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 Results" sheetId="1" r:id="rId4"/>
    <sheet state="visible" name="Average Results" sheetId="2" r:id="rId5"/>
    <sheet state="visible" name="average CCT" sheetId="3" r:id="rId6"/>
    <sheet state="visible" name="best BAF" sheetId="4" r:id="rId7"/>
    <sheet state="visible" name="best CCT" sheetId="5" r:id="rId8"/>
    <sheet state="visible" name="average BAF" sheetId="6" r:id="rId9"/>
  </sheets>
  <definedNames/>
  <calcPr/>
</workbook>
</file>

<file path=xl/sharedStrings.xml><?xml version="1.0" encoding="utf-8"?>
<sst xmlns="http://schemas.openxmlformats.org/spreadsheetml/2006/main" count="682" uniqueCount="74">
  <si>
    <t>Dataset</t>
  </si>
  <si>
    <t>Budget</t>
  </si>
  <si>
    <t>Algorithm</t>
  </si>
  <si>
    <t>Performance</t>
  </si>
  <si>
    <t>Final IR</t>
  </si>
  <si>
    <t>Improvement</t>
  </si>
  <si>
    <t>Anomalies</t>
  </si>
  <si>
    <t>Non-Anomalies</t>
  </si>
  <si>
    <t>Name</t>
  </si>
  <si>
    <t>Data Size (fraud:non-fraud)</t>
  </si>
  <si>
    <t>IR</t>
  </si>
  <si>
    <t>Minority Class</t>
  </si>
  <si>
    <t>Majority Class</t>
  </si>
  <si>
    <t>Precision</t>
  </si>
  <si>
    <t>Recall</t>
  </si>
  <si>
    <t>F1 Score</t>
  </si>
  <si>
    <t>TP</t>
  </si>
  <si>
    <t>FP</t>
  </si>
  <si>
    <t>Anomalies Detected</t>
  </si>
  <si>
    <t>TN</t>
  </si>
  <si>
    <t>FN</t>
  </si>
  <si>
    <t>Safe Cases Detected</t>
  </si>
  <si>
    <t>Credit Card Transactions - Kaggle</t>
  </si>
  <si>
    <t>50571 (71:50500)</t>
  </si>
  <si>
    <t>Original</t>
  </si>
  <si>
    <t>&lt;=600</t>
  </si>
  <si>
    <t>Isolation Forest</t>
  </si>
  <si>
    <t>ECOD</t>
  </si>
  <si>
    <t>ITERADE - SV 2.4 - MR</t>
  </si>
  <si>
    <t>ITERADE - SV 2.3 - MR</t>
  </si>
  <si>
    <t>ITERADE - HV 1.1</t>
  </si>
  <si>
    <t>&gt;600 &amp; &lt;=4000</t>
  </si>
  <si>
    <t>HDBSCAN</t>
  </si>
  <si>
    <t>ITERADE - SV 2.1 - MR</t>
  </si>
  <si>
    <t>ITERADE - HV 1.2 -MR</t>
  </si>
  <si>
    <t>ITERADE - SV 2.3</t>
  </si>
  <si>
    <t>&gt;4000 &amp; &lt;=8000</t>
  </si>
  <si>
    <t>LOF</t>
  </si>
  <si>
    <t>ITERADE - SV 2.1</t>
  </si>
  <si>
    <t>&gt;= 8000</t>
  </si>
  <si>
    <t>DBSCAN</t>
  </si>
  <si>
    <t>ITERADE - SV 2.4</t>
  </si>
  <si>
    <t>ITERADE - HV 1.2</t>
  </si>
  <si>
    <t>50571 (10620:39951)</t>
  </si>
  <si>
    <t>Low</t>
  </si>
  <si>
    <t>ITERADE - SV 2.2 - MR</t>
  </si>
  <si>
    <t>50571 (3894:46677)</t>
  </si>
  <si>
    <t>Medium</t>
  </si>
  <si>
    <t>ITERADE - HV 1.2 - MR</t>
  </si>
  <si>
    <t>ITERADE - SV 2.2</t>
  </si>
  <si>
    <t>50571 (39:50532)</t>
  </si>
  <si>
    <t>High</t>
  </si>
  <si>
    <t>Bank Account Fraud Dataset Suite (NeurIPS 2022)</t>
  </si>
  <si>
    <t>52000(573:51427)</t>
  </si>
  <si>
    <t>&gt;= 4000</t>
  </si>
  <si>
    <t>52000(10920:41080)</t>
  </si>
  <si>
    <t>ITERADE - HV 1.1 - MR</t>
  </si>
  <si>
    <t>52000(4004:47996)</t>
  </si>
  <si>
    <t>52000(40:51960)</t>
  </si>
  <si>
    <t>&lt;=2000</t>
  </si>
  <si>
    <t>&gt;= 2000</t>
  </si>
  <si>
    <t>Average Anomalies</t>
  </si>
  <si>
    <t>Average Non-Anomalies</t>
  </si>
  <si>
    <t xml:space="preserve">&gt;8000 &amp; &lt;=20000
</t>
  </si>
  <si>
    <t>&gt;4000 &amp; &lt;=20000</t>
  </si>
  <si>
    <t>&gt;2000 &amp; &lt;=20000</t>
  </si>
  <si>
    <t xml:space="preserve">CCT - Original </t>
  </si>
  <si>
    <t>CCT - Low</t>
  </si>
  <si>
    <t>CCT - Med</t>
  </si>
  <si>
    <t>CCT - High</t>
  </si>
  <si>
    <t>BAF - Original</t>
  </si>
  <si>
    <t>BAF - Low</t>
  </si>
  <si>
    <t>BAF - Med</t>
  </si>
  <si>
    <t>BAF -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</si>
</sst>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/>
    <font>
      <sz val="12.0"/>
      <color rgb="FF1F1F1F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vertical="center"/>
    </xf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9" fillId="0" fontId="2" numFmtId="0" xfId="0" applyBorder="1" applyFont="1"/>
    <xf borderId="8" fillId="0" fontId="2" numFmtId="0" xfId="0" applyBorder="1" applyFont="1"/>
    <xf borderId="10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2" fontId="1" numFmtId="0" xfId="0" applyAlignment="1" applyBorder="1" applyFont="1">
      <alignment horizontal="center" readingOrder="0" shrinkToFit="0" vertical="center" wrapText="1"/>
    </xf>
    <xf borderId="16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textRotation="9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textRotation="90" vertical="center" wrapText="1"/>
    </xf>
    <xf borderId="17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0" fillId="3" fontId="3" numFmtId="0" xfId="0" applyAlignment="1" applyBorder="1" applyFill="1" applyFont="1">
      <alignment horizontal="center" readingOrder="0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readingOrder="0" shrinkToFit="0" vertical="center" wrapText="1"/>
    </xf>
    <xf borderId="17" fillId="2" fontId="1" numFmtId="0" xfId="0" applyAlignment="1" applyBorder="1" applyFont="1">
      <alignment horizontal="center" readingOrder="0" shrinkToFit="0" vertical="center" wrapText="1"/>
    </xf>
    <xf borderId="22" fillId="2" fontId="1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8" fillId="2" fontId="1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0" fontId="2" numFmtId="0" xfId="0" applyBorder="1" applyFont="1"/>
    <xf borderId="31" fillId="2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textRotation="9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vertical="center"/>
    </xf>
    <xf borderId="37" fillId="0" fontId="2" numFmtId="0" xfId="0" applyBorder="1" applyFont="1"/>
    <xf borderId="34" fillId="0" fontId="1" numFmtId="0" xfId="0" applyAlignment="1" applyBorder="1" applyFont="1">
      <alignment horizontal="center" readingOrder="0" vertical="center"/>
    </xf>
    <xf borderId="33" fillId="0" fontId="2" numFmtId="0" xfId="0" applyBorder="1" applyFont="1"/>
    <xf borderId="36" fillId="0" fontId="1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/>
    </xf>
    <xf borderId="3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2" max="2" width="19.13"/>
    <col customWidth="1" min="3" max="3" width="5.38"/>
    <col customWidth="1" min="5" max="5" width="18.13"/>
    <col customWidth="1" min="6" max="6" width="25.38"/>
  </cols>
  <sheetData>
    <row r="1">
      <c r="A1" s="1" t="s">
        <v>0</v>
      </c>
      <c r="B1" s="2"/>
      <c r="C1" s="2"/>
      <c r="D1" s="3"/>
      <c r="E1" s="4" t="s">
        <v>1</v>
      </c>
      <c r="F1" s="4" t="s">
        <v>2</v>
      </c>
      <c r="G1" s="5" t="s">
        <v>3</v>
      </c>
      <c r="H1" s="2"/>
      <c r="I1" s="2"/>
      <c r="J1" s="2"/>
      <c r="K1" s="2"/>
      <c r="L1" s="3"/>
      <c r="M1" s="4" t="s">
        <v>4</v>
      </c>
      <c r="N1" s="4" t="s">
        <v>5</v>
      </c>
      <c r="O1" s="6" t="s">
        <v>6</v>
      </c>
      <c r="P1" s="7"/>
      <c r="Q1" s="8"/>
      <c r="R1" s="6" t="s">
        <v>7</v>
      </c>
      <c r="S1" s="7"/>
      <c r="T1" s="8"/>
      <c r="U1" s="9"/>
      <c r="V1" s="9"/>
      <c r="W1" s="9"/>
      <c r="X1" s="9"/>
      <c r="Y1" s="9"/>
      <c r="Z1" s="9"/>
      <c r="AA1" s="9"/>
      <c r="AB1" s="9"/>
    </row>
    <row r="2">
      <c r="A2" s="10" t="s">
        <v>8</v>
      </c>
      <c r="B2" s="11" t="s">
        <v>9</v>
      </c>
      <c r="C2" s="12" t="s">
        <v>10</v>
      </c>
      <c r="D2" s="13"/>
      <c r="E2" s="14"/>
      <c r="F2" s="14"/>
      <c r="G2" s="5" t="s">
        <v>11</v>
      </c>
      <c r="H2" s="2"/>
      <c r="I2" s="15"/>
      <c r="J2" s="16" t="s">
        <v>12</v>
      </c>
      <c r="K2" s="2"/>
      <c r="L2" s="3"/>
      <c r="M2" s="14"/>
      <c r="N2" s="14"/>
      <c r="O2" s="17"/>
      <c r="Q2" s="13"/>
      <c r="R2" s="17"/>
      <c r="T2" s="13"/>
      <c r="U2" s="9"/>
      <c r="V2" s="9"/>
      <c r="W2" s="9"/>
      <c r="X2" s="9"/>
      <c r="Y2" s="9"/>
      <c r="Z2" s="9"/>
      <c r="AA2" s="9"/>
      <c r="AB2" s="9"/>
    </row>
    <row r="3">
      <c r="A3" s="18"/>
      <c r="B3" s="19"/>
      <c r="C3" s="20"/>
      <c r="D3" s="19"/>
      <c r="E3" s="18"/>
      <c r="F3" s="18"/>
      <c r="G3" s="21" t="s">
        <v>13</v>
      </c>
      <c r="H3" s="21" t="s">
        <v>14</v>
      </c>
      <c r="I3" s="22" t="s">
        <v>15</v>
      </c>
      <c r="J3" s="23" t="s">
        <v>13</v>
      </c>
      <c r="K3" s="21" t="s">
        <v>14</v>
      </c>
      <c r="L3" s="21" t="s">
        <v>15</v>
      </c>
      <c r="M3" s="18"/>
      <c r="N3" s="14"/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9"/>
      <c r="V3" s="9"/>
      <c r="W3" s="9"/>
      <c r="X3" s="9"/>
      <c r="Y3" s="9"/>
      <c r="Z3" s="9"/>
      <c r="AA3" s="9"/>
      <c r="AB3" s="9"/>
    </row>
    <row r="4">
      <c r="A4" s="24" t="s">
        <v>22</v>
      </c>
      <c r="B4" s="25" t="s">
        <v>23</v>
      </c>
      <c r="C4" s="26" t="s">
        <v>24</v>
      </c>
      <c r="D4" s="25">
        <f>round(71/50571,5)</f>
        <v>0.0014</v>
      </c>
      <c r="E4" s="27" t="s">
        <v>25</v>
      </c>
      <c r="F4" s="28" t="s">
        <v>26</v>
      </c>
      <c r="G4" s="29">
        <f>round(O4/Q4,5)</f>
        <v>0.00198</v>
      </c>
      <c r="H4" s="29">
        <v>1.0</v>
      </c>
      <c r="I4" s="29">
        <f>round(2*G4*H4/(G4+H4),5)</f>
        <v>0.00395</v>
      </c>
      <c r="J4" s="29">
        <f>round(R4/T4,5)</f>
        <v>0.9986</v>
      </c>
      <c r="K4" s="29">
        <v>1.0</v>
      </c>
      <c r="L4" s="29">
        <f>round(2*J4*K4/(J4+K4),5)</f>
        <v>0.9993</v>
      </c>
      <c r="M4" s="29">
        <f>round(O4/Q4,5)</f>
        <v>0.00198</v>
      </c>
      <c r="N4" s="29">
        <f>round(M4/D$4,3)</f>
        <v>1.414</v>
      </c>
      <c r="O4" s="30">
        <v>1.0</v>
      </c>
      <c r="P4" s="30">
        <f>Q4-O4</f>
        <v>505</v>
      </c>
      <c r="Q4" s="30">
        <v>506.0</v>
      </c>
      <c r="R4" s="30">
        <v>49995.0</v>
      </c>
      <c r="S4" s="30">
        <f>T4-R4</f>
        <v>70</v>
      </c>
      <c r="T4" s="30">
        <v>50065.0</v>
      </c>
      <c r="U4" s="9"/>
      <c r="V4" s="9"/>
      <c r="W4" s="9"/>
      <c r="X4" s="9"/>
      <c r="Y4" s="9"/>
      <c r="Z4" s="9"/>
      <c r="AA4" s="9"/>
      <c r="AB4" s="9"/>
    </row>
    <row r="5">
      <c r="A5" s="14"/>
      <c r="B5" s="13"/>
      <c r="C5" s="13"/>
      <c r="D5" s="13"/>
      <c r="E5" s="14"/>
      <c r="F5" s="31" t="s">
        <v>27</v>
      </c>
      <c r="G5" s="29">
        <v>0.00988</v>
      </c>
      <c r="H5" s="29">
        <v>1.0</v>
      </c>
      <c r="I5" s="29">
        <v>0.01957</v>
      </c>
      <c r="J5" s="29">
        <v>0.99868</v>
      </c>
      <c r="K5" s="29">
        <v>1.0</v>
      </c>
      <c r="L5" s="29">
        <v>0.99934</v>
      </c>
      <c r="M5" s="29">
        <v>0.00988</v>
      </c>
      <c r="N5" s="29">
        <v>7.057</v>
      </c>
      <c r="O5" s="32">
        <v>5.0</v>
      </c>
      <c r="P5" s="32">
        <v>501.0</v>
      </c>
      <c r="Q5" s="32">
        <v>506.0</v>
      </c>
      <c r="R5" s="29">
        <v>49999.0</v>
      </c>
      <c r="S5" s="29">
        <v>66.0</v>
      </c>
      <c r="T5" s="29">
        <v>50065.0</v>
      </c>
      <c r="U5" s="9"/>
      <c r="V5" s="9"/>
      <c r="W5" s="9"/>
      <c r="X5" s="9"/>
      <c r="Y5" s="9"/>
      <c r="Z5" s="9"/>
      <c r="AA5" s="9"/>
      <c r="AB5" s="9"/>
    </row>
    <row r="6">
      <c r="A6" s="14"/>
      <c r="B6" s="13"/>
      <c r="C6" s="13"/>
      <c r="D6" s="13"/>
      <c r="E6" s="14"/>
      <c r="F6" s="32" t="s">
        <v>28</v>
      </c>
      <c r="G6" s="29">
        <f t="shared" ref="G6:G20" si="1">round(O6/Q6,5)</f>
        <v>0.04348</v>
      </c>
      <c r="H6" s="29">
        <v>1.0</v>
      </c>
      <c r="I6" s="29">
        <f t="shared" ref="I6:I20" si="2">round(2*G6*H6/(G6+H6),5)</f>
        <v>0.08334</v>
      </c>
      <c r="J6" s="29">
        <f t="shared" ref="J6:J20" si="3">round(R6/T6,5)</f>
        <v>0.99862</v>
      </c>
      <c r="K6" s="29">
        <v>1.0</v>
      </c>
      <c r="L6" s="29">
        <f t="shared" ref="L6:L20" si="4">round(2*J6*K6/(J6+K6),5)</f>
        <v>0.99931</v>
      </c>
      <c r="M6" s="29">
        <f t="shared" ref="M6:M20" si="5">round(O6/Q6,5)</f>
        <v>0.04348</v>
      </c>
      <c r="N6" s="29">
        <f t="shared" ref="N6:N19" si="6">round(M6/D$4,3)</f>
        <v>31.057</v>
      </c>
      <c r="O6" s="32">
        <v>1.0</v>
      </c>
      <c r="P6" s="29">
        <f t="shared" ref="P6:P19" si="7">Q6-O6</f>
        <v>22</v>
      </c>
      <c r="Q6" s="32">
        <v>23.0</v>
      </c>
      <c r="R6" s="29">
        <f t="shared" ref="R6:R20" si="8">T6-S6</f>
        <v>50478</v>
      </c>
      <c r="S6" s="29">
        <f t="shared" ref="S6:S19" si="9">71-O6</f>
        <v>70</v>
      </c>
      <c r="T6" s="29">
        <f t="shared" ref="T6:T19" si="10">50571-Q6</f>
        <v>50548</v>
      </c>
      <c r="U6" s="9"/>
      <c r="V6" s="9"/>
      <c r="W6" s="9"/>
      <c r="X6" s="9"/>
      <c r="Y6" s="9"/>
      <c r="Z6" s="9"/>
      <c r="AA6" s="9"/>
      <c r="AB6" s="9"/>
    </row>
    <row r="7">
      <c r="A7" s="14"/>
      <c r="B7" s="13"/>
      <c r="C7" s="13"/>
      <c r="D7" s="13"/>
      <c r="E7" s="14"/>
      <c r="F7" s="32" t="s">
        <v>28</v>
      </c>
      <c r="G7" s="29">
        <f t="shared" si="1"/>
        <v>0.02</v>
      </c>
      <c r="H7" s="29">
        <v>1.0</v>
      </c>
      <c r="I7" s="29">
        <f t="shared" si="2"/>
        <v>0.03922</v>
      </c>
      <c r="J7" s="29">
        <f t="shared" si="3"/>
        <v>0.99869</v>
      </c>
      <c r="K7" s="29">
        <v>1.0</v>
      </c>
      <c r="L7" s="29">
        <f t="shared" si="4"/>
        <v>0.99934</v>
      </c>
      <c r="M7" s="29">
        <f t="shared" si="5"/>
        <v>0.02</v>
      </c>
      <c r="N7" s="29">
        <f t="shared" si="6"/>
        <v>14.286</v>
      </c>
      <c r="O7" s="32">
        <v>5.0</v>
      </c>
      <c r="P7" s="29">
        <f t="shared" si="7"/>
        <v>245</v>
      </c>
      <c r="Q7" s="32">
        <v>250.0</v>
      </c>
      <c r="R7" s="29">
        <f t="shared" si="8"/>
        <v>50255</v>
      </c>
      <c r="S7" s="29">
        <f t="shared" si="9"/>
        <v>66</v>
      </c>
      <c r="T7" s="29">
        <f t="shared" si="10"/>
        <v>50321</v>
      </c>
      <c r="U7" s="9"/>
      <c r="V7" s="9"/>
      <c r="W7" s="9"/>
      <c r="X7" s="9"/>
      <c r="Y7" s="9"/>
      <c r="Z7" s="9"/>
      <c r="AA7" s="9"/>
      <c r="AB7" s="9"/>
    </row>
    <row r="8">
      <c r="A8" s="14"/>
      <c r="B8" s="13"/>
      <c r="C8" s="13"/>
      <c r="D8" s="13"/>
      <c r="E8" s="14"/>
      <c r="F8" s="32" t="s">
        <v>29</v>
      </c>
      <c r="G8" s="29">
        <f t="shared" si="1"/>
        <v>0.0105</v>
      </c>
      <c r="H8" s="29">
        <v>1.0</v>
      </c>
      <c r="I8" s="29">
        <f t="shared" si="2"/>
        <v>0.02078</v>
      </c>
      <c r="J8" s="29">
        <f t="shared" si="3"/>
        <v>0.99867</v>
      </c>
      <c r="K8" s="29">
        <v>1.0</v>
      </c>
      <c r="L8" s="29">
        <f t="shared" si="4"/>
        <v>0.99933</v>
      </c>
      <c r="M8" s="29">
        <f t="shared" si="5"/>
        <v>0.0105</v>
      </c>
      <c r="N8" s="29">
        <f t="shared" si="6"/>
        <v>7.5</v>
      </c>
      <c r="O8" s="32">
        <v>4.0</v>
      </c>
      <c r="P8" s="29">
        <f t="shared" si="7"/>
        <v>377</v>
      </c>
      <c r="Q8" s="32">
        <v>381.0</v>
      </c>
      <c r="R8" s="29">
        <f t="shared" si="8"/>
        <v>50123</v>
      </c>
      <c r="S8" s="29">
        <f t="shared" si="9"/>
        <v>67</v>
      </c>
      <c r="T8" s="29">
        <f t="shared" si="10"/>
        <v>50190</v>
      </c>
      <c r="U8" s="9"/>
      <c r="V8" s="9"/>
      <c r="W8" s="9"/>
      <c r="X8" s="9"/>
      <c r="Y8" s="9"/>
      <c r="Z8" s="9"/>
      <c r="AA8" s="9"/>
      <c r="AB8" s="9"/>
    </row>
    <row r="9">
      <c r="A9" s="14"/>
      <c r="B9" s="13"/>
      <c r="C9" s="13"/>
      <c r="D9" s="13"/>
      <c r="E9" s="18"/>
      <c r="F9" s="33" t="s">
        <v>30</v>
      </c>
      <c r="G9" s="34">
        <f t="shared" si="1"/>
        <v>0.00326</v>
      </c>
      <c r="H9" s="34">
        <v>1.0</v>
      </c>
      <c r="I9" s="34">
        <f t="shared" si="2"/>
        <v>0.0065</v>
      </c>
      <c r="J9" s="34">
        <f t="shared" si="3"/>
        <v>0.99861</v>
      </c>
      <c r="K9" s="34">
        <v>1.0</v>
      </c>
      <c r="L9" s="34">
        <f t="shared" si="4"/>
        <v>0.9993</v>
      </c>
      <c r="M9" s="34">
        <f t="shared" si="5"/>
        <v>0.00326</v>
      </c>
      <c r="N9" s="34">
        <f t="shared" si="6"/>
        <v>2.329</v>
      </c>
      <c r="O9" s="35">
        <v>1.0</v>
      </c>
      <c r="P9" s="34">
        <f t="shared" si="7"/>
        <v>306</v>
      </c>
      <c r="Q9" s="35">
        <v>307.0</v>
      </c>
      <c r="R9" s="34">
        <f t="shared" si="8"/>
        <v>50194</v>
      </c>
      <c r="S9" s="34">
        <f t="shared" si="9"/>
        <v>70</v>
      </c>
      <c r="T9" s="34">
        <f t="shared" si="10"/>
        <v>50264</v>
      </c>
      <c r="U9" s="9"/>
      <c r="V9" s="9"/>
      <c r="W9" s="9"/>
      <c r="X9" s="9"/>
      <c r="Y9" s="9"/>
      <c r="Z9" s="9"/>
      <c r="AA9" s="9"/>
      <c r="AB9" s="9"/>
    </row>
    <row r="10">
      <c r="A10" s="14"/>
      <c r="B10" s="13"/>
      <c r="C10" s="13"/>
      <c r="D10" s="13"/>
      <c r="E10" s="27" t="s">
        <v>31</v>
      </c>
      <c r="F10" s="28" t="s">
        <v>32</v>
      </c>
      <c r="G10" s="36">
        <f t="shared" si="1"/>
        <v>0.0011</v>
      </c>
      <c r="H10" s="36">
        <v>1.0</v>
      </c>
      <c r="I10" s="36">
        <f t="shared" si="2"/>
        <v>0.0022</v>
      </c>
      <c r="J10" s="36">
        <f t="shared" si="3"/>
        <v>0.99857</v>
      </c>
      <c r="K10" s="36">
        <v>1.0</v>
      </c>
      <c r="L10" s="36">
        <f t="shared" si="4"/>
        <v>0.99928</v>
      </c>
      <c r="M10" s="36">
        <f t="shared" si="5"/>
        <v>0.0011</v>
      </c>
      <c r="N10" s="36">
        <f t="shared" si="6"/>
        <v>0.786</v>
      </c>
      <c r="O10" s="28">
        <v>4.0</v>
      </c>
      <c r="P10" s="28">
        <f t="shared" si="7"/>
        <v>3643</v>
      </c>
      <c r="Q10" s="28">
        <v>3647.0</v>
      </c>
      <c r="R10" s="36">
        <f t="shared" si="8"/>
        <v>46857</v>
      </c>
      <c r="S10" s="36">
        <f t="shared" si="9"/>
        <v>67</v>
      </c>
      <c r="T10" s="36">
        <f t="shared" si="10"/>
        <v>46924</v>
      </c>
      <c r="U10" s="9"/>
      <c r="V10" s="9"/>
      <c r="W10" s="9"/>
      <c r="X10" s="9"/>
      <c r="Y10" s="9"/>
      <c r="Z10" s="9"/>
      <c r="AA10" s="9"/>
      <c r="AB10" s="9"/>
    </row>
    <row r="11">
      <c r="A11" s="14"/>
      <c r="B11" s="13"/>
      <c r="C11" s="13"/>
      <c r="D11" s="13"/>
      <c r="E11" s="14"/>
      <c r="F11" s="30" t="s">
        <v>33</v>
      </c>
      <c r="G11" s="29">
        <f t="shared" si="1"/>
        <v>0.01151</v>
      </c>
      <c r="H11" s="29">
        <v>1.0</v>
      </c>
      <c r="I11" s="29">
        <f t="shared" si="2"/>
        <v>0.02276</v>
      </c>
      <c r="J11" s="29">
        <f t="shared" si="3"/>
        <v>0.99875</v>
      </c>
      <c r="K11" s="29">
        <v>1.0</v>
      </c>
      <c r="L11" s="29">
        <f t="shared" si="4"/>
        <v>0.99937</v>
      </c>
      <c r="M11" s="29">
        <f t="shared" si="5"/>
        <v>0.01151</v>
      </c>
      <c r="N11" s="29">
        <f t="shared" si="6"/>
        <v>8.221</v>
      </c>
      <c r="O11" s="32">
        <v>9.0</v>
      </c>
      <c r="P11" s="29">
        <f t="shared" si="7"/>
        <v>773</v>
      </c>
      <c r="Q11" s="32">
        <v>782.0</v>
      </c>
      <c r="R11" s="29">
        <f t="shared" si="8"/>
        <v>49727</v>
      </c>
      <c r="S11" s="29">
        <f t="shared" si="9"/>
        <v>62</v>
      </c>
      <c r="T11" s="29">
        <f t="shared" si="10"/>
        <v>49789</v>
      </c>
      <c r="U11" s="9"/>
      <c r="V11" s="9"/>
      <c r="W11" s="9"/>
      <c r="X11" s="9"/>
      <c r="Y11" s="9"/>
      <c r="Z11" s="9"/>
      <c r="AA11" s="9"/>
      <c r="AB11" s="9"/>
    </row>
    <row r="12">
      <c r="A12" s="14"/>
      <c r="B12" s="13"/>
      <c r="C12" s="13"/>
      <c r="D12" s="13"/>
      <c r="E12" s="14"/>
      <c r="F12" s="32" t="s">
        <v>34</v>
      </c>
      <c r="G12" s="29">
        <f t="shared" si="1"/>
        <v>0.00429</v>
      </c>
      <c r="H12" s="29">
        <v>1.0</v>
      </c>
      <c r="I12" s="29">
        <f t="shared" si="2"/>
        <v>0.00854</v>
      </c>
      <c r="J12" s="29">
        <f t="shared" si="3"/>
        <v>0.99865</v>
      </c>
      <c r="K12" s="29">
        <v>1.0</v>
      </c>
      <c r="L12" s="29">
        <f t="shared" si="4"/>
        <v>0.99932</v>
      </c>
      <c r="M12" s="29">
        <f t="shared" si="5"/>
        <v>0.00429</v>
      </c>
      <c r="N12" s="29">
        <f t="shared" si="6"/>
        <v>3.064</v>
      </c>
      <c r="O12" s="32">
        <v>4.0</v>
      </c>
      <c r="P12" s="29">
        <f t="shared" si="7"/>
        <v>929</v>
      </c>
      <c r="Q12" s="32">
        <v>933.0</v>
      </c>
      <c r="R12" s="29">
        <f t="shared" si="8"/>
        <v>49571</v>
      </c>
      <c r="S12" s="29">
        <f t="shared" si="9"/>
        <v>67</v>
      </c>
      <c r="T12" s="29">
        <f t="shared" si="10"/>
        <v>49638</v>
      </c>
      <c r="U12" s="9"/>
      <c r="V12" s="9"/>
      <c r="W12" s="9"/>
      <c r="X12" s="9"/>
      <c r="Y12" s="9"/>
      <c r="Z12" s="9"/>
      <c r="AA12" s="9"/>
      <c r="AB12" s="9"/>
    </row>
    <row r="13">
      <c r="A13" s="14"/>
      <c r="B13" s="13"/>
      <c r="C13" s="13"/>
      <c r="D13" s="13"/>
      <c r="E13" s="37"/>
      <c r="F13" s="38" t="s">
        <v>35</v>
      </c>
      <c r="G13" s="39">
        <f t="shared" si="1"/>
        <v>0.00919</v>
      </c>
      <c r="H13" s="39">
        <v>1.0</v>
      </c>
      <c r="I13" s="39">
        <f t="shared" si="2"/>
        <v>0.01821</v>
      </c>
      <c r="J13" s="39">
        <f t="shared" si="3"/>
        <v>0.99886</v>
      </c>
      <c r="K13" s="39">
        <v>1.0</v>
      </c>
      <c r="L13" s="39">
        <f t="shared" si="4"/>
        <v>0.99943</v>
      </c>
      <c r="M13" s="39">
        <f t="shared" si="5"/>
        <v>0.00919</v>
      </c>
      <c r="N13" s="39">
        <f t="shared" si="6"/>
        <v>6.564</v>
      </c>
      <c r="O13" s="38">
        <v>15.0</v>
      </c>
      <c r="P13" s="39">
        <f t="shared" si="7"/>
        <v>1618</v>
      </c>
      <c r="Q13" s="38">
        <v>1633.0</v>
      </c>
      <c r="R13" s="39">
        <f t="shared" si="8"/>
        <v>48882</v>
      </c>
      <c r="S13" s="39">
        <f t="shared" si="9"/>
        <v>56</v>
      </c>
      <c r="T13" s="39">
        <f t="shared" si="10"/>
        <v>48938</v>
      </c>
      <c r="U13" s="9"/>
      <c r="V13" s="9"/>
      <c r="W13" s="9"/>
      <c r="X13" s="9"/>
      <c r="Y13" s="9"/>
      <c r="Z13" s="9"/>
      <c r="AA13" s="9"/>
      <c r="AB13" s="9"/>
    </row>
    <row r="14">
      <c r="A14" s="14"/>
      <c r="B14" s="13"/>
      <c r="C14" s="13"/>
      <c r="D14" s="13"/>
      <c r="E14" s="40" t="s">
        <v>36</v>
      </c>
      <c r="F14" s="31" t="s">
        <v>37</v>
      </c>
      <c r="G14" s="41">
        <f t="shared" si="1"/>
        <v>0.00148</v>
      </c>
      <c r="H14" s="41">
        <v>1.0</v>
      </c>
      <c r="I14" s="41">
        <f t="shared" si="2"/>
        <v>0.00296</v>
      </c>
      <c r="J14" s="41">
        <f t="shared" si="3"/>
        <v>0.99861</v>
      </c>
      <c r="K14" s="41">
        <v>1.0</v>
      </c>
      <c r="L14" s="41">
        <f t="shared" si="4"/>
        <v>0.9993</v>
      </c>
      <c r="M14" s="41">
        <f t="shared" si="5"/>
        <v>0.00148</v>
      </c>
      <c r="N14" s="41">
        <f t="shared" si="6"/>
        <v>1.057</v>
      </c>
      <c r="O14" s="42">
        <v>11.0</v>
      </c>
      <c r="P14" s="42">
        <f t="shared" si="7"/>
        <v>7446</v>
      </c>
      <c r="Q14" s="42">
        <v>7457.0</v>
      </c>
      <c r="R14" s="41">
        <f t="shared" si="8"/>
        <v>43054</v>
      </c>
      <c r="S14" s="41">
        <f t="shared" si="9"/>
        <v>60</v>
      </c>
      <c r="T14" s="41">
        <f t="shared" si="10"/>
        <v>43114</v>
      </c>
      <c r="U14" s="9"/>
      <c r="V14" s="9"/>
      <c r="W14" s="9"/>
      <c r="X14" s="9"/>
      <c r="Y14" s="9"/>
      <c r="Z14" s="9"/>
      <c r="AA14" s="9"/>
      <c r="AB14" s="9"/>
    </row>
    <row r="15">
      <c r="A15" s="14"/>
      <c r="B15" s="13"/>
      <c r="C15" s="13"/>
      <c r="D15" s="13"/>
      <c r="E15" s="14"/>
      <c r="F15" s="30" t="s">
        <v>38</v>
      </c>
      <c r="G15" s="29">
        <f t="shared" si="1"/>
        <v>0.00577</v>
      </c>
      <c r="H15" s="29">
        <v>1.0</v>
      </c>
      <c r="I15" s="29">
        <f t="shared" si="2"/>
        <v>0.01147</v>
      </c>
      <c r="J15" s="29">
        <f t="shared" si="3"/>
        <v>0.99899</v>
      </c>
      <c r="K15" s="29">
        <v>1.0</v>
      </c>
      <c r="L15" s="29">
        <f t="shared" si="4"/>
        <v>0.99949</v>
      </c>
      <c r="M15" s="29">
        <f t="shared" si="5"/>
        <v>0.00577</v>
      </c>
      <c r="N15" s="29">
        <f t="shared" si="6"/>
        <v>4.121</v>
      </c>
      <c r="O15" s="32">
        <v>24.0</v>
      </c>
      <c r="P15" s="29">
        <f t="shared" si="7"/>
        <v>4138</v>
      </c>
      <c r="Q15" s="32">
        <v>4162.0</v>
      </c>
      <c r="R15" s="29">
        <f t="shared" si="8"/>
        <v>46362</v>
      </c>
      <c r="S15" s="29">
        <f t="shared" si="9"/>
        <v>47</v>
      </c>
      <c r="T15" s="29">
        <f t="shared" si="10"/>
        <v>46409</v>
      </c>
      <c r="U15" s="9"/>
      <c r="V15" s="9"/>
      <c r="W15" s="9"/>
      <c r="X15" s="9"/>
      <c r="Y15" s="9"/>
      <c r="Z15" s="9"/>
      <c r="AA15" s="9"/>
      <c r="AB15" s="9"/>
    </row>
    <row r="16">
      <c r="A16" s="14"/>
      <c r="B16" s="13"/>
      <c r="C16" s="13"/>
      <c r="D16" s="13"/>
      <c r="E16" s="37"/>
      <c r="F16" s="38" t="s">
        <v>35</v>
      </c>
      <c r="G16" s="39">
        <f t="shared" si="1"/>
        <v>0.00386</v>
      </c>
      <c r="H16" s="39">
        <v>1.0</v>
      </c>
      <c r="I16" s="39">
        <f t="shared" si="2"/>
        <v>0.00769</v>
      </c>
      <c r="J16" s="39">
        <f t="shared" si="3"/>
        <v>0.99901</v>
      </c>
      <c r="K16" s="39">
        <v>1.0</v>
      </c>
      <c r="L16" s="39">
        <f t="shared" si="4"/>
        <v>0.9995</v>
      </c>
      <c r="M16" s="39">
        <f t="shared" si="5"/>
        <v>0.00386</v>
      </c>
      <c r="N16" s="39">
        <f t="shared" si="6"/>
        <v>2.757</v>
      </c>
      <c r="O16" s="38">
        <v>28.0</v>
      </c>
      <c r="P16" s="39">
        <f t="shared" si="7"/>
        <v>7219</v>
      </c>
      <c r="Q16" s="38">
        <v>7247.0</v>
      </c>
      <c r="R16" s="39">
        <f t="shared" si="8"/>
        <v>43281</v>
      </c>
      <c r="S16" s="39">
        <f t="shared" si="9"/>
        <v>43</v>
      </c>
      <c r="T16" s="39">
        <f t="shared" si="10"/>
        <v>43324</v>
      </c>
      <c r="U16" s="9"/>
      <c r="V16" s="9"/>
      <c r="W16" s="9"/>
      <c r="X16" s="9"/>
      <c r="Y16" s="9"/>
      <c r="Z16" s="9"/>
      <c r="AA16" s="9"/>
      <c r="AB16" s="9"/>
    </row>
    <row r="17">
      <c r="A17" s="14"/>
      <c r="B17" s="13"/>
      <c r="C17" s="13"/>
      <c r="D17" s="13"/>
      <c r="E17" s="40" t="s">
        <v>39</v>
      </c>
      <c r="F17" s="31" t="s">
        <v>40</v>
      </c>
      <c r="G17" s="41">
        <f t="shared" si="1"/>
        <v>0.0026</v>
      </c>
      <c r="H17" s="41">
        <v>1.0</v>
      </c>
      <c r="I17" s="41">
        <f t="shared" si="2"/>
        <v>0.00519</v>
      </c>
      <c r="J17" s="41">
        <f t="shared" si="3"/>
        <v>0.99973</v>
      </c>
      <c r="K17" s="41">
        <v>1.0</v>
      </c>
      <c r="L17" s="41">
        <f t="shared" si="4"/>
        <v>0.99986</v>
      </c>
      <c r="M17" s="41">
        <f t="shared" si="5"/>
        <v>0.0026</v>
      </c>
      <c r="N17" s="41">
        <f t="shared" si="6"/>
        <v>1.857</v>
      </c>
      <c r="O17" s="42">
        <v>64.0</v>
      </c>
      <c r="P17" s="41">
        <f t="shared" si="7"/>
        <v>24588</v>
      </c>
      <c r="Q17" s="42">
        <v>24652.0</v>
      </c>
      <c r="R17" s="41">
        <f t="shared" si="8"/>
        <v>25912</v>
      </c>
      <c r="S17" s="41">
        <f t="shared" si="9"/>
        <v>7</v>
      </c>
      <c r="T17" s="41">
        <f t="shared" si="10"/>
        <v>25919</v>
      </c>
      <c r="U17" s="9"/>
      <c r="V17" s="9"/>
      <c r="W17" s="9"/>
      <c r="X17" s="9"/>
      <c r="Y17" s="9"/>
      <c r="Z17" s="9"/>
      <c r="AA17" s="9"/>
      <c r="AB17" s="9"/>
    </row>
    <row r="18">
      <c r="A18" s="14"/>
      <c r="B18" s="13"/>
      <c r="C18" s="13"/>
      <c r="D18" s="13"/>
      <c r="E18" s="14"/>
      <c r="F18" s="32" t="s">
        <v>41</v>
      </c>
      <c r="G18" s="29">
        <f t="shared" si="1"/>
        <v>0.00406</v>
      </c>
      <c r="H18" s="29">
        <v>1.0</v>
      </c>
      <c r="I18" s="29">
        <f t="shared" si="2"/>
        <v>0.00809</v>
      </c>
      <c r="J18" s="29">
        <f t="shared" si="3"/>
        <v>0.9992</v>
      </c>
      <c r="K18" s="29">
        <v>1.0</v>
      </c>
      <c r="L18" s="29">
        <f t="shared" si="4"/>
        <v>0.9996</v>
      </c>
      <c r="M18" s="29">
        <f t="shared" si="5"/>
        <v>0.00406</v>
      </c>
      <c r="N18" s="29">
        <f t="shared" si="6"/>
        <v>2.9</v>
      </c>
      <c r="O18" s="33">
        <v>38.0</v>
      </c>
      <c r="P18" s="29">
        <f t="shared" si="7"/>
        <v>9312</v>
      </c>
      <c r="Q18" s="33">
        <v>9350.0</v>
      </c>
      <c r="R18" s="29">
        <f t="shared" si="8"/>
        <v>41188</v>
      </c>
      <c r="S18" s="29">
        <f t="shared" si="9"/>
        <v>33</v>
      </c>
      <c r="T18" s="29">
        <f t="shared" si="10"/>
        <v>41221</v>
      </c>
      <c r="U18" s="9"/>
      <c r="V18" s="9"/>
      <c r="W18" s="9"/>
      <c r="X18" s="9"/>
      <c r="Y18" s="9"/>
      <c r="Z18" s="9"/>
      <c r="AA18" s="9"/>
      <c r="AB18" s="9"/>
    </row>
    <row r="19">
      <c r="A19" s="14"/>
      <c r="B19" s="43"/>
      <c r="C19" s="43"/>
      <c r="D19" s="43"/>
      <c r="E19" s="14"/>
      <c r="F19" s="32" t="s">
        <v>42</v>
      </c>
      <c r="G19" s="34">
        <f t="shared" si="1"/>
        <v>0.00427</v>
      </c>
      <c r="H19" s="34">
        <v>1.0</v>
      </c>
      <c r="I19" s="34">
        <f t="shared" si="2"/>
        <v>0.0085</v>
      </c>
      <c r="J19" s="34">
        <f t="shared" si="3"/>
        <v>0.99942</v>
      </c>
      <c r="K19" s="34">
        <v>1.0</v>
      </c>
      <c r="L19" s="34">
        <f t="shared" si="4"/>
        <v>0.99971</v>
      </c>
      <c r="M19" s="34">
        <f t="shared" si="5"/>
        <v>0.00427</v>
      </c>
      <c r="N19" s="34">
        <f t="shared" si="6"/>
        <v>3.05</v>
      </c>
      <c r="O19" s="33">
        <v>48.0</v>
      </c>
      <c r="P19" s="34">
        <f t="shared" si="7"/>
        <v>11204</v>
      </c>
      <c r="Q19" s="33">
        <v>11252.0</v>
      </c>
      <c r="R19" s="34">
        <f t="shared" si="8"/>
        <v>39296</v>
      </c>
      <c r="S19" s="34">
        <f t="shared" si="9"/>
        <v>23</v>
      </c>
      <c r="T19" s="29">
        <f t="shared" si="10"/>
        <v>39319</v>
      </c>
      <c r="U19" s="9"/>
      <c r="V19" s="9"/>
      <c r="W19" s="9"/>
      <c r="X19" s="9"/>
      <c r="Y19" s="9"/>
      <c r="Z19" s="9"/>
      <c r="AA19" s="9"/>
      <c r="AB19" s="9"/>
    </row>
    <row r="20">
      <c r="A20" s="14"/>
      <c r="B20" s="25" t="s">
        <v>43</v>
      </c>
      <c r="C20" s="26" t="s">
        <v>44</v>
      </c>
      <c r="D20" s="25">
        <f>round(10620/50571,5)</f>
        <v>0.21</v>
      </c>
      <c r="E20" s="27" t="s">
        <v>25</v>
      </c>
      <c r="F20" s="28" t="s">
        <v>26</v>
      </c>
      <c r="G20" s="36">
        <f t="shared" si="1"/>
        <v>0.14822</v>
      </c>
      <c r="H20" s="36">
        <v>1.0</v>
      </c>
      <c r="I20" s="36">
        <f t="shared" si="2"/>
        <v>0.25817</v>
      </c>
      <c r="J20" s="36">
        <f t="shared" si="3"/>
        <v>0.78937</v>
      </c>
      <c r="K20" s="36">
        <v>1.0</v>
      </c>
      <c r="L20" s="36">
        <f t="shared" si="4"/>
        <v>0.88229</v>
      </c>
      <c r="M20" s="36">
        <f t="shared" si="5"/>
        <v>0.14822</v>
      </c>
      <c r="N20" s="36">
        <f>round(M20/D$20,3)</f>
        <v>0.706</v>
      </c>
      <c r="O20" s="44">
        <v>75.0</v>
      </c>
      <c r="P20" s="44">
        <v>431.0</v>
      </c>
      <c r="Q20" s="44">
        <v>506.0</v>
      </c>
      <c r="R20" s="36">
        <f t="shared" si="8"/>
        <v>39520</v>
      </c>
      <c r="S20" s="44">
        <v>10545.0</v>
      </c>
      <c r="T20" s="44">
        <v>50065.0</v>
      </c>
      <c r="U20" s="9"/>
      <c r="V20" s="9"/>
      <c r="W20" s="9"/>
      <c r="X20" s="9"/>
      <c r="Y20" s="9"/>
      <c r="Z20" s="9"/>
      <c r="AA20" s="9"/>
      <c r="AB20" s="9"/>
    </row>
    <row r="21">
      <c r="A21" s="14"/>
      <c r="B21" s="13"/>
      <c r="C21" s="13"/>
      <c r="D21" s="13"/>
      <c r="E21" s="14"/>
      <c r="F21" s="31" t="s">
        <v>27</v>
      </c>
      <c r="G21" s="41">
        <v>0.24111</v>
      </c>
      <c r="H21" s="41">
        <v>1.0</v>
      </c>
      <c r="I21" s="41">
        <v>0.38854</v>
      </c>
      <c r="J21" s="41">
        <v>0.79031</v>
      </c>
      <c r="K21" s="41">
        <v>1.0</v>
      </c>
      <c r="L21" s="41">
        <v>0.88288</v>
      </c>
      <c r="M21" s="41">
        <v>0.24111</v>
      </c>
      <c r="N21" s="41">
        <v>1.148</v>
      </c>
      <c r="O21" s="31">
        <v>122.0</v>
      </c>
      <c r="P21" s="31">
        <v>384.0</v>
      </c>
      <c r="Q21" s="31">
        <v>506.0</v>
      </c>
      <c r="R21" s="41">
        <v>39567.0</v>
      </c>
      <c r="S21" s="41">
        <v>10498.0</v>
      </c>
      <c r="T21" s="41">
        <v>50065.0</v>
      </c>
      <c r="U21" s="9"/>
      <c r="V21" s="9"/>
      <c r="W21" s="9"/>
      <c r="X21" s="9"/>
      <c r="Y21" s="9"/>
      <c r="Z21" s="9"/>
      <c r="AA21" s="9"/>
      <c r="AB21" s="9"/>
    </row>
    <row r="22">
      <c r="A22" s="14"/>
      <c r="B22" s="13"/>
      <c r="C22" s="13"/>
      <c r="D22" s="13"/>
      <c r="E22" s="14"/>
      <c r="F22" s="32" t="s">
        <v>30</v>
      </c>
      <c r="G22" s="29">
        <f t="shared" ref="G22:G36" si="11">round(O22/Q22,5)</f>
        <v>0.21212</v>
      </c>
      <c r="H22" s="29">
        <v>1.0</v>
      </c>
      <c r="I22" s="29">
        <f t="shared" ref="I22:I36" si="12">round(2*G22*H22/(G22+H22),5)</f>
        <v>0.35</v>
      </c>
      <c r="J22" s="29">
        <f t="shared" ref="J22:J36" si="13">round(R22/T22,5)</f>
        <v>0.79</v>
      </c>
      <c r="K22" s="29">
        <v>1.0</v>
      </c>
      <c r="L22" s="29">
        <f t="shared" ref="L22:L36" si="14">round(2*J22*K22/(J22+K22),5)</f>
        <v>0.88268</v>
      </c>
      <c r="M22" s="29">
        <f t="shared" ref="M22:M36" si="15">round(O22/Q22,5)</f>
        <v>0.21212</v>
      </c>
      <c r="N22" s="29">
        <f t="shared" ref="N22:N35" si="16">round(M22/D$20,3)</f>
        <v>1.01</v>
      </c>
      <c r="O22" s="32">
        <v>21.0</v>
      </c>
      <c r="P22" s="29">
        <f t="shared" ref="P22:P24" si="17">Q22-O22</f>
        <v>78</v>
      </c>
      <c r="Q22" s="32">
        <v>99.0</v>
      </c>
      <c r="R22" s="29">
        <f t="shared" ref="R22:R36" si="18">T22-S22</f>
        <v>39873</v>
      </c>
      <c r="S22" s="29">
        <f t="shared" ref="S22:S35" si="19">10620-O22</f>
        <v>10599</v>
      </c>
      <c r="T22" s="29">
        <f t="shared" ref="T22:T36" si="20">50571-Q22</f>
        <v>50472</v>
      </c>
      <c r="U22" s="9"/>
      <c r="V22" s="9"/>
      <c r="W22" s="9"/>
      <c r="X22" s="9"/>
      <c r="Y22" s="9"/>
      <c r="Z22" s="9"/>
      <c r="AA22" s="9"/>
      <c r="AB22" s="9"/>
    </row>
    <row r="23">
      <c r="A23" s="14"/>
      <c r="B23" s="13"/>
      <c r="C23" s="13"/>
      <c r="D23" s="13"/>
      <c r="E23" s="14"/>
      <c r="F23" s="30" t="s">
        <v>33</v>
      </c>
      <c r="G23" s="29">
        <f t="shared" si="11"/>
        <v>0.4375</v>
      </c>
      <c r="H23" s="29">
        <v>1.0</v>
      </c>
      <c r="I23" s="29">
        <f t="shared" si="12"/>
        <v>0.6087</v>
      </c>
      <c r="J23" s="29">
        <f t="shared" si="13"/>
        <v>0.79101</v>
      </c>
      <c r="K23" s="29">
        <v>1.0</v>
      </c>
      <c r="L23" s="29">
        <f t="shared" si="14"/>
        <v>0.88331</v>
      </c>
      <c r="M23" s="29">
        <f t="shared" si="15"/>
        <v>0.4375</v>
      </c>
      <c r="N23" s="29">
        <f t="shared" si="16"/>
        <v>2.083</v>
      </c>
      <c r="O23" s="32">
        <v>98.0</v>
      </c>
      <c r="P23" s="29">
        <f t="shared" si="17"/>
        <v>126</v>
      </c>
      <c r="Q23" s="32">
        <v>224.0</v>
      </c>
      <c r="R23" s="29">
        <f t="shared" si="18"/>
        <v>39825</v>
      </c>
      <c r="S23" s="29">
        <f t="shared" si="19"/>
        <v>10522</v>
      </c>
      <c r="T23" s="29">
        <f t="shared" si="20"/>
        <v>50347</v>
      </c>
      <c r="U23" s="9"/>
      <c r="V23" s="9"/>
      <c r="W23" s="9"/>
      <c r="X23" s="9"/>
      <c r="Y23" s="9"/>
      <c r="Z23" s="9"/>
      <c r="AA23" s="9"/>
      <c r="AB23" s="9"/>
    </row>
    <row r="24">
      <c r="A24" s="14"/>
      <c r="B24" s="13"/>
      <c r="C24" s="13"/>
      <c r="D24" s="13"/>
      <c r="E24" s="18"/>
      <c r="F24" s="33" t="s">
        <v>28</v>
      </c>
      <c r="G24" s="34">
        <f t="shared" si="11"/>
        <v>0.3848</v>
      </c>
      <c r="H24" s="34">
        <v>1.0</v>
      </c>
      <c r="I24" s="34">
        <f t="shared" si="12"/>
        <v>0.55575</v>
      </c>
      <c r="J24" s="34">
        <f t="shared" si="13"/>
        <v>0.79147</v>
      </c>
      <c r="K24" s="34">
        <v>1.0</v>
      </c>
      <c r="L24" s="34">
        <f t="shared" si="14"/>
        <v>0.8836</v>
      </c>
      <c r="M24" s="34">
        <f t="shared" si="15"/>
        <v>0.3848</v>
      </c>
      <c r="N24" s="34">
        <f t="shared" si="16"/>
        <v>1.832</v>
      </c>
      <c r="O24" s="33">
        <v>162.0</v>
      </c>
      <c r="P24" s="34">
        <f t="shared" si="17"/>
        <v>259</v>
      </c>
      <c r="Q24" s="33">
        <v>421.0</v>
      </c>
      <c r="R24" s="34">
        <f t="shared" si="18"/>
        <v>39692</v>
      </c>
      <c r="S24" s="34">
        <f t="shared" si="19"/>
        <v>10458</v>
      </c>
      <c r="T24" s="34">
        <f t="shared" si="20"/>
        <v>50150</v>
      </c>
      <c r="U24" s="9"/>
      <c r="V24" s="9"/>
      <c r="W24" s="9"/>
      <c r="X24" s="9"/>
      <c r="Y24" s="9"/>
      <c r="Z24" s="9"/>
      <c r="AA24" s="9"/>
      <c r="AB24" s="9"/>
    </row>
    <row r="25">
      <c r="A25" s="14"/>
      <c r="B25" s="13"/>
      <c r="C25" s="13"/>
      <c r="D25" s="13"/>
      <c r="E25" s="27" t="s">
        <v>31</v>
      </c>
      <c r="F25" s="44" t="s">
        <v>32</v>
      </c>
      <c r="G25" s="36">
        <f t="shared" si="11"/>
        <v>0.13736</v>
      </c>
      <c r="H25" s="36">
        <v>1.0</v>
      </c>
      <c r="I25" s="36">
        <f t="shared" si="12"/>
        <v>0.24154</v>
      </c>
      <c r="J25" s="36">
        <f t="shared" si="13"/>
        <v>0.78436</v>
      </c>
      <c r="K25" s="36">
        <v>1.0</v>
      </c>
      <c r="L25" s="36">
        <f t="shared" si="14"/>
        <v>0.87915</v>
      </c>
      <c r="M25" s="36">
        <f t="shared" si="15"/>
        <v>0.13736</v>
      </c>
      <c r="N25" s="36">
        <f t="shared" si="16"/>
        <v>0.654</v>
      </c>
      <c r="O25" s="44">
        <v>500.0</v>
      </c>
      <c r="P25" s="44">
        <v>3140.0</v>
      </c>
      <c r="Q25" s="44">
        <v>3640.0</v>
      </c>
      <c r="R25" s="36">
        <f t="shared" si="18"/>
        <v>36811</v>
      </c>
      <c r="S25" s="36">
        <f t="shared" si="19"/>
        <v>10120</v>
      </c>
      <c r="T25" s="36">
        <f t="shared" si="20"/>
        <v>46931</v>
      </c>
      <c r="U25" s="9"/>
      <c r="V25" s="9"/>
      <c r="W25" s="9"/>
      <c r="X25" s="9"/>
      <c r="Y25" s="9"/>
      <c r="Z25" s="9"/>
      <c r="AA25" s="9"/>
      <c r="AB25" s="9"/>
    </row>
    <row r="26">
      <c r="A26" s="14"/>
      <c r="B26" s="13"/>
      <c r="C26" s="13"/>
      <c r="D26" s="13"/>
      <c r="E26" s="14"/>
      <c r="F26" s="32" t="s">
        <v>29</v>
      </c>
      <c r="G26" s="29">
        <f t="shared" si="11"/>
        <v>0.30917</v>
      </c>
      <c r="H26" s="29">
        <v>1.0</v>
      </c>
      <c r="I26" s="29">
        <f t="shared" si="12"/>
        <v>0.47231</v>
      </c>
      <c r="J26" s="29">
        <f t="shared" si="13"/>
        <v>0.79176</v>
      </c>
      <c r="K26" s="29">
        <v>1.0</v>
      </c>
      <c r="L26" s="29">
        <f t="shared" si="14"/>
        <v>0.88378</v>
      </c>
      <c r="M26" s="29">
        <f t="shared" si="15"/>
        <v>0.30917</v>
      </c>
      <c r="N26" s="29">
        <f t="shared" si="16"/>
        <v>1.472</v>
      </c>
      <c r="O26" s="32">
        <v>273.0</v>
      </c>
      <c r="P26" s="29">
        <f t="shared" ref="P26:P31" si="21">Q26-O26</f>
        <v>610</v>
      </c>
      <c r="Q26" s="32">
        <v>883.0</v>
      </c>
      <c r="R26" s="29">
        <f t="shared" si="18"/>
        <v>39341</v>
      </c>
      <c r="S26" s="29">
        <f t="shared" si="19"/>
        <v>10347</v>
      </c>
      <c r="T26" s="29">
        <f t="shared" si="20"/>
        <v>49688</v>
      </c>
      <c r="U26" s="9"/>
      <c r="V26" s="9"/>
      <c r="W26" s="9"/>
      <c r="X26" s="9"/>
      <c r="Y26" s="9"/>
      <c r="Z26" s="9"/>
      <c r="AA26" s="9"/>
      <c r="AB26" s="9"/>
    </row>
    <row r="27">
      <c r="A27" s="14"/>
      <c r="B27" s="13"/>
      <c r="C27" s="13"/>
      <c r="D27" s="13"/>
      <c r="E27" s="14"/>
      <c r="F27" s="32" t="s">
        <v>45</v>
      </c>
      <c r="G27" s="29">
        <f t="shared" si="11"/>
        <v>0.28002</v>
      </c>
      <c r="H27" s="29">
        <v>1.0</v>
      </c>
      <c r="I27" s="29">
        <f t="shared" si="12"/>
        <v>0.43752</v>
      </c>
      <c r="J27" s="29">
        <f t="shared" si="13"/>
        <v>0.79579</v>
      </c>
      <c r="K27" s="29">
        <v>1.0</v>
      </c>
      <c r="L27" s="29">
        <f t="shared" si="14"/>
        <v>0.88628</v>
      </c>
      <c r="M27" s="29">
        <f t="shared" si="15"/>
        <v>0.28002</v>
      </c>
      <c r="N27" s="29">
        <f t="shared" si="16"/>
        <v>1.333</v>
      </c>
      <c r="O27" s="32">
        <v>1082.0</v>
      </c>
      <c r="P27" s="29">
        <f t="shared" si="21"/>
        <v>2782</v>
      </c>
      <c r="Q27" s="32">
        <v>3864.0</v>
      </c>
      <c r="R27" s="29">
        <f t="shared" si="18"/>
        <v>37169</v>
      </c>
      <c r="S27" s="29">
        <f t="shared" si="19"/>
        <v>9538</v>
      </c>
      <c r="T27" s="29">
        <f t="shared" si="20"/>
        <v>46707</v>
      </c>
      <c r="U27" s="9"/>
      <c r="V27" s="9"/>
      <c r="W27" s="9"/>
      <c r="X27" s="9"/>
      <c r="Y27" s="9"/>
      <c r="Z27" s="9"/>
      <c r="AA27" s="9"/>
      <c r="AB27" s="9"/>
    </row>
    <row r="28">
      <c r="A28" s="14"/>
      <c r="B28" s="13"/>
      <c r="C28" s="13"/>
      <c r="D28" s="13"/>
      <c r="E28" s="37"/>
      <c r="F28" s="38" t="s">
        <v>28</v>
      </c>
      <c r="G28" s="39">
        <f t="shared" si="11"/>
        <v>0.27867</v>
      </c>
      <c r="H28" s="39">
        <v>1.0</v>
      </c>
      <c r="I28" s="39">
        <f t="shared" si="12"/>
        <v>0.43587</v>
      </c>
      <c r="J28" s="39">
        <f t="shared" si="13"/>
        <v>0.79201</v>
      </c>
      <c r="K28" s="39">
        <v>1.0</v>
      </c>
      <c r="L28" s="39">
        <f t="shared" si="14"/>
        <v>0.88393</v>
      </c>
      <c r="M28" s="39">
        <f t="shared" si="15"/>
        <v>0.27867</v>
      </c>
      <c r="N28" s="39">
        <f t="shared" si="16"/>
        <v>1.327</v>
      </c>
      <c r="O28" s="38">
        <v>401.0</v>
      </c>
      <c r="P28" s="39">
        <f t="shared" si="21"/>
        <v>1038</v>
      </c>
      <c r="Q28" s="38">
        <v>1439.0</v>
      </c>
      <c r="R28" s="39">
        <f t="shared" si="18"/>
        <v>38913</v>
      </c>
      <c r="S28" s="39">
        <f t="shared" si="19"/>
        <v>10219</v>
      </c>
      <c r="T28" s="39">
        <f t="shared" si="20"/>
        <v>49132</v>
      </c>
      <c r="U28" s="9"/>
      <c r="V28" s="9"/>
      <c r="W28" s="9"/>
      <c r="X28" s="9"/>
      <c r="Y28" s="9"/>
      <c r="Z28" s="9"/>
      <c r="AA28" s="9"/>
      <c r="AB28" s="9"/>
    </row>
    <row r="29">
      <c r="A29" s="14"/>
      <c r="B29" s="13"/>
      <c r="C29" s="13"/>
      <c r="D29" s="13"/>
      <c r="E29" s="40" t="s">
        <v>36</v>
      </c>
      <c r="F29" s="31" t="s">
        <v>37</v>
      </c>
      <c r="G29" s="41">
        <f t="shared" si="11"/>
        <v>0.17967</v>
      </c>
      <c r="H29" s="41">
        <v>1.0</v>
      </c>
      <c r="I29" s="41">
        <f t="shared" si="12"/>
        <v>0.30461</v>
      </c>
      <c r="J29" s="41">
        <f t="shared" si="13"/>
        <v>0.78441</v>
      </c>
      <c r="K29" s="41">
        <v>1.0</v>
      </c>
      <c r="L29" s="41">
        <f t="shared" si="14"/>
        <v>0.87918</v>
      </c>
      <c r="M29" s="41">
        <f t="shared" si="15"/>
        <v>0.17967</v>
      </c>
      <c r="N29" s="41">
        <f t="shared" si="16"/>
        <v>0.856</v>
      </c>
      <c r="O29" s="42">
        <v>1414.0</v>
      </c>
      <c r="P29" s="42">
        <f t="shared" si="21"/>
        <v>6456</v>
      </c>
      <c r="Q29" s="42">
        <v>7870.0</v>
      </c>
      <c r="R29" s="41">
        <f t="shared" si="18"/>
        <v>33495</v>
      </c>
      <c r="S29" s="41">
        <f t="shared" si="19"/>
        <v>9206</v>
      </c>
      <c r="T29" s="41">
        <f t="shared" si="20"/>
        <v>42701</v>
      </c>
      <c r="U29" s="9"/>
      <c r="V29" s="9"/>
      <c r="W29" s="9"/>
      <c r="X29" s="9"/>
      <c r="Y29" s="9"/>
      <c r="Z29" s="9"/>
      <c r="AA29" s="9"/>
      <c r="AB29" s="9"/>
    </row>
    <row r="30">
      <c r="A30" s="14"/>
      <c r="B30" s="13"/>
      <c r="C30" s="13"/>
      <c r="D30" s="13"/>
      <c r="E30" s="14"/>
      <c r="F30" s="30" t="s">
        <v>38</v>
      </c>
      <c r="G30" s="29">
        <f t="shared" si="11"/>
        <v>0.33531</v>
      </c>
      <c r="H30" s="29">
        <v>1.0</v>
      </c>
      <c r="I30" s="29">
        <f t="shared" si="12"/>
        <v>0.50222</v>
      </c>
      <c r="J30" s="29">
        <f t="shared" si="13"/>
        <v>0.8034</v>
      </c>
      <c r="K30" s="29">
        <v>1.0</v>
      </c>
      <c r="L30" s="29">
        <f t="shared" si="14"/>
        <v>0.89098</v>
      </c>
      <c r="M30" s="29">
        <f t="shared" si="15"/>
        <v>0.33531</v>
      </c>
      <c r="N30" s="29">
        <f t="shared" si="16"/>
        <v>1.597</v>
      </c>
      <c r="O30" s="32">
        <v>1638.0</v>
      </c>
      <c r="P30" s="29">
        <f t="shared" si="21"/>
        <v>3247</v>
      </c>
      <c r="Q30" s="32">
        <v>4885.0</v>
      </c>
      <c r="R30" s="29">
        <f t="shared" si="18"/>
        <v>36704</v>
      </c>
      <c r="S30" s="29">
        <f t="shared" si="19"/>
        <v>8982</v>
      </c>
      <c r="T30" s="29">
        <f t="shared" si="20"/>
        <v>45686</v>
      </c>
      <c r="U30" s="9"/>
      <c r="V30" s="9"/>
      <c r="W30" s="9"/>
      <c r="X30" s="9"/>
      <c r="Y30" s="9"/>
      <c r="Z30" s="9"/>
      <c r="AA30" s="9"/>
      <c r="AB30" s="9"/>
    </row>
    <row r="31">
      <c r="A31" s="14"/>
      <c r="B31" s="13"/>
      <c r="C31" s="13"/>
      <c r="D31" s="13"/>
      <c r="E31" s="18"/>
      <c r="F31" s="33" t="s">
        <v>45</v>
      </c>
      <c r="G31" s="34">
        <f t="shared" si="11"/>
        <v>0.30226</v>
      </c>
      <c r="H31" s="34">
        <v>1.0</v>
      </c>
      <c r="I31" s="34">
        <f t="shared" si="12"/>
        <v>0.46421</v>
      </c>
      <c r="J31" s="34">
        <f t="shared" si="13"/>
        <v>0.80269</v>
      </c>
      <c r="K31" s="34">
        <v>1.0</v>
      </c>
      <c r="L31" s="34">
        <f t="shared" si="14"/>
        <v>0.89055</v>
      </c>
      <c r="M31" s="34">
        <f t="shared" si="15"/>
        <v>0.30226</v>
      </c>
      <c r="N31" s="34">
        <f t="shared" si="16"/>
        <v>1.439</v>
      </c>
      <c r="O31" s="33">
        <v>1848.0</v>
      </c>
      <c r="P31" s="34">
        <f t="shared" si="21"/>
        <v>4266</v>
      </c>
      <c r="Q31" s="33">
        <v>6114.0</v>
      </c>
      <c r="R31" s="34">
        <f t="shared" si="18"/>
        <v>35685</v>
      </c>
      <c r="S31" s="34">
        <f t="shared" si="19"/>
        <v>8772</v>
      </c>
      <c r="T31" s="34">
        <f t="shared" si="20"/>
        <v>44457</v>
      </c>
      <c r="U31" s="9"/>
      <c r="V31" s="9"/>
      <c r="W31" s="9"/>
      <c r="X31" s="9"/>
      <c r="Y31" s="9"/>
      <c r="Z31" s="9"/>
      <c r="AA31" s="9"/>
      <c r="AB31" s="9"/>
    </row>
    <row r="32">
      <c r="A32" s="14"/>
      <c r="B32" s="13"/>
      <c r="C32" s="13"/>
      <c r="D32" s="13"/>
      <c r="E32" s="27" t="s">
        <v>39</v>
      </c>
      <c r="F32" s="44" t="s">
        <v>40</v>
      </c>
      <c r="G32" s="36">
        <f t="shared" si="11"/>
        <v>0.28431</v>
      </c>
      <c r="H32" s="36">
        <v>1.0</v>
      </c>
      <c r="I32" s="36">
        <f t="shared" si="12"/>
        <v>0.44274</v>
      </c>
      <c r="J32" s="36">
        <f t="shared" si="13"/>
        <v>0.89376</v>
      </c>
      <c r="K32" s="36">
        <v>1.0</v>
      </c>
      <c r="L32" s="36">
        <f t="shared" si="14"/>
        <v>0.9439</v>
      </c>
      <c r="M32" s="36">
        <f t="shared" si="15"/>
        <v>0.28431</v>
      </c>
      <c r="N32" s="36">
        <f t="shared" si="16"/>
        <v>1.354</v>
      </c>
      <c r="O32" s="44">
        <v>8378.0</v>
      </c>
      <c r="P32" s="44">
        <v>21090.0</v>
      </c>
      <c r="Q32" s="44">
        <v>29468.0</v>
      </c>
      <c r="R32" s="36">
        <f t="shared" si="18"/>
        <v>18861</v>
      </c>
      <c r="S32" s="36">
        <f t="shared" si="19"/>
        <v>2242</v>
      </c>
      <c r="T32" s="36">
        <f t="shared" si="20"/>
        <v>21103</v>
      </c>
      <c r="U32" s="9"/>
      <c r="V32" s="9"/>
      <c r="W32" s="9"/>
      <c r="X32" s="9"/>
      <c r="Y32" s="9"/>
      <c r="Z32" s="9"/>
      <c r="AA32" s="9"/>
      <c r="AB32" s="9"/>
    </row>
    <row r="33">
      <c r="A33" s="14"/>
      <c r="B33" s="13"/>
      <c r="C33" s="13"/>
      <c r="D33" s="13"/>
      <c r="E33" s="14"/>
      <c r="F33" s="30" t="s">
        <v>38</v>
      </c>
      <c r="G33" s="29">
        <f t="shared" si="11"/>
        <v>0.30074</v>
      </c>
      <c r="H33" s="29">
        <v>1.0</v>
      </c>
      <c r="I33" s="29">
        <f t="shared" si="12"/>
        <v>0.46241</v>
      </c>
      <c r="J33" s="29">
        <f t="shared" si="13"/>
        <v>0.81892</v>
      </c>
      <c r="K33" s="29">
        <v>1.0</v>
      </c>
      <c r="L33" s="29">
        <f t="shared" si="14"/>
        <v>0.90045</v>
      </c>
      <c r="M33" s="29">
        <f t="shared" si="15"/>
        <v>0.30074</v>
      </c>
      <c r="N33" s="29">
        <f t="shared" si="16"/>
        <v>1.432</v>
      </c>
      <c r="O33" s="32">
        <v>3676.0</v>
      </c>
      <c r="P33" s="29">
        <f t="shared" ref="P33:P36" si="22">Q33-O33</f>
        <v>8547</v>
      </c>
      <c r="Q33" s="32">
        <v>12223.0</v>
      </c>
      <c r="R33" s="29">
        <f t="shared" si="18"/>
        <v>31404</v>
      </c>
      <c r="S33" s="29">
        <f t="shared" si="19"/>
        <v>6944</v>
      </c>
      <c r="T33" s="29">
        <f t="shared" si="20"/>
        <v>38348</v>
      </c>
      <c r="U33" s="9"/>
      <c r="V33" s="9"/>
      <c r="W33" s="9"/>
      <c r="X33" s="9"/>
      <c r="Y33" s="9"/>
      <c r="Z33" s="9"/>
      <c r="AA33" s="9"/>
      <c r="AB33" s="9"/>
    </row>
    <row r="34">
      <c r="A34" s="14"/>
      <c r="B34" s="13"/>
      <c r="C34" s="13"/>
      <c r="D34" s="13"/>
      <c r="E34" s="14"/>
      <c r="F34" s="32" t="s">
        <v>42</v>
      </c>
      <c r="G34" s="29">
        <f t="shared" si="11"/>
        <v>0.25722</v>
      </c>
      <c r="H34" s="29">
        <v>1.0</v>
      </c>
      <c r="I34" s="29">
        <f t="shared" si="12"/>
        <v>0.40919</v>
      </c>
      <c r="J34" s="29">
        <f t="shared" si="13"/>
        <v>0.80423</v>
      </c>
      <c r="K34" s="29">
        <v>1.0</v>
      </c>
      <c r="L34" s="29">
        <f t="shared" si="14"/>
        <v>0.89149</v>
      </c>
      <c r="M34" s="29">
        <f t="shared" si="15"/>
        <v>0.25722</v>
      </c>
      <c r="N34" s="29">
        <f t="shared" si="16"/>
        <v>1.225</v>
      </c>
      <c r="O34" s="32">
        <v>3012.0</v>
      </c>
      <c r="P34" s="29">
        <f t="shared" si="22"/>
        <v>8698</v>
      </c>
      <c r="Q34" s="32">
        <v>11710.0</v>
      </c>
      <c r="R34" s="29">
        <f t="shared" si="18"/>
        <v>31253</v>
      </c>
      <c r="S34" s="29">
        <f t="shared" si="19"/>
        <v>7608</v>
      </c>
      <c r="T34" s="29">
        <f t="shared" si="20"/>
        <v>38861</v>
      </c>
      <c r="U34" s="9"/>
      <c r="V34" s="9"/>
      <c r="W34" s="9"/>
      <c r="X34" s="9"/>
      <c r="Y34" s="9"/>
      <c r="Z34" s="9"/>
      <c r="AA34" s="9"/>
      <c r="AB34" s="9"/>
    </row>
    <row r="35">
      <c r="A35" s="14"/>
      <c r="B35" s="43"/>
      <c r="C35" s="43"/>
      <c r="D35" s="43"/>
      <c r="E35" s="37"/>
      <c r="F35" s="38" t="s">
        <v>41</v>
      </c>
      <c r="G35" s="39">
        <f t="shared" si="11"/>
        <v>0.26204</v>
      </c>
      <c r="H35" s="39">
        <v>1.0</v>
      </c>
      <c r="I35" s="39">
        <f t="shared" si="12"/>
        <v>0.41526</v>
      </c>
      <c r="J35" s="39">
        <f t="shared" si="13"/>
        <v>0.83345</v>
      </c>
      <c r="K35" s="39">
        <v>1.0</v>
      </c>
      <c r="L35" s="39">
        <f t="shared" si="14"/>
        <v>0.90916</v>
      </c>
      <c r="M35" s="39">
        <f t="shared" si="15"/>
        <v>0.26204</v>
      </c>
      <c r="N35" s="39">
        <f t="shared" si="16"/>
        <v>1.248</v>
      </c>
      <c r="O35" s="38">
        <v>6030.0</v>
      </c>
      <c r="P35" s="39">
        <f t="shared" si="22"/>
        <v>16982</v>
      </c>
      <c r="Q35" s="38">
        <v>23012.0</v>
      </c>
      <c r="R35" s="39">
        <f t="shared" si="18"/>
        <v>22969</v>
      </c>
      <c r="S35" s="39">
        <f t="shared" si="19"/>
        <v>4590</v>
      </c>
      <c r="T35" s="39">
        <f t="shared" si="20"/>
        <v>27559</v>
      </c>
      <c r="U35" s="9"/>
      <c r="V35" s="9"/>
      <c r="W35" s="9"/>
      <c r="X35" s="9"/>
      <c r="Y35" s="9"/>
      <c r="Z35" s="9"/>
      <c r="AA35" s="9"/>
      <c r="AB35" s="9"/>
    </row>
    <row r="36">
      <c r="A36" s="14"/>
      <c r="B36" s="25" t="s">
        <v>46</v>
      </c>
      <c r="C36" s="26" t="s">
        <v>47</v>
      </c>
      <c r="D36" s="25">
        <f>round(3894/50571,5)</f>
        <v>0.077</v>
      </c>
      <c r="E36" s="27" t="s">
        <v>25</v>
      </c>
      <c r="F36" s="28" t="s">
        <v>26</v>
      </c>
      <c r="G36" s="41">
        <f t="shared" si="11"/>
        <v>0.10672</v>
      </c>
      <c r="H36" s="41">
        <v>1.0</v>
      </c>
      <c r="I36" s="41">
        <f t="shared" si="12"/>
        <v>0.19286</v>
      </c>
      <c r="J36" s="41">
        <f t="shared" si="13"/>
        <v>0.9233</v>
      </c>
      <c r="K36" s="41">
        <v>1.0</v>
      </c>
      <c r="L36" s="41">
        <f t="shared" si="14"/>
        <v>0.96012</v>
      </c>
      <c r="M36" s="41">
        <f t="shared" si="15"/>
        <v>0.10672</v>
      </c>
      <c r="N36" s="41">
        <f>round(M36/D$36,3)</f>
        <v>1.386</v>
      </c>
      <c r="O36" s="42">
        <v>54.0</v>
      </c>
      <c r="P36" s="42">
        <f t="shared" si="22"/>
        <v>452</v>
      </c>
      <c r="Q36" s="42">
        <v>506.0</v>
      </c>
      <c r="R36" s="41">
        <f t="shared" si="18"/>
        <v>46225</v>
      </c>
      <c r="S36" s="42">
        <f>3894-O36</f>
        <v>3840</v>
      </c>
      <c r="T36" s="41">
        <f t="shared" si="20"/>
        <v>50065</v>
      </c>
      <c r="U36" s="9"/>
      <c r="V36" s="9"/>
      <c r="W36" s="9"/>
      <c r="X36" s="9"/>
      <c r="Y36" s="9"/>
      <c r="Z36" s="9"/>
      <c r="AA36" s="9"/>
      <c r="AB36" s="9"/>
    </row>
    <row r="37">
      <c r="A37" s="14"/>
      <c r="B37" s="13"/>
      <c r="C37" s="13"/>
      <c r="D37" s="13"/>
      <c r="E37" s="14"/>
      <c r="F37" s="31" t="s">
        <v>27</v>
      </c>
      <c r="G37" s="41">
        <v>0.16798</v>
      </c>
      <c r="H37" s="41">
        <v>1.0</v>
      </c>
      <c r="I37" s="41">
        <v>0.28764</v>
      </c>
      <c r="J37" s="41">
        <v>0.92392</v>
      </c>
      <c r="K37" s="41">
        <v>1.0</v>
      </c>
      <c r="L37" s="41">
        <v>0.96046</v>
      </c>
      <c r="M37" s="41">
        <v>0.16798</v>
      </c>
      <c r="N37" s="41">
        <v>2.182</v>
      </c>
      <c r="O37" s="31">
        <v>85.0</v>
      </c>
      <c r="P37" s="31">
        <v>421.0</v>
      </c>
      <c r="Q37" s="31">
        <v>506.0</v>
      </c>
      <c r="R37" s="41">
        <v>46256.0</v>
      </c>
      <c r="S37" s="42">
        <v>3809.0</v>
      </c>
      <c r="T37" s="41">
        <v>50065.0</v>
      </c>
      <c r="U37" s="9"/>
      <c r="V37" s="9"/>
      <c r="W37" s="9"/>
      <c r="X37" s="9"/>
      <c r="Y37" s="9"/>
      <c r="Z37" s="9"/>
      <c r="AA37" s="9"/>
      <c r="AB37" s="9"/>
    </row>
    <row r="38">
      <c r="A38" s="14"/>
      <c r="B38" s="13"/>
      <c r="C38" s="13"/>
      <c r="D38" s="13"/>
      <c r="E38" s="14"/>
      <c r="F38" s="32" t="s">
        <v>48</v>
      </c>
      <c r="G38" s="29">
        <f t="shared" ref="G38:G50" si="23">round(O38/Q38,5)</f>
        <v>0.22936</v>
      </c>
      <c r="H38" s="29">
        <v>1.0</v>
      </c>
      <c r="I38" s="29">
        <f t="shared" ref="I38:I50" si="24">round(2*G38*H38/(G38+H38),5)</f>
        <v>0.37314</v>
      </c>
      <c r="J38" s="29">
        <f t="shared" ref="J38:J50" si="25">round(R38/T38,5)</f>
        <v>0.92399</v>
      </c>
      <c r="K38" s="29">
        <v>1.0</v>
      </c>
      <c r="L38" s="29">
        <f t="shared" ref="L38:L50" si="26">round(2*J38*K38/(J38+K38),5)</f>
        <v>0.96049</v>
      </c>
      <c r="M38" s="29">
        <f t="shared" ref="M38:M50" si="27">round(O38/Q38,5)</f>
        <v>0.22936</v>
      </c>
      <c r="N38" s="29">
        <f t="shared" ref="N38:N49" si="28">round(M38/D$36,3)</f>
        <v>2.979</v>
      </c>
      <c r="O38" s="32">
        <v>75.0</v>
      </c>
      <c r="P38" s="29">
        <f t="shared" ref="P38:P50" si="29">Q38-O38</f>
        <v>252</v>
      </c>
      <c r="Q38" s="32">
        <v>327.0</v>
      </c>
      <c r="R38" s="29">
        <f t="shared" ref="R38:R43" si="30">T38-S38</f>
        <v>46425</v>
      </c>
      <c r="S38" s="42">
        <f t="shared" ref="S38:S43" si="31">3894-O38</f>
        <v>3819</v>
      </c>
      <c r="T38" s="29">
        <f t="shared" ref="T38:T43" si="32">50571-Q38</f>
        <v>50244</v>
      </c>
      <c r="U38" s="9"/>
      <c r="V38" s="9"/>
      <c r="W38" s="9"/>
      <c r="X38" s="9"/>
      <c r="Y38" s="9"/>
      <c r="Z38" s="9"/>
      <c r="AA38" s="9"/>
      <c r="AB38" s="9"/>
    </row>
    <row r="39">
      <c r="A39" s="14"/>
      <c r="B39" s="13"/>
      <c r="C39" s="13"/>
      <c r="D39" s="13"/>
      <c r="E39" s="14"/>
      <c r="F39" s="30" t="s">
        <v>33</v>
      </c>
      <c r="G39" s="29">
        <f t="shared" si="23"/>
        <v>0.44444</v>
      </c>
      <c r="H39" s="29">
        <v>1.0</v>
      </c>
      <c r="I39" s="29">
        <f t="shared" si="24"/>
        <v>0.61538</v>
      </c>
      <c r="J39" s="29">
        <f t="shared" si="25"/>
        <v>0.92306</v>
      </c>
      <c r="K39" s="29">
        <v>1.0</v>
      </c>
      <c r="L39" s="29">
        <f t="shared" si="26"/>
        <v>0.95999</v>
      </c>
      <c r="M39" s="29">
        <f t="shared" si="27"/>
        <v>0.44444</v>
      </c>
      <c r="N39" s="29">
        <f t="shared" si="28"/>
        <v>5.772</v>
      </c>
      <c r="O39" s="32">
        <v>4.0</v>
      </c>
      <c r="P39" s="29">
        <f t="shared" si="29"/>
        <v>5</v>
      </c>
      <c r="Q39" s="32">
        <v>9.0</v>
      </c>
      <c r="R39" s="29">
        <f t="shared" si="30"/>
        <v>46672</v>
      </c>
      <c r="S39" s="42">
        <f t="shared" si="31"/>
        <v>3890</v>
      </c>
      <c r="T39" s="29">
        <f t="shared" si="32"/>
        <v>50562</v>
      </c>
      <c r="U39" s="9"/>
      <c r="V39" s="9"/>
      <c r="W39" s="9"/>
      <c r="X39" s="9"/>
      <c r="Y39" s="9"/>
      <c r="Z39" s="9"/>
      <c r="AA39" s="9"/>
      <c r="AB39" s="9"/>
    </row>
    <row r="40">
      <c r="A40" s="14"/>
      <c r="B40" s="13"/>
      <c r="C40" s="13"/>
      <c r="D40" s="13"/>
      <c r="E40" s="37"/>
      <c r="F40" s="38" t="s">
        <v>29</v>
      </c>
      <c r="G40" s="39">
        <f t="shared" si="23"/>
        <v>0.2</v>
      </c>
      <c r="H40" s="39">
        <v>1.0</v>
      </c>
      <c r="I40" s="39">
        <f t="shared" si="24"/>
        <v>0.33333</v>
      </c>
      <c r="J40" s="39">
        <f t="shared" si="25"/>
        <v>0.92323</v>
      </c>
      <c r="K40" s="39">
        <v>1.0</v>
      </c>
      <c r="L40" s="39">
        <f t="shared" si="26"/>
        <v>0.96008</v>
      </c>
      <c r="M40" s="39">
        <f t="shared" si="27"/>
        <v>0.2</v>
      </c>
      <c r="N40" s="39">
        <f t="shared" si="28"/>
        <v>2.597</v>
      </c>
      <c r="O40" s="38">
        <v>19.0</v>
      </c>
      <c r="P40" s="39">
        <f t="shared" si="29"/>
        <v>76</v>
      </c>
      <c r="Q40" s="38">
        <v>95.0</v>
      </c>
      <c r="R40" s="39">
        <f t="shared" si="30"/>
        <v>46601</v>
      </c>
      <c r="S40" s="45">
        <f t="shared" si="31"/>
        <v>3875</v>
      </c>
      <c r="T40" s="39">
        <f t="shared" si="32"/>
        <v>50476</v>
      </c>
      <c r="U40" s="9"/>
      <c r="V40" s="9"/>
      <c r="W40" s="9"/>
      <c r="X40" s="9"/>
      <c r="Y40" s="9"/>
      <c r="Z40" s="9"/>
      <c r="AA40" s="9"/>
      <c r="AB40" s="9"/>
    </row>
    <row r="41">
      <c r="A41" s="14"/>
      <c r="B41" s="13"/>
      <c r="C41" s="13"/>
      <c r="D41" s="13"/>
      <c r="E41" s="40" t="s">
        <v>31</v>
      </c>
      <c r="F41" s="31" t="s">
        <v>32</v>
      </c>
      <c r="G41" s="41">
        <f t="shared" si="23"/>
        <v>0.0508</v>
      </c>
      <c r="H41" s="41">
        <v>1.0</v>
      </c>
      <c r="I41" s="41">
        <f t="shared" si="24"/>
        <v>0.09669</v>
      </c>
      <c r="J41" s="41">
        <f t="shared" si="25"/>
        <v>0.92072</v>
      </c>
      <c r="K41" s="41">
        <v>1.0</v>
      </c>
      <c r="L41" s="41">
        <f t="shared" si="26"/>
        <v>0.95872</v>
      </c>
      <c r="M41" s="41">
        <f t="shared" si="27"/>
        <v>0.0508</v>
      </c>
      <c r="N41" s="41">
        <f t="shared" si="28"/>
        <v>0.66</v>
      </c>
      <c r="O41" s="42">
        <v>206.0</v>
      </c>
      <c r="P41" s="42">
        <f t="shared" si="29"/>
        <v>3849</v>
      </c>
      <c r="Q41" s="42">
        <v>4055.0</v>
      </c>
      <c r="R41" s="41">
        <f t="shared" si="30"/>
        <v>42828</v>
      </c>
      <c r="S41" s="42">
        <f t="shared" si="31"/>
        <v>3688</v>
      </c>
      <c r="T41" s="41">
        <f t="shared" si="32"/>
        <v>46516</v>
      </c>
      <c r="U41" s="9"/>
      <c r="V41" s="9"/>
      <c r="W41" s="9"/>
      <c r="X41" s="9"/>
      <c r="Y41" s="9"/>
      <c r="Z41" s="9"/>
      <c r="AA41" s="9"/>
      <c r="AB41" s="9"/>
    </row>
    <row r="42">
      <c r="A42" s="14"/>
      <c r="B42" s="13"/>
      <c r="C42" s="13"/>
      <c r="D42" s="13"/>
      <c r="E42" s="14"/>
      <c r="F42" s="32" t="s">
        <v>48</v>
      </c>
      <c r="G42" s="29">
        <f t="shared" si="23"/>
        <v>0.13633</v>
      </c>
      <c r="H42" s="29">
        <v>1.0</v>
      </c>
      <c r="I42" s="29">
        <f t="shared" si="24"/>
        <v>0.23995</v>
      </c>
      <c r="J42" s="29">
        <f t="shared" si="25"/>
        <v>0.92444</v>
      </c>
      <c r="K42" s="29">
        <v>1.0</v>
      </c>
      <c r="L42" s="29">
        <f t="shared" si="26"/>
        <v>0.96074</v>
      </c>
      <c r="M42" s="29">
        <f t="shared" si="27"/>
        <v>0.13633</v>
      </c>
      <c r="N42" s="29">
        <f t="shared" si="28"/>
        <v>1.771</v>
      </c>
      <c r="O42" s="32">
        <v>164.0</v>
      </c>
      <c r="P42" s="29">
        <f t="shared" si="29"/>
        <v>1039</v>
      </c>
      <c r="Q42" s="32">
        <v>1203.0</v>
      </c>
      <c r="R42" s="29">
        <f t="shared" si="30"/>
        <v>45638</v>
      </c>
      <c r="S42" s="42">
        <f t="shared" si="31"/>
        <v>3730</v>
      </c>
      <c r="T42" s="29">
        <f t="shared" si="32"/>
        <v>49368</v>
      </c>
      <c r="U42" s="9"/>
      <c r="V42" s="9"/>
      <c r="W42" s="9"/>
      <c r="X42" s="9"/>
      <c r="Y42" s="9"/>
      <c r="Z42" s="9"/>
      <c r="AA42" s="9"/>
      <c r="AB42" s="9"/>
    </row>
    <row r="43">
      <c r="A43" s="14"/>
      <c r="B43" s="13"/>
      <c r="C43" s="13"/>
      <c r="D43" s="13"/>
      <c r="E43" s="14"/>
      <c r="F43" s="35" t="s">
        <v>38</v>
      </c>
      <c r="G43" s="34">
        <f t="shared" si="23"/>
        <v>0.14341</v>
      </c>
      <c r="H43" s="34">
        <v>1.0</v>
      </c>
      <c r="I43" s="34">
        <f t="shared" si="24"/>
        <v>0.25085</v>
      </c>
      <c r="J43" s="34">
        <f t="shared" si="25"/>
        <v>0.92732</v>
      </c>
      <c r="K43" s="34">
        <v>1.0</v>
      </c>
      <c r="L43" s="34">
        <f t="shared" si="26"/>
        <v>0.96229</v>
      </c>
      <c r="M43" s="34">
        <f t="shared" si="27"/>
        <v>0.14341</v>
      </c>
      <c r="N43" s="34">
        <f t="shared" si="28"/>
        <v>1.862</v>
      </c>
      <c r="O43" s="33">
        <v>443.0</v>
      </c>
      <c r="P43" s="34">
        <f t="shared" si="29"/>
        <v>2646</v>
      </c>
      <c r="Q43" s="33">
        <v>3089.0</v>
      </c>
      <c r="R43" s="34">
        <f t="shared" si="30"/>
        <v>44031</v>
      </c>
      <c r="S43" s="46">
        <f t="shared" si="31"/>
        <v>3451</v>
      </c>
      <c r="T43" s="34">
        <f t="shared" si="32"/>
        <v>47482</v>
      </c>
      <c r="U43" s="9"/>
      <c r="V43" s="9"/>
      <c r="W43" s="9"/>
      <c r="X43" s="9"/>
      <c r="Y43" s="9"/>
      <c r="Z43" s="9"/>
      <c r="AA43" s="9"/>
      <c r="AB43" s="9"/>
    </row>
    <row r="44">
      <c r="A44" s="14"/>
      <c r="B44" s="13"/>
      <c r="C44" s="13"/>
      <c r="D44" s="13"/>
      <c r="E44" s="27" t="s">
        <v>36</v>
      </c>
      <c r="F44" s="44" t="s">
        <v>37</v>
      </c>
      <c r="G44" s="36">
        <f t="shared" si="23"/>
        <v>0.07498</v>
      </c>
      <c r="H44" s="36">
        <v>1.0</v>
      </c>
      <c r="I44" s="36">
        <f t="shared" si="24"/>
        <v>0.1395</v>
      </c>
      <c r="J44" s="36">
        <f t="shared" si="25"/>
        <v>0.92264</v>
      </c>
      <c r="K44" s="36">
        <v>1.0</v>
      </c>
      <c r="L44" s="36">
        <f t="shared" si="26"/>
        <v>0.95976</v>
      </c>
      <c r="M44" s="36">
        <f t="shared" si="27"/>
        <v>0.07498</v>
      </c>
      <c r="N44" s="36">
        <f t="shared" si="28"/>
        <v>0.974</v>
      </c>
      <c r="O44" s="28">
        <v>574.0</v>
      </c>
      <c r="P44" s="28">
        <f t="shared" si="29"/>
        <v>7081</v>
      </c>
      <c r="Q44" s="28">
        <v>7655.0</v>
      </c>
      <c r="R44" s="28">
        <v>39596.0</v>
      </c>
      <c r="S44" s="28">
        <f>T44-R44</f>
        <v>3320</v>
      </c>
      <c r="T44" s="28">
        <v>42916.0</v>
      </c>
      <c r="U44" s="9"/>
      <c r="V44" s="9"/>
      <c r="W44" s="9"/>
      <c r="X44" s="9"/>
      <c r="Y44" s="9"/>
      <c r="Z44" s="9"/>
      <c r="AA44" s="9"/>
      <c r="AB44" s="9"/>
    </row>
    <row r="45">
      <c r="A45" s="14"/>
      <c r="B45" s="13"/>
      <c r="C45" s="13"/>
      <c r="D45" s="13"/>
      <c r="E45" s="14"/>
      <c r="F45" s="30" t="s">
        <v>35</v>
      </c>
      <c r="G45" s="29">
        <f t="shared" si="23"/>
        <v>0.14302</v>
      </c>
      <c r="H45" s="29">
        <v>1.0</v>
      </c>
      <c r="I45" s="29">
        <f t="shared" si="24"/>
        <v>0.25025</v>
      </c>
      <c r="J45" s="29">
        <f t="shared" si="25"/>
        <v>0.92938</v>
      </c>
      <c r="K45" s="29">
        <v>1.0</v>
      </c>
      <c r="L45" s="29">
        <f t="shared" si="26"/>
        <v>0.9634</v>
      </c>
      <c r="M45" s="29">
        <f t="shared" si="27"/>
        <v>0.14302</v>
      </c>
      <c r="N45" s="29">
        <f t="shared" si="28"/>
        <v>1.857</v>
      </c>
      <c r="O45" s="32">
        <v>637.0</v>
      </c>
      <c r="P45" s="29">
        <f t="shared" si="29"/>
        <v>3817</v>
      </c>
      <c r="Q45" s="32">
        <v>4454.0</v>
      </c>
      <c r="R45" s="29">
        <f t="shared" ref="R45:R46" si="33">T45-S45</f>
        <v>42860</v>
      </c>
      <c r="S45" s="42">
        <f t="shared" ref="S45:S46" si="34">3894-O45</f>
        <v>3257</v>
      </c>
      <c r="T45" s="29">
        <f t="shared" ref="T45:T46" si="35">50571-Q45</f>
        <v>46117</v>
      </c>
      <c r="U45" s="9"/>
      <c r="V45" s="9"/>
      <c r="W45" s="9"/>
      <c r="X45" s="9"/>
      <c r="Y45" s="9"/>
      <c r="Z45" s="9"/>
      <c r="AA45" s="9"/>
      <c r="AB45" s="9"/>
    </row>
    <row r="46">
      <c r="A46" s="14"/>
      <c r="B46" s="13"/>
      <c r="C46" s="13"/>
      <c r="D46" s="13"/>
      <c r="E46" s="37"/>
      <c r="F46" s="47" t="s">
        <v>38</v>
      </c>
      <c r="G46" s="39">
        <f t="shared" si="23"/>
        <v>0.1337</v>
      </c>
      <c r="H46" s="39">
        <v>1.0</v>
      </c>
      <c r="I46" s="39">
        <f t="shared" si="24"/>
        <v>0.23586</v>
      </c>
      <c r="J46" s="39">
        <f t="shared" si="25"/>
        <v>0.9325</v>
      </c>
      <c r="K46" s="39">
        <v>1.0</v>
      </c>
      <c r="L46" s="39">
        <f t="shared" si="26"/>
        <v>0.96507</v>
      </c>
      <c r="M46" s="39">
        <f t="shared" si="27"/>
        <v>0.1337</v>
      </c>
      <c r="N46" s="39">
        <f t="shared" si="28"/>
        <v>1.736</v>
      </c>
      <c r="O46" s="38">
        <v>970.0</v>
      </c>
      <c r="P46" s="39">
        <f t="shared" si="29"/>
        <v>6285</v>
      </c>
      <c r="Q46" s="38">
        <v>7255.0</v>
      </c>
      <c r="R46" s="39">
        <f t="shared" si="33"/>
        <v>40392</v>
      </c>
      <c r="S46" s="45">
        <f t="shared" si="34"/>
        <v>2924</v>
      </c>
      <c r="T46" s="39">
        <f t="shared" si="35"/>
        <v>43316</v>
      </c>
      <c r="U46" s="9"/>
      <c r="V46" s="9"/>
      <c r="W46" s="9"/>
      <c r="X46" s="9"/>
      <c r="Y46" s="9"/>
      <c r="Z46" s="9"/>
      <c r="AA46" s="9"/>
      <c r="AB46" s="9"/>
    </row>
    <row r="47">
      <c r="A47" s="14"/>
      <c r="B47" s="13"/>
      <c r="C47" s="13"/>
      <c r="D47" s="13"/>
      <c r="E47" s="40" t="s">
        <v>39</v>
      </c>
      <c r="F47" s="31" t="s">
        <v>40</v>
      </c>
      <c r="G47" s="41">
        <f t="shared" si="23"/>
        <v>0.12853</v>
      </c>
      <c r="H47" s="41">
        <v>1.0</v>
      </c>
      <c r="I47" s="41">
        <f t="shared" si="24"/>
        <v>0.22778</v>
      </c>
      <c r="J47" s="41">
        <f t="shared" si="25"/>
        <v>0.98147</v>
      </c>
      <c r="K47" s="41">
        <v>1.0</v>
      </c>
      <c r="L47" s="41">
        <f t="shared" si="26"/>
        <v>0.99065</v>
      </c>
      <c r="M47" s="41">
        <f t="shared" si="27"/>
        <v>0.12853</v>
      </c>
      <c r="N47" s="41">
        <f t="shared" si="28"/>
        <v>1.669</v>
      </c>
      <c r="O47" s="42">
        <v>3455.0</v>
      </c>
      <c r="P47" s="42">
        <f t="shared" si="29"/>
        <v>23425</v>
      </c>
      <c r="Q47" s="42">
        <v>26880.0</v>
      </c>
      <c r="R47" s="42">
        <v>23252.0</v>
      </c>
      <c r="S47" s="42">
        <f>T47-R47</f>
        <v>439</v>
      </c>
      <c r="T47" s="42">
        <v>23691.0</v>
      </c>
      <c r="U47" s="9"/>
      <c r="V47" s="9"/>
      <c r="W47" s="9"/>
      <c r="X47" s="9"/>
      <c r="Y47" s="9"/>
      <c r="Z47" s="9"/>
      <c r="AA47" s="9"/>
      <c r="AB47" s="9"/>
    </row>
    <row r="48">
      <c r="A48" s="14"/>
      <c r="B48" s="13"/>
      <c r="C48" s="13"/>
      <c r="D48" s="13"/>
      <c r="E48" s="14"/>
      <c r="F48" s="30" t="s">
        <v>38</v>
      </c>
      <c r="G48" s="34">
        <f t="shared" si="23"/>
        <v>0.13048</v>
      </c>
      <c r="H48" s="34">
        <v>1.0</v>
      </c>
      <c r="I48" s="34">
        <f t="shared" si="24"/>
        <v>0.23084</v>
      </c>
      <c r="J48" s="34">
        <f t="shared" si="25"/>
        <v>0.93317</v>
      </c>
      <c r="K48" s="34">
        <v>1.0</v>
      </c>
      <c r="L48" s="34">
        <f t="shared" si="26"/>
        <v>0.96543</v>
      </c>
      <c r="M48" s="34">
        <f t="shared" si="27"/>
        <v>0.13048</v>
      </c>
      <c r="N48" s="29">
        <f t="shared" si="28"/>
        <v>1.695</v>
      </c>
      <c r="O48" s="33">
        <v>1054.0</v>
      </c>
      <c r="P48" s="34">
        <f t="shared" si="29"/>
        <v>7024</v>
      </c>
      <c r="Q48" s="33">
        <v>8078.0</v>
      </c>
      <c r="R48" s="29">
        <f t="shared" ref="R48:R50" si="36">T48-S48</f>
        <v>39653</v>
      </c>
      <c r="S48" s="42">
        <f t="shared" ref="S48:S49" si="37">3894-O48</f>
        <v>2840</v>
      </c>
      <c r="T48" s="29">
        <f t="shared" ref="T48:T50" si="38">50571-Q48</f>
        <v>42493</v>
      </c>
      <c r="U48" s="9"/>
      <c r="V48" s="9"/>
      <c r="W48" s="9"/>
      <c r="X48" s="9"/>
      <c r="Y48" s="9"/>
      <c r="Z48" s="9"/>
      <c r="AA48" s="9"/>
      <c r="AB48" s="9"/>
    </row>
    <row r="49">
      <c r="A49" s="14"/>
      <c r="B49" s="43"/>
      <c r="C49" s="43"/>
      <c r="D49" s="43"/>
      <c r="E49" s="37"/>
      <c r="F49" s="35" t="s">
        <v>49</v>
      </c>
      <c r="G49" s="34">
        <f t="shared" si="23"/>
        <v>0.11158</v>
      </c>
      <c r="H49" s="34">
        <v>1.0</v>
      </c>
      <c r="I49" s="34">
        <f t="shared" si="24"/>
        <v>0.20076</v>
      </c>
      <c r="J49" s="34">
        <f t="shared" si="25"/>
        <v>0.93736</v>
      </c>
      <c r="K49" s="34">
        <v>1.0</v>
      </c>
      <c r="L49" s="34">
        <f t="shared" si="26"/>
        <v>0.96767</v>
      </c>
      <c r="M49" s="34">
        <f t="shared" si="27"/>
        <v>0.11158</v>
      </c>
      <c r="N49" s="34">
        <f t="shared" si="28"/>
        <v>1.449</v>
      </c>
      <c r="O49" s="33">
        <v>1656.0</v>
      </c>
      <c r="P49" s="34">
        <f t="shared" si="29"/>
        <v>13185</v>
      </c>
      <c r="Q49" s="33">
        <v>14841.0</v>
      </c>
      <c r="R49" s="34">
        <f t="shared" si="36"/>
        <v>33492</v>
      </c>
      <c r="S49" s="46">
        <f t="shared" si="37"/>
        <v>2238</v>
      </c>
      <c r="T49" s="34">
        <f t="shared" si="38"/>
        <v>35730</v>
      </c>
      <c r="U49" s="9"/>
      <c r="V49" s="9"/>
      <c r="W49" s="9"/>
      <c r="X49" s="9"/>
      <c r="Y49" s="9"/>
      <c r="Z49" s="9"/>
      <c r="AA49" s="9"/>
      <c r="AB49" s="9"/>
    </row>
    <row r="50">
      <c r="A50" s="14"/>
      <c r="B50" s="25" t="s">
        <v>50</v>
      </c>
      <c r="C50" s="26" t="s">
        <v>51</v>
      </c>
      <c r="D50" s="25">
        <f>round(39/50571,5)</f>
        <v>0.00077</v>
      </c>
      <c r="E50" s="27" t="s">
        <v>25</v>
      </c>
      <c r="F50" s="28" t="s">
        <v>26</v>
      </c>
      <c r="G50" s="36">
        <f t="shared" si="23"/>
        <v>0.00395</v>
      </c>
      <c r="H50" s="36">
        <v>1.0</v>
      </c>
      <c r="I50" s="36">
        <f t="shared" si="24"/>
        <v>0.00787</v>
      </c>
      <c r="J50" s="36">
        <f t="shared" si="25"/>
        <v>0.99926</v>
      </c>
      <c r="K50" s="36">
        <v>1.0</v>
      </c>
      <c r="L50" s="36">
        <f t="shared" si="26"/>
        <v>0.99963</v>
      </c>
      <c r="M50" s="36">
        <f t="shared" si="27"/>
        <v>0.00395</v>
      </c>
      <c r="N50" s="36">
        <f>round(M50/D$50,3)</f>
        <v>5.13</v>
      </c>
      <c r="O50" s="28">
        <v>2.0</v>
      </c>
      <c r="P50" s="28">
        <f t="shared" si="29"/>
        <v>504</v>
      </c>
      <c r="Q50" s="28">
        <v>506.0</v>
      </c>
      <c r="R50" s="48">
        <f t="shared" si="36"/>
        <v>50028</v>
      </c>
      <c r="S50" s="28">
        <f>39-O50</f>
        <v>37</v>
      </c>
      <c r="T50" s="49">
        <f t="shared" si="38"/>
        <v>50065</v>
      </c>
      <c r="U50" s="9"/>
      <c r="V50" s="9"/>
      <c r="W50" s="9"/>
      <c r="X50" s="9"/>
      <c r="Y50" s="9"/>
      <c r="Z50" s="9"/>
      <c r="AA50" s="9"/>
      <c r="AB50" s="9"/>
    </row>
    <row r="51">
      <c r="A51" s="14"/>
      <c r="B51" s="13"/>
      <c r="C51" s="13"/>
      <c r="D51" s="13"/>
      <c r="E51" s="14"/>
      <c r="F51" s="31" t="s">
        <v>27</v>
      </c>
      <c r="G51" s="41">
        <v>0.00593</v>
      </c>
      <c r="H51" s="41">
        <v>1.0</v>
      </c>
      <c r="I51" s="41">
        <v>0.01179</v>
      </c>
      <c r="J51" s="41">
        <v>0.99928</v>
      </c>
      <c r="K51" s="41">
        <v>1.0</v>
      </c>
      <c r="L51" s="41">
        <v>0.99964</v>
      </c>
      <c r="M51" s="41">
        <v>0.00593</v>
      </c>
      <c r="N51" s="41">
        <v>7.701</v>
      </c>
      <c r="O51" s="31">
        <v>3.0</v>
      </c>
      <c r="P51" s="31">
        <v>503.0</v>
      </c>
      <c r="Q51" s="31">
        <v>506.0</v>
      </c>
      <c r="R51" s="50">
        <v>50029.0</v>
      </c>
      <c r="S51" s="42">
        <v>36.0</v>
      </c>
      <c r="T51" s="51">
        <v>50065.0</v>
      </c>
      <c r="U51" s="9"/>
      <c r="V51" s="9"/>
      <c r="W51" s="9"/>
      <c r="X51" s="9"/>
      <c r="Y51" s="9"/>
      <c r="Z51" s="9"/>
      <c r="AA51" s="9"/>
      <c r="AB51" s="9"/>
    </row>
    <row r="52">
      <c r="A52" s="14"/>
      <c r="B52" s="13"/>
      <c r="C52" s="13"/>
      <c r="D52" s="13"/>
      <c r="E52" s="14"/>
      <c r="F52" s="32" t="s">
        <v>30</v>
      </c>
      <c r="G52" s="29">
        <f t="shared" ref="G52:G67" si="39">round(O52/Q52,5)</f>
        <v>0.02</v>
      </c>
      <c r="H52" s="29">
        <v>1.0</v>
      </c>
      <c r="I52" s="29">
        <f t="shared" ref="I52:I67" si="40">round(2*G52*H52/(G52+H52),5)</f>
        <v>0.03922</v>
      </c>
      <c r="J52" s="29">
        <f t="shared" ref="J52:J67" si="41">round(R52/T52,5)</f>
        <v>0.99925</v>
      </c>
      <c r="K52" s="29">
        <v>1.0</v>
      </c>
      <c r="L52" s="29">
        <f t="shared" ref="L52:L67" si="42">round(2*J52*K52/(J52+K52),5)</f>
        <v>0.99962</v>
      </c>
      <c r="M52" s="29">
        <f t="shared" ref="M52:M67" si="43">round(O52/Q52,5)</f>
        <v>0.02</v>
      </c>
      <c r="N52" s="29">
        <f t="shared" ref="N52:N64" si="44">round(M52/D$50,3)</f>
        <v>25.974</v>
      </c>
      <c r="O52" s="29">
        <v>1.0</v>
      </c>
      <c r="P52" s="29">
        <f t="shared" ref="P52:P67" si="45">Q52-O52</f>
        <v>49</v>
      </c>
      <c r="Q52" s="32">
        <v>50.0</v>
      </c>
      <c r="R52" s="52">
        <f t="shared" ref="R52:R64" si="46">T52-S52</f>
        <v>50483</v>
      </c>
      <c r="S52" s="30">
        <f t="shared" ref="S52:S64" si="47">39-O52</f>
        <v>38</v>
      </c>
      <c r="T52" s="53">
        <f t="shared" ref="T52:T64" si="48">50571-Q52</f>
        <v>50521</v>
      </c>
      <c r="U52" s="9"/>
      <c r="V52" s="9"/>
      <c r="W52" s="9"/>
      <c r="X52" s="9"/>
      <c r="Y52" s="9"/>
      <c r="Z52" s="9"/>
      <c r="AA52" s="9"/>
      <c r="AB52" s="9"/>
    </row>
    <row r="53">
      <c r="A53" s="14"/>
      <c r="B53" s="13"/>
      <c r="C53" s="13"/>
      <c r="D53" s="13"/>
      <c r="E53" s="14"/>
      <c r="F53" s="32" t="s">
        <v>48</v>
      </c>
      <c r="G53" s="29">
        <f t="shared" si="39"/>
        <v>0.00586</v>
      </c>
      <c r="H53" s="29">
        <v>1.0</v>
      </c>
      <c r="I53" s="29">
        <f t="shared" si="40"/>
        <v>0.01165</v>
      </c>
      <c r="J53" s="29">
        <f t="shared" si="41"/>
        <v>0.99928</v>
      </c>
      <c r="K53" s="29">
        <v>1.0</v>
      </c>
      <c r="L53" s="29">
        <f t="shared" si="42"/>
        <v>0.99964</v>
      </c>
      <c r="M53" s="29">
        <f t="shared" si="43"/>
        <v>0.00586</v>
      </c>
      <c r="N53" s="29">
        <f t="shared" si="44"/>
        <v>7.61</v>
      </c>
      <c r="O53" s="32">
        <v>3.0</v>
      </c>
      <c r="P53" s="29">
        <f t="shared" si="45"/>
        <v>509</v>
      </c>
      <c r="Q53" s="32">
        <v>512.0</v>
      </c>
      <c r="R53" s="52">
        <f t="shared" si="46"/>
        <v>50023</v>
      </c>
      <c r="S53" s="30">
        <f t="shared" si="47"/>
        <v>36</v>
      </c>
      <c r="T53" s="53">
        <f t="shared" si="48"/>
        <v>50059</v>
      </c>
      <c r="U53" s="9"/>
      <c r="V53" s="9"/>
      <c r="W53" s="9"/>
      <c r="X53" s="9"/>
      <c r="Y53" s="9"/>
      <c r="Z53" s="9"/>
      <c r="AA53" s="9"/>
      <c r="AB53" s="9"/>
    </row>
    <row r="54">
      <c r="A54" s="14"/>
      <c r="B54" s="13"/>
      <c r="C54" s="13"/>
      <c r="D54" s="13"/>
      <c r="E54" s="37"/>
      <c r="F54" s="54" t="s">
        <v>28</v>
      </c>
      <c r="G54" s="39">
        <f t="shared" si="39"/>
        <v>0.01136</v>
      </c>
      <c r="H54" s="39">
        <v>1.0</v>
      </c>
      <c r="I54" s="39">
        <f t="shared" si="40"/>
        <v>0.02246</v>
      </c>
      <c r="J54" s="39">
        <f t="shared" si="41"/>
        <v>0.99927</v>
      </c>
      <c r="K54" s="39">
        <v>1.0</v>
      </c>
      <c r="L54" s="39">
        <f t="shared" si="42"/>
        <v>0.99963</v>
      </c>
      <c r="M54" s="39">
        <f t="shared" si="43"/>
        <v>0.01136</v>
      </c>
      <c r="N54" s="39">
        <f t="shared" si="44"/>
        <v>14.753</v>
      </c>
      <c r="O54" s="38">
        <v>2.0</v>
      </c>
      <c r="P54" s="39">
        <f t="shared" si="45"/>
        <v>174</v>
      </c>
      <c r="Q54" s="38">
        <v>176.0</v>
      </c>
      <c r="R54" s="55">
        <f t="shared" si="46"/>
        <v>50358</v>
      </c>
      <c r="S54" s="47">
        <f t="shared" si="47"/>
        <v>37</v>
      </c>
      <c r="T54" s="56">
        <f t="shared" si="48"/>
        <v>50395</v>
      </c>
      <c r="U54" s="9"/>
      <c r="V54" s="9"/>
      <c r="W54" s="9"/>
      <c r="X54" s="9"/>
      <c r="Y54" s="9"/>
      <c r="Z54" s="9"/>
      <c r="AA54" s="9"/>
      <c r="AB54" s="9"/>
    </row>
    <row r="55">
      <c r="A55" s="14"/>
      <c r="B55" s="13"/>
      <c r="C55" s="13"/>
      <c r="D55" s="13"/>
      <c r="E55" s="40" t="s">
        <v>31</v>
      </c>
      <c r="F55" s="42" t="s">
        <v>32</v>
      </c>
      <c r="G55" s="41">
        <f t="shared" si="39"/>
        <v>0.00059</v>
      </c>
      <c r="H55" s="41">
        <v>1.0</v>
      </c>
      <c r="I55" s="41">
        <f t="shared" si="40"/>
        <v>0.00118</v>
      </c>
      <c r="J55" s="41">
        <f t="shared" si="41"/>
        <v>0.99922</v>
      </c>
      <c r="K55" s="41">
        <v>1.0</v>
      </c>
      <c r="L55" s="41">
        <f t="shared" si="42"/>
        <v>0.99961</v>
      </c>
      <c r="M55" s="41">
        <f t="shared" si="43"/>
        <v>0.00059</v>
      </c>
      <c r="N55" s="41">
        <f t="shared" si="44"/>
        <v>0.766</v>
      </c>
      <c r="O55" s="42">
        <v>2.0</v>
      </c>
      <c r="P55" s="42">
        <f t="shared" si="45"/>
        <v>3360</v>
      </c>
      <c r="Q55" s="42">
        <v>3362.0</v>
      </c>
      <c r="R55" s="50">
        <f t="shared" si="46"/>
        <v>47172</v>
      </c>
      <c r="S55" s="42">
        <f t="shared" si="47"/>
        <v>37</v>
      </c>
      <c r="T55" s="51">
        <f t="shared" si="48"/>
        <v>47209</v>
      </c>
      <c r="U55" s="9"/>
      <c r="V55" s="9"/>
      <c r="W55" s="9"/>
      <c r="X55" s="9"/>
      <c r="Y55" s="9"/>
      <c r="Z55" s="9"/>
      <c r="AA55" s="9"/>
      <c r="AB55" s="9"/>
    </row>
    <row r="56">
      <c r="A56" s="14"/>
      <c r="B56" s="13"/>
      <c r="C56" s="13"/>
      <c r="D56" s="13"/>
      <c r="E56" s="14"/>
      <c r="F56" s="30" t="s">
        <v>38</v>
      </c>
      <c r="G56" s="29">
        <f t="shared" si="39"/>
        <v>0.00488</v>
      </c>
      <c r="H56" s="29">
        <v>1.0</v>
      </c>
      <c r="I56" s="29">
        <f t="shared" si="40"/>
        <v>0.00971</v>
      </c>
      <c r="J56" s="29">
        <f t="shared" si="41"/>
        <v>0.99944</v>
      </c>
      <c r="K56" s="29">
        <v>1.0</v>
      </c>
      <c r="L56" s="29">
        <f t="shared" si="42"/>
        <v>0.99972</v>
      </c>
      <c r="M56" s="29">
        <f t="shared" si="43"/>
        <v>0.00488</v>
      </c>
      <c r="N56" s="29">
        <f t="shared" si="44"/>
        <v>6.338</v>
      </c>
      <c r="O56" s="32">
        <v>12.0</v>
      </c>
      <c r="P56" s="29">
        <f t="shared" si="45"/>
        <v>2448</v>
      </c>
      <c r="Q56" s="32">
        <v>2460.0</v>
      </c>
      <c r="R56" s="52">
        <f t="shared" si="46"/>
        <v>48084</v>
      </c>
      <c r="S56" s="30">
        <f t="shared" si="47"/>
        <v>27</v>
      </c>
      <c r="T56" s="53">
        <f t="shared" si="48"/>
        <v>48111</v>
      </c>
      <c r="U56" s="9"/>
      <c r="V56" s="9"/>
      <c r="W56" s="9"/>
      <c r="X56" s="9"/>
      <c r="Y56" s="9"/>
      <c r="Z56" s="9"/>
      <c r="AA56" s="9"/>
      <c r="AB56" s="9"/>
    </row>
    <row r="57">
      <c r="A57" s="14"/>
      <c r="B57" s="13"/>
      <c r="C57" s="13"/>
      <c r="D57" s="13"/>
      <c r="E57" s="14"/>
      <c r="F57" s="30" t="s">
        <v>45</v>
      </c>
      <c r="G57" s="29">
        <f t="shared" si="39"/>
        <v>0.00461</v>
      </c>
      <c r="H57" s="29">
        <v>1.0</v>
      </c>
      <c r="I57" s="29">
        <f t="shared" si="40"/>
        <v>0.00918</v>
      </c>
      <c r="J57" s="29">
        <f t="shared" si="41"/>
        <v>0.99947</v>
      </c>
      <c r="K57" s="29">
        <v>1.0</v>
      </c>
      <c r="L57" s="29">
        <f t="shared" si="42"/>
        <v>0.99973</v>
      </c>
      <c r="M57" s="29">
        <f t="shared" si="43"/>
        <v>0.00461</v>
      </c>
      <c r="N57" s="29">
        <f t="shared" si="44"/>
        <v>5.987</v>
      </c>
      <c r="O57" s="32">
        <v>14.0</v>
      </c>
      <c r="P57" s="29">
        <f t="shared" si="45"/>
        <v>3022</v>
      </c>
      <c r="Q57" s="32">
        <v>3036.0</v>
      </c>
      <c r="R57" s="52">
        <f t="shared" si="46"/>
        <v>47510</v>
      </c>
      <c r="S57" s="30">
        <f t="shared" si="47"/>
        <v>25</v>
      </c>
      <c r="T57" s="53">
        <f t="shared" si="48"/>
        <v>47535</v>
      </c>
      <c r="U57" s="9"/>
      <c r="V57" s="9"/>
      <c r="W57" s="9"/>
      <c r="X57" s="9"/>
      <c r="Y57" s="9"/>
      <c r="Z57" s="9"/>
      <c r="AA57" s="9"/>
      <c r="AB57" s="9"/>
    </row>
    <row r="58">
      <c r="A58" s="14"/>
      <c r="B58" s="13"/>
      <c r="C58" s="13"/>
      <c r="D58" s="13"/>
      <c r="E58" s="18"/>
      <c r="F58" s="57" t="s">
        <v>29</v>
      </c>
      <c r="G58" s="34">
        <f t="shared" si="39"/>
        <v>0.00603</v>
      </c>
      <c r="H58" s="34">
        <v>1.0</v>
      </c>
      <c r="I58" s="34">
        <f t="shared" si="40"/>
        <v>0.01199</v>
      </c>
      <c r="J58" s="34">
        <f t="shared" si="41"/>
        <v>0.99935</v>
      </c>
      <c r="K58" s="34">
        <v>1.0</v>
      </c>
      <c r="L58" s="34">
        <f t="shared" si="42"/>
        <v>0.99967</v>
      </c>
      <c r="M58" s="34">
        <f t="shared" si="43"/>
        <v>0.00603</v>
      </c>
      <c r="N58" s="34">
        <f t="shared" si="44"/>
        <v>7.831</v>
      </c>
      <c r="O58" s="33">
        <v>7.0</v>
      </c>
      <c r="P58" s="34">
        <f t="shared" si="45"/>
        <v>1154</v>
      </c>
      <c r="Q58" s="33">
        <v>1161.0</v>
      </c>
      <c r="R58" s="58">
        <f t="shared" si="46"/>
        <v>49378</v>
      </c>
      <c r="S58" s="35">
        <f t="shared" si="47"/>
        <v>32</v>
      </c>
      <c r="T58" s="59">
        <f t="shared" si="48"/>
        <v>49410</v>
      </c>
      <c r="U58" s="9"/>
      <c r="V58" s="9"/>
      <c r="W58" s="9"/>
      <c r="X58" s="9"/>
      <c r="Y58" s="9"/>
      <c r="Z58" s="9"/>
      <c r="AA58" s="9"/>
      <c r="AB58" s="9"/>
    </row>
    <row r="59">
      <c r="A59" s="14"/>
      <c r="B59" s="13"/>
      <c r="C59" s="13"/>
      <c r="D59" s="13"/>
      <c r="E59" s="27" t="s">
        <v>36</v>
      </c>
      <c r="F59" s="44" t="s">
        <v>37</v>
      </c>
      <c r="G59" s="36">
        <f t="shared" si="39"/>
        <v>0.00118</v>
      </c>
      <c r="H59" s="36">
        <v>1.0</v>
      </c>
      <c r="I59" s="36">
        <f t="shared" si="40"/>
        <v>0.00236</v>
      </c>
      <c r="J59" s="36">
        <f t="shared" si="41"/>
        <v>0.9993</v>
      </c>
      <c r="K59" s="36">
        <v>1.0</v>
      </c>
      <c r="L59" s="36">
        <f t="shared" si="42"/>
        <v>0.99965</v>
      </c>
      <c r="M59" s="36">
        <f t="shared" si="43"/>
        <v>0.00118</v>
      </c>
      <c r="N59" s="36">
        <f t="shared" si="44"/>
        <v>1.532</v>
      </c>
      <c r="O59" s="28">
        <v>9.0</v>
      </c>
      <c r="P59" s="28">
        <f t="shared" si="45"/>
        <v>7601</v>
      </c>
      <c r="Q59" s="28">
        <v>7610.0</v>
      </c>
      <c r="R59" s="48">
        <f t="shared" si="46"/>
        <v>42931</v>
      </c>
      <c r="S59" s="28">
        <f t="shared" si="47"/>
        <v>30</v>
      </c>
      <c r="T59" s="49">
        <f t="shared" si="48"/>
        <v>42961</v>
      </c>
      <c r="U59" s="9"/>
      <c r="V59" s="9"/>
      <c r="W59" s="9"/>
      <c r="X59" s="9"/>
      <c r="Y59" s="9"/>
      <c r="Z59" s="9"/>
      <c r="AA59" s="9"/>
      <c r="AB59" s="9"/>
    </row>
    <row r="60">
      <c r="A60" s="14"/>
      <c r="B60" s="13"/>
      <c r="C60" s="13"/>
      <c r="D60" s="13"/>
      <c r="E60" s="14"/>
      <c r="F60" s="32" t="s">
        <v>45</v>
      </c>
      <c r="G60" s="29">
        <f t="shared" si="39"/>
        <v>0.00323</v>
      </c>
      <c r="H60" s="29">
        <v>1.0</v>
      </c>
      <c r="I60" s="29">
        <f t="shared" si="40"/>
        <v>0.00644</v>
      </c>
      <c r="J60" s="29">
        <f t="shared" si="41"/>
        <v>0.99948</v>
      </c>
      <c r="K60" s="29">
        <v>1.0</v>
      </c>
      <c r="L60" s="29">
        <f t="shared" si="42"/>
        <v>0.99974</v>
      </c>
      <c r="M60" s="29">
        <f t="shared" si="43"/>
        <v>0.00323</v>
      </c>
      <c r="N60" s="29">
        <f t="shared" si="44"/>
        <v>4.195</v>
      </c>
      <c r="O60" s="32">
        <v>15.0</v>
      </c>
      <c r="P60" s="29">
        <f t="shared" si="45"/>
        <v>4636</v>
      </c>
      <c r="Q60" s="32">
        <v>4651.0</v>
      </c>
      <c r="R60" s="52">
        <f t="shared" si="46"/>
        <v>45896</v>
      </c>
      <c r="S60" s="30">
        <f t="shared" si="47"/>
        <v>24</v>
      </c>
      <c r="T60" s="53">
        <f t="shared" si="48"/>
        <v>45920</v>
      </c>
      <c r="U60" s="9"/>
      <c r="V60" s="9"/>
      <c r="W60" s="9"/>
      <c r="X60" s="9"/>
      <c r="Y60" s="9"/>
      <c r="Z60" s="9"/>
      <c r="AA60" s="9"/>
      <c r="AB60" s="9"/>
    </row>
    <row r="61">
      <c r="A61" s="14"/>
      <c r="B61" s="13"/>
      <c r="C61" s="13"/>
      <c r="D61" s="13"/>
      <c r="E61" s="37"/>
      <c r="F61" s="47" t="s">
        <v>38</v>
      </c>
      <c r="G61" s="39">
        <f t="shared" si="39"/>
        <v>0.00287</v>
      </c>
      <c r="H61" s="39">
        <v>1.0</v>
      </c>
      <c r="I61" s="39">
        <f t="shared" si="40"/>
        <v>0.00572</v>
      </c>
      <c r="J61" s="39">
        <f t="shared" si="41"/>
        <v>0.99949</v>
      </c>
      <c r="K61" s="39">
        <v>1.0</v>
      </c>
      <c r="L61" s="39">
        <f t="shared" si="42"/>
        <v>0.99974</v>
      </c>
      <c r="M61" s="39">
        <f t="shared" si="43"/>
        <v>0.00287</v>
      </c>
      <c r="N61" s="39">
        <f t="shared" si="44"/>
        <v>3.727</v>
      </c>
      <c r="O61" s="38">
        <v>16.0</v>
      </c>
      <c r="P61" s="39">
        <f t="shared" si="45"/>
        <v>5555</v>
      </c>
      <c r="Q61" s="38">
        <v>5571.0</v>
      </c>
      <c r="R61" s="55">
        <f t="shared" si="46"/>
        <v>44977</v>
      </c>
      <c r="S61" s="47">
        <f t="shared" si="47"/>
        <v>23</v>
      </c>
      <c r="T61" s="56">
        <f t="shared" si="48"/>
        <v>45000</v>
      </c>
      <c r="U61" s="9"/>
      <c r="V61" s="9"/>
      <c r="W61" s="9"/>
      <c r="X61" s="9"/>
      <c r="Y61" s="9"/>
      <c r="Z61" s="9"/>
      <c r="AA61" s="9"/>
      <c r="AB61" s="9"/>
    </row>
    <row r="62">
      <c r="A62" s="14"/>
      <c r="B62" s="13"/>
      <c r="C62" s="13"/>
      <c r="D62" s="13"/>
      <c r="E62" s="40" t="s">
        <v>39</v>
      </c>
      <c r="F62" s="31" t="s">
        <v>40</v>
      </c>
      <c r="G62" s="41">
        <f t="shared" si="39"/>
        <v>0.00141</v>
      </c>
      <c r="H62" s="41">
        <v>1.0</v>
      </c>
      <c r="I62" s="41">
        <f t="shared" si="40"/>
        <v>0.00282</v>
      </c>
      <c r="J62" s="41">
        <f t="shared" si="41"/>
        <v>0.99985</v>
      </c>
      <c r="K62" s="41">
        <v>1.0</v>
      </c>
      <c r="L62" s="41">
        <f t="shared" si="42"/>
        <v>0.99992</v>
      </c>
      <c r="M62" s="41">
        <f t="shared" si="43"/>
        <v>0.00141</v>
      </c>
      <c r="N62" s="41">
        <f t="shared" si="44"/>
        <v>1.831</v>
      </c>
      <c r="O62" s="42">
        <v>35.0</v>
      </c>
      <c r="P62" s="42">
        <f t="shared" si="45"/>
        <v>24721</v>
      </c>
      <c r="Q62" s="42">
        <v>24756.0</v>
      </c>
      <c r="R62" s="50">
        <f t="shared" si="46"/>
        <v>25811</v>
      </c>
      <c r="S62" s="42">
        <f t="shared" si="47"/>
        <v>4</v>
      </c>
      <c r="T62" s="51">
        <f t="shared" si="48"/>
        <v>25815</v>
      </c>
      <c r="U62" s="9"/>
      <c r="V62" s="9"/>
      <c r="W62" s="9"/>
      <c r="X62" s="9"/>
      <c r="Y62" s="9"/>
      <c r="Z62" s="9"/>
      <c r="AA62" s="9"/>
      <c r="AB62" s="9"/>
    </row>
    <row r="63">
      <c r="A63" s="14"/>
      <c r="B63" s="13"/>
      <c r="C63" s="13"/>
      <c r="D63" s="13"/>
      <c r="E63" s="14"/>
      <c r="F63" s="32" t="s">
        <v>42</v>
      </c>
      <c r="G63" s="29">
        <f t="shared" si="39"/>
        <v>0.00257</v>
      </c>
      <c r="H63" s="29">
        <v>1.0</v>
      </c>
      <c r="I63" s="29">
        <f t="shared" si="40"/>
        <v>0.00513</v>
      </c>
      <c r="J63" s="29">
        <f t="shared" si="41"/>
        <v>0.99964</v>
      </c>
      <c r="K63" s="29">
        <v>1.0</v>
      </c>
      <c r="L63" s="29">
        <f t="shared" si="42"/>
        <v>0.99982</v>
      </c>
      <c r="M63" s="29">
        <f t="shared" si="43"/>
        <v>0.00257</v>
      </c>
      <c r="N63" s="29">
        <f t="shared" si="44"/>
        <v>3.338</v>
      </c>
      <c r="O63" s="32">
        <v>24.0</v>
      </c>
      <c r="P63" s="29">
        <f t="shared" si="45"/>
        <v>9327</v>
      </c>
      <c r="Q63" s="32">
        <v>9351.0</v>
      </c>
      <c r="R63" s="52">
        <f t="shared" si="46"/>
        <v>41205</v>
      </c>
      <c r="S63" s="30">
        <f t="shared" si="47"/>
        <v>15</v>
      </c>
      <c r="T63" s="53">
        <f t="shared" si="48"/>
        <v>41220</v>
      </c>
      <c r="U63" s="9"/>
      <c r="V63" s="9"/>
      <c r="W63" s="9"/>
      <c r="X63" s="9"/>
      <c r="Y63" s="9"/>
      <c r="Z63" s="9"/>
      <c r="AA63" s="9"/>
      <c r="AB63" s="9"/>
    </row>
    <row r="64">
      <c r="A64" s="37"/>
      <c r="B64" s="43"/>
      <c r="C64" s="43"/>
      <c r="D64" s="43"/>
      <c r="E64" s="37"/>
      <c r="F64" s="38" t="s">
        <v>49</v>
      </c>
      <c r="G64" s="39">
        <f t="shared" si="39"/>
        <v>0.00159</v>
      </c>
      <c r="H64" s="39">
        <v>1.0</v>
      </c>
      <c r="I64" s="39">
        <f t="shared" si="40"/>
        <v>0.00317</v>
      </c>
      <c r="J64" s="39">
        <f t="shared" si="41"/>
        <v>0.99974</v>
      </c>
      <c r="K64" s="39">
        <v>1.0</v>
      </c>
      <c r="L64" s="39">
        <f t="shared" si="42"/>
        <v>0.99987</v>
      </c>
      <c r="M64" s="39">
        <f t="shared" si="43"/>
        <v>0.00159</v>
      </c>
      <c r="N64" s="34">
        <f t="shared" si="44"/>
        <v>2.065</v>
      </c>
      <c r="O64" s="38">
        <v>31.0</v>
      </c>
      <c r="P64" s="39">
        <f t="shared" si="45"/>
        <v>19438</v>
      </c>
      <c r="Q64" s="38">
        <v>19469.0</v>
      </c>
      <c r="R64" s="58">
        <f t="shared" si="46"/>
        <v>31094</v>
      </c>
      <c r="S64" s="35">
        <f t="shared" si="47"/>
        <v>8</v>
      </c>
      <c r="T64" s="59">
        <f t="shared" si="48"/>
        <v>31102</v>
      </c>
      <c r="U64" s="9"/>
      <c r="V64" s="9"/>
      <c r="W64" s="9"/>
      <c r="X64" s="9"/>
      <c r="Y64" s="9"/>
      <c r="Z64" s="9"/>
      <c r="AA64" s="9"/>
      <c r="AB64" s="9"/>
    </row>
    <row r="65">
      <c r="A65" s="24" t="s">
        <v>52</v>
      </c>
      <c r="B65" s="25" t="s">
        <v>53</v>
      </c>
      <c r="C65" s="26" t="s">
        <v>24</v>
      </c>
      <c r="D65" s="25">
        <f> round(573/52000,5)</f>
        <v>0.01102</v>
      </c>
      <c r="E65" s="27" t="s">
        <v>25</v>
      </c>
      <c r="F65" s="44" t="s">
        <v>37</v>
      </c>
      <c r="G65" s="36">
        <f t="shared" si="39"/>
        <v>0</v>
      </c>
      <c r="H65" s="36">
        <v>1.0</v>
      </c>
      <c r="I65" s="36">
        <f t="shared" si="40"/>
        <v>0</v>
      </c>
      <c r="J65" s="36">
        <f t="shared" si="41"/>
        <v>0.98898</v>
      </c>
      <c r="K65" s="36">
        <v>1.0</v>
      </c>
      <c r="L65" s="36">
        <f t="shared" si="42"/>
        <v>0.99446</v>
      </c>
      <c r="M65" s="36">
        <f t="shared" si="43"/>
        <v>0</v>
      </c>
      <c r="N65" s="36">
        <f t="shared" ref="N65:N67" si="49">round(M65/D$65,3)</f>
        <v>0</v>
      </c>
      <c r="O65" s="28">
        <v>0.0</v>
      </c>
      <c r="P65" s="28">
        <f t="shared" si="45"/>
        <v>25</v>
      </c>
      <c r="Q65" s="28">
        <v>25.0</v>
      </c>
      <c r="R65" s="28">
        <v>51402.0</v>
      </c>
      <c r="S65" s="28">
        <f t="shared" ref="S65:S67" si="50">T65-R65</f>
        <v>573</v>
      </c>
      <c r="T65" s="28">
        <v>51975.0</v>
      </c>
      <c r="U65" s="9"/>
      <c r="V65" s="9"/>
      <c r="W65" s="9"/>
      <c r="X65" s="9"/>
      <c r="Y65" s="9"/>
      <c r="Z65" s="9"/>
      <c r="AA65" s="9"/>
      <c r="AB65" s="9"/>
    </row>
    <row r="66">
      <c r="A66" s="14"/>
      <c r="B66" s="13"/>
      <c r="C66" s="13"/>
      <c r="D66" s="13"/>
      <c r="E66" s="14"/>
      <c r="F66" s="32" t="s">
        <v>32</v>
      </c>
      <c r="G66" s="29">
        <f t="shared" si="39"/>
        <v>0.01266</v>
      </c>
      <c r="H66" s="29">
        <v>1.0</v>
      </c>
      <c r="I66" s="29">
        <f t="shared" si="40"/>
        <v>0.025</v>
      </c>
      <c r="J66" s="29">
        <f t="shared" si="41"/>
        <v>0.98899</v>
      </c>
      <c r="K66" s="29">
        <v>1.0</v>
      </c>
      <c r="L66" s="29">
        <f t="shared" si="42"/>
        <v>0.99446</v>
      </c>
      <c r="M66" s="29">
        <f t="shared" si="43"/>
        <v>0.01266</v>
      </c>
      <c r="N66" s="29">
        <f t="shared" si="49"/>
        <v>1.149</v>
      </c>
      <c r="O66" s="30">
        <v>2.0</v>
      </c>
      <c r="P66" s="30">
        <f t="shared" si="45"/>
        <v>156</v>
      </c>
      <c r="Q66" s="30">
        <v>158.0</v>
      </c>
      <c r="R66" s="30">
        <v>51271.0</v>
      </c>
      <c r="S66" s="30">
        <f t="shared" si="50"/>
        <v>571</v>
      </c>
      <c r="T66" s="30">
        <v>51842.0</v>
      </c>
      <c r="U66" s="9"/>
      <c r="V66" s="9"/>
      <c r="W66" s="9"/>
      <c r="X66" s="9"/>
      <c r="Y66" s="9"/>
      <c r="Z66" s="9"/>
      <c r="AA66" s="9"/>
      <c r="AB66" s="9"/>
    </row>
    <row r="67">
      <c r="A67" s="14"/>
      <c r="B67" s="13"/>
      <c r="C67" s="13"/>
      <c r="D67" s="13"/>
      <c r="E67" s="14"/>
      <c r="F67" s="32" t="s">
        <v>26</v>
      </c>
      <c r="G67" s="29">
        <f t="shared" si="39"/>
        <v>0.01538</v>
      </c>
      <c r="H67" s="29">
        <v>1.0</v>
      </c>
      <c r="I67" s="29">
        <f t="shared" si="40"/>
        <v>0.03029</v>
      </c>
      <c r="J67" s="29">
        <f t="shared" si="41"/>
        <v>0.98902</v>
      </c>
      <c r="K67" s="29">
        <v>1.0</v>
      </c>
      <c r="L67" s="29">
        <f t="shared" si="42"/>
        <v>0.99448</v>
      </c>
      <c r="M67" s="29">
        <f t="shared" si="43"/>
        <v>0.01538</v>
      </c>
      <c r="N67" s="29">
        <f t="shared" si="49"/>
        <v>1.396</v>
      </c>
      <c r="O67" s="42">
        <v>8.0</v>
      </c>
      <c r="P67" s="42">
        <f t="shared" si="45"/>
        <v>512</v>
      </c>
      <c r="Q67" s="42">
        <v>520.0</v>
      </c>
      <c r="R67" s="42">
        <v>50915.0</v>
      </c>
      <c r="S67" s="42">
        <f t="shared" si="50"/>
        <v>565</v>
      </c>
      <c r="T67" s="42">
        <v>51480.0</v>
      </c>
      <c r="U67" s="9"/>
      <c r="V67" s="9"/>
      <c r="W67" s="9"/>
      <c r="X67" s="9"/>
      <c r="Y67" s="9"/>
      <c r="Z67" s="9"/>
      <c r="AA67" s="9"/>
      <c r="AB67" s="9"/>
    </row>
    <row r="68">
      <c r="A68" s="14"/>
      <c r="B68" s="13"/>
      <c r="C68" s="13"/>
      <c r="D68" s="13"/>
      <c r="E68" s="14"/>
      <c r="F68" s="32" t="s">
        <v>27</v>
      </c>
      <c r="G68" s="29">
        <v>0.02885</v>
      </c>
      <c r="H68" s="29">
        <v>1.0</v>
      </c>
      <c r="I68" s="29">
        <v>0.05608</v>
      </c>
      <c r="J68" s="29">
        <v>0.98916</v>
      </c>
      <c r="K68" s="29">
        <v>1.0</v>
      </c>
      <c r="L68" s="29">
        <v>0.99455</v>
      </c>
      <c r="M68" s="29">
        <v>0.02885</v>
      </c>
      <c r="N68" s="29">
        <v>2.618</v>
      </c>
      <c r="O68" s="31">
        <v>15.0</v>
      </c>
      <c r="P68" s="31">
        <v>505.0</v>
      </c>
      <c r="Q68" s="31">
        <v>520.0</v>
      </c>
      <c r="R68" s="41">
        <v>50922.0</v>
      </c>
      <c r="S68" s="41">
        <v>558.0</v>
      </c>
      <c r="T68" s="41">
        <v>51480.0</v>
      </c>
      <c r="U68" s="9"/>
      <c r="V68" s="9"/>
      <c r="W68" s="9"/>
      <c r="X68" s="9"/>
      <c r="Y68" s="9"/>
      <c r="Z68" s="9"/>
      <c r="AA68" s="9"/>
      <c r="AB68" s="9"/>
    </row>
    <row r="69">
      <c r="A69" s="14"/>
      <c r="B69" s="13"/>
      <c r="C69" s="13"/>
      <c r="D69" s="13"/>
      <c r="E69" s="14"/>
      <c r="F69" s="32" t="s">
        <v>30</v>
      </c>
      <c r="G69" s="29">
        <f t="shared" ref="G69:G89" si="51">round(O69/Q69,5)</f>
        <v>0.01754</v>
      </c>
      <c r="H69" s="29">
        <v>1.0</v>
      </c>
      <c r="I69" s="29">
        <f t="shared" ref="I69:I92" si="52">round(2*G69*H69/(G69+H69),5)</f>
        <v>0.03448</v>
      </c>
      <c r="J69" s="29">
        <f t="shared" ref="J69:J92" si="53">round(R69/T69,5)</f>
        <v>0.98899</v>
      </c>
      <c r="K69" s="29">
        <v>1.0</v>
      </c>
      <c r="L69" s="29">
        <f t="shared" ref="L69:L92" si="54">round(2*J69*K69/(J69+K69),5)</f>
        <v>0.99446</v>
      </c>
      <c r="M69" s="29">
        <f t="shared" ref="M69:M89" si="55">round(O69/Q69,5)</f>
        <v>0.01754</v>
      </c>
      <c r="N69" s="29">
        <f t="shared" ref="N69:N77" si="56">round(M69/D$65,3)</f>
        <v>1.592</v>
      </c>
      <c r="O69" s="32">
        <v>1.0</v>
      </c>
      <c r="P69" s="29">
        <f t="shared" ref="P69:P92" si="57">Q69-O69</f>
        <v>56</v>
      </c>
      <c r="Q69" s="32">
        <v>57.0</v>
      </c>
      <c r="R69" s="29">
        <f t="shared" ref="R69:R74" si="58">T69-S69</f>
        <v>51371</v>
      </c>
      <c r="S69" s="29">
        <f t="shared" ref="S69:S74" si="59">573-O69</f>
        <v>572</v>
      </c>
      <c r="T69" s="29">
        <f t="shared" ref="T69:T74" si="60">52000-Q69</f>
        <v>51943</v>
      </c>
      <c r="U69" s="9"/>
      <c r="V69" s="9"/>
      <c r="W69" s="9"/>
      <c r="X69" s="9"/>
      <c r="Y69" s="9"/>
      <c r="Z69" s="9"/>
      <c r="AA69" s="9"/>
      <c r="AB69" s="9"/>
    </row>
    <row r="70">
      <c r="A70" s="14"/>
      <c r="B70" s="13"/>
      <c r="C70" s="13"/>
      <c r="D70" s="13"/>
      <c r="E70" s="14"/>
      <c r="F70" s="32" t="s">
        <v>48</v>
      </c>
      <c r="G70" s="29">
        <f t="shared" si="51"/>
        <v>0.06034</v>
      </c>
      <c r="H70" s="29">
        <v>1.0</v>
      </c>
      <c r="I70" s="29">
        <f t="shared" si="52"/>
        <v>0.11381</v>
      </c>
      <c r="J70" s="29">
        <f t="shared" si="53"/>
        <v>0.98909</v>
      </c>
      <c r="K70" s="29">
        <v>1.0</v>
      </c>
      <c r="L70" s="29">
        <f t="shared" si="54"/>
        <v>0.99452</v>
      </c>
      <c r="M70" s="29">
        <f t="shared" si="55"/>
        <v>0.06034</v>
      </c>
      <c r="N70" s="29">
        <f t="shared" si="56"/>
        <v>5.475</v>
      </c>
      <c r="O70" s="32">
        <v>7.0</v>
      </c>
      <c r="P70" s="29">
        <f t="shared" si="57"/>
        <v>109</v>
      </c>
      <c r="Q70" s="32">
        <v>116.0</v>
      </c>
      <c r="R70" s="29">
        <f t="shared" si="58"/>
        <v>51318</v>
      </c>
      <c r="S70" s="29">
        <f t="shared" si="59"/>
        <v>566</v>
      </c>
      <c r="T70" s="29">
        <f t="shared" si="60"/>
        <v>51884</v>
      </c>
      <c r="U70" s="9"/>
      <c r="V70" s="9"/>
      <c r="W70" s="9"/>
      <c r="X70" s="9"/>
      <c r="Y70" s="9"/>
      <c r="Z70" s="9"/>
      <c r="AA70" s="9"/>
      <c r="AB70" s="9"/>
    </row>
    <row r="71">
      <c r="A71" s="14"/>
      <c r="B71" s="13"/>
      <c r="C71" s="13"/>
      <c r="D71" s="13"/>
      <c r="E71" s="18"/>
      <c r="F71" s="54" t="s">
        <v>28</v>
      </c>
      <c r="G71" s="34">
        <f t="shared" si="51"/>
        <v>0.02373</v>
      </c>
      <c r="H71" s="34">
        <v>1.0</v>
      </c>
      <c r="I71" s="34">
        <f t="shared" si="52"/>
        <v>0.04636</v>
      </c>
      <c r="J71" s="34">
        <f t="shared" si="53"/>
        <v>0.98913</v>
      </c>
      <c r="K71" s="34">
        <v>1.0</v>
      </c>
      <c r="L71" s="34">
        <f t="shared" si="54"/>
        <v>0.99454</v>
      </c>
      <c r="M71" s="34">
        <f t="shared" si="55"/>
        <v>0.02373</v>
      </c>
      <c r="N71" s="34">
        <f t="shared" si="56"/>
        <v>2.153</v>
      </c>
      <c r="O71" s="33">
        <v>14.0</v>
      </c>
      <c r="P71" s="34">
        <f t="shared" si="57"/>
        <v>576</v>
      </c>
      <c r="Q71" s="33">
        <v>590.0</v>
      </c>
      <c r="R71" s="34">
        <f t="shared" si="58"/>
        <v>50851</v>
      </c>
      <c r="S71" s="34">
        <f t="shared" si="59"/>
        <v>559</v>
      </c>
      <c r="T71" s="34">
        <f t="shared" si="60"/>
        <v>51410</v>
      </c>
      <c r="U71" s="9"/>
      <c r="V71" s="9"/>
      <c r="W71" s="9"/>
      <c r="X71" s="9"/>
      <c r="Y71" s="9"/>
      <c r="Z71" s="9"/>
      <c r="AA71" s="9"/>
      <c r="AB71" s="9"/>
    </row>
    <row r="72">
      <c r="A72" s="14"/>
      <c r="B72" s="13"/>
      <c r="C72" s="13"/>
      <c r="D72" s="13"/>
      <c r="E72" s="27" t="s">
        <v>31</v>
      </c>
      <c r="F72" s="44" t="s">
        <v>30</v>
      </c>
      <c r="G72" s="60">
        <f t="shared" si="51"/>
        <v>0.01856</v>
      </c>
      <c r="H72" s="60">
        <v>1.0</v>
      </c>
      <c r="I72" s="60">
        <f t="shared" si="52"/>
        <v>0.03644</v>
      </c>
      <c r="J72" s="60">
        <f t="shared" si="53"/>
        <v>0.98912</v>
      </c>
      <c r="K72" s="60">
        <v>1.0</v>
      </c>
      <c r="L72" s="60">
        <f t="shared" si="54"/>
        <v>0.99453</v>
      </c>
      <c r="M72" s="60">
        <f t="shared" si="55"/>
        <v>0.01856</v>
      </c>
      <c r="N72" s="60">
        <f t="shared" si="56"/>
        <v>1.684</v>
      </c>
      <c r="O72" s="44">
        <v>18.0</v>
      </c>
      <c r="P72" s="36">
        <f t="shared" si="57"/>
        <v>952</v>
      </c>
      <c r="Q72" s="44">
        <v>970.0</v>
      </c>
      <c r="R72" s="36">
        <f t="shared" si="58"/>
        <v>50475</v>
      </c>
      <c r="S72" s="36">
        <f t="shared" si="59"/>
        <v>555</v>
      </c>
      <c r="T72" s="36">
        <f t="shared" si="60"/>
        <v>51030</v>
      </c>
      <c r="U72" s="9"/>
      <c r="V72" s="9"/>
      <c r="W72" s="9"/>
      <c r="X72" s="9"/>
      <c r="Y72" s="9"/>
      <c r="Z72" s="9"/>
      <c r="AA72" s="9"/>
      <c r="AB72" s="9"/>
    </row>
    <row r="73">
      <c r="A73" s="14"/>
      <c r="B73" s="13"/>
      <c r="C73" s="13"/>
      <c r="D73" s="13"/>
      <c r="E73" s="14"/>
      <c r="F73" s="61" t="s">
        <v>41</v>
      </c>
      <c r="G73" s="29">
        <f t="shared" si="51"/>
        <v>0.02441</v>
      </c>
      <c r="H73" s="29">
        <v>1.0</v>
      </c>
      <c r="I73" s="29">
        <f t="shared" si="52"/>
        <v>0.04766</v>
      </c>
      <c r="J73" s="29">
        <f t="shared" si="53"/>
        <v>0.98934</v>
      </c>
      <c r="K73" s="29">
        <v>1.0</v>
      </c>
      <c r="L73" s="29">
        <f t="shared" si="54"/>
        <v>0.99464</v>
      </c>
      <c r="M73" s="29">
        <f t="shared" si="55"/>
        <v>0.02441</v>
      </c>
      <c r="N73" s="29">
        <f t="shared" si="56"/>
        <v>2.215</v>
      </c>
      <c r="O73" s="40">
        <v>33.0</v>
      </c>
      <c r="P73" s="29">
        <f t="shared" si="57"/>
        <v>1319</v>
      </c>
      <c r="Q73" s="32">
        <v>1352.0</v>
      </c>
      <c r="R73" s="29">
        <f t="shared" si="58"/>
        <v>50108</v>
      </c>
      <c r="S73" s="29">
        <f t="shared" si="59"/>
        <v>540</v>
      </c>
      <c r="T73" s="29">
        <f t="shared" si="60"/>
        <v>50648</v>
      </c>
      <c r="U73" s="9"/>
      <c r="V73" s="9"/>
      <c r="W73" s="9"/>
      <c r="X73" s="9"/>
      <c r="Y73" s="9"/>
      <c r="Z73" s="9"/>
      <c r="AA73" s="9"/>
      <c r="AB73" s="9"/>
    </row>
    <row r="74">
      <c r="A74" s="14"/>
      <c r="B74" s="13"/>
      <c r="C74" s="13"/>
      <c r="D74" s="13"/>
      <c r="E74" s="37"/>
      <c r="F74" s="38" t="s">
        <v>48</v>
      </c>
      <c r="G74" s="39">
        <f t="shared" si="51"/>
        <v>0.01392</v>
      </c>
      <c r="H74" s="39">
        <v>1.0</v>
      </c>
      <c r="I74" s="39">
        <f t="shared" si="52"/>
        <v>0.02746</v>
      </c>
      <c r="J74" s="39">
        <f t="shared" si="53"/>
        <v>0.98918</v>
      </c>
      <c r="K74" s="39">
        <v>1.0</v>
      </c>
      <c r="L74" s="39">
        <f t="shared" si="54"/>
        <v>0.99456</v>
      </c>
      <c r="M74" s="39">
        <f t="shared" si="55"/>
        <v>0.01392</v>
      </c>
      <c r="N74" s="39">
        <f t="shared" si="56"/>
        <v>1.263</v>
      </c>
      <c r="O74" s="38">
        <v>46.0</v>
      </c>
      <c r="P74" s="39">
        <f t="shared" si="57"/>
        <v>3259</v>
      </c>
      <c r="Q74" s="38">
        <v>3305.0</v>
      </c>
      <c r="R74" s="39">
        <f t="shared" si="58"/>
        <v>48168</v>
      </c>
      <c r="S74" s="39">
        <f t="shared" si="59"/>
        <v>527</v>
      </c>
      <c r="T74" s="39">
        <f t="shared" si="60"/>
        <v>48695</v>
      </c>
      <c r="U74" s="9"/>
      <c r="V74" s="9"/>
      <c r="W74" s="9"/>
      <c r="X74" s="9"/>
      <c r="Y74" s="9"/>
      <c r="Z74" s="9"/>
      <c r="AA74" s="9"/>
      <c r="AB74" s="9"/>
    </row>
    <row r="75">
      <c r="A75" s="14"/>
      <c r="B75" s="13"/>
      <c r="C75" s="13"/>
      <c r="D75" s="13"/>
      <c r="E75" s="40" t="s">
        <v>54</v>
      </c>
      <c r="F75" s="31" t="s">
        <v>40</v>
      </c>
      <c r="G75" s="41">
        <f t="shared" si="51"/>
        <v>0.01102</v>
      </c>
      <c r="H75" s="41">
        <v>1.0</v>
      </c>
      <c r="I75" s="41">
        <f t="shared" si="52"/>
        <v>0.0218</v>
      </c>
      <c r="J75" s="41">
        <f t="shared" si="53"/>
        <v>1</v>
      </c>
      <c r="K75" s="41">
        <v>1.0</v>
      </c>
      <c r="L75" s="41">
        <f t="shared" si="54"/>
        <v>1</v>
      </c>
      <c r="M75" s="41">
        <f t="shared" si="55"/>
        <v>0.01102</v>
      </c>
      <c r="N75" s="41">
        <f t="shared" si="56"/>
        <v>1</v>
      </c>
      <c r="O75" s="30">
        <v>573.0</v>
      </c>
      <c r="P75" s="30">
        <f t="shared" si="57"/>
        <v>51425</v>
      </c>
      <c r="Q75" s="30">
        <v>51998.0</v>
      </c>
      <c r="R75" s="30">
        <v>2.0</v>
      </c>
      <c r="S75" s="30">
        <f>T75-R75</f>
        <v>0</v>
      </c>
      <c r="T75" s="30">
        <v>2.0</v>
      </c>
      <c r="U75" s="9"/>
      <c r="V75" s="9"/>
      <c r="W75" s="9"/>
      <c r="X75" s="9"/>
      <c r="Y75" s="9"/>
      <c r="Z75" s="9"/>
      <c r="AA75" s="9"/>
      <c r="AB75" s="9"/>
    </row>
    <row r="76">
      <c r="A76" s="14"/>
      <c r="B76" s="13"/>
      <c r="C76" s="13"/>
      <c r="D76" s="13"/>
      <c r="E76" s="14"/>
      <c r="F76" s="32" t="s">
        <v>42</v>
      </c>
      <c r="G76" s="29">
        <f t="shared" si="51"/>
        <v>0.01316</v>
      </c>
      <c r="H76" s="29">
        <v>1.0</v>
      </c>
      <c r="I76" s="29">
        <f t="shared" si="52"/>
        <v>0.02598</v>
      </c>
      <c r="J76" s="29">
        <f t="shared" si="53"/>
        <v>0.99051</v>
      </c>
      <c r="K76" s="29">
        <v>1.0</v>
      </c>
      <c r="L76" s="29">
        <f t="shared" si="54"/>
        <v>0.99523</v>
      </c>
      <c r="M76" s="29">
        <f t="shared" si="55"/>
        <v>0.01316</v>
      </c>
      <c r="N76" s="29">
        <f t="shared" si="56"/>
        <v>1.194</v>
      </c>
      <c r="O76" s="32">
        <v>285.0</v>
      </c>
      <c r="P76" s="29">
        <f t="shared" si="57"/>
        <v>21372</v>
      </c>
      <c r="Q76" s="32">
        <v>21657.0</v>
      </c>
      <c r="R76" s="29">
        <f t="shared" ref="R76:R77" si="61">T76-S76</f>
        <v>30055</v>
      </c>
      <c r="S76" s="29">
        <f t="shared" ref="S76:S77" si="62">573-O76</f>
        <v>288</v>
      </c>
      <c r="T76" s="29">
        <f t="shared" ref="T76:T77" si="63">52000-Q76</f>
        <v>30343</v>
      </c>
      <c r="U76" s="9"/>
      <c r="V76" s="9"/>
      <c r="W76" s="9"/>
      <c r="X76" s="9"/>
      <c r="Y76" s="9"/>
      <c r="Z76" s="9"/>
      <c r="AA76" s="9"/>
      <c r="AB76" s="9"/>
    </row>
    <row r="77">
      <c r="A77" s="14"/>
      <c r="B77" s="43"/>
      <c r="C77" s="43"/>
      <c r="D77" s="43"/>
      <c r="E77" s="37"/>
      <c r="F77" s="54" t="s">
        <v>41</v>
      </c>
      <c r="G77" s="39">
        <f t="shared" si="51"/>
        <v>0.01192</v>
      </c>
      <c r="H77" s="39">
        <v>1.0</v>
      </c>
      <c r="I77" s="39">
        <f t="shared" si="52"/>
        <v>0.02356</v>
      </c>
      <c r="J77" s="39">
        <f t="shared" si="53"/>
        <v>0.98917</v>
      </c>
      <c r="K77" s="39">
        <v>1.0</v>
      </c>
      <c r="L77" s="39">
        <f t="shared" si="54"/>
        <v>0.99456</v>
      </c>
      <c r="M77" s="39">
        <f t="shared" si="55"/>
        <v>0.01192</v>
      </c>
      <c r="N77" s="39">
        <f t="shared" si="56"/>
        <v>1.082</v>
      </c>
      <c r="O77" s="38">
        <v>107.0</v>
      </c>
      <c r="P77" s="39">
        <f t="shared" si="57"/>
        <v>8871</v>
      </c>
      <c r="Q77" s="38">
        <v>8978.0</v>
      </c>
      <c r="R77" s="39">
        <f t="shared" si="61"/>
        <v>42556</v>
      </c>
      <c r="S77" s="39">
        <f t="shared" si="62"/>
        <v>466</v>
      </c>
      <c r="T77" s="39">
        <f t="shared" si="63"/>
        <v>43022</v>
      </c>
      <c r="U77" s="9"/>
      <c r="V77" s="9"/>
      <c r="W77" s="9"/>
      <c r="X77" s="9"/>
      <c r="Y77" s="9"/>
      <c r="Z77" s="9"/>
      <c r="AA77" s="9"/>
      <c r="AB77" s="9"/>
    </row>
    <row r="78">
      <c r="A78" s="14"/>
      <c r="B78" s="25" t="s">
        <v>55</v>
      </c>
      <c r="C78" s="26" t="s">
        <v>44</v>
      </c>
      <c r="D78" s="25">
        <f> round(10920/52000,5)</f>
        <v>0.21</v>
      </c>
      <c r="E78" s="27" t="s">
        <v>25</v>
      </c>
      <c r="F78" s="31" t="s">
        <v>37</v>
      </c>
      <c r="G78" s="41">
        <f t="shared" si="51"/>
        <v>0.22222</v>
      </c>
      <c r="H78" s="41">
        <v>1.0</v>
      </c>
      <c r="I78" s="41">
        <f t="shared" si="52"/>
        <v>0.36363</v>
      </c>
      <c r="J78" s="41">
        <f t="shared" si="53"/>
        <v>0.79001</v>
      </c>
      <c r="K78" s="41">
        <v>1.0</v>
      </c>
      <c r="L78" s="41">
        <f t="shared" si="54"/>
        <v>0.88269</v>
      </c>
      <c r="M78" s="41">
        <f t="shared" si="55"/>
        <v>0.22222</v>
      </c>
      <c r="N78" s="41">
        <f t="shared" ref="N78:N80" si="64">round(M78/D$78,3)</f>
        <v>1.058</v>
      </c>
      <c r="O78" s="30">
        <v>6.0</v>
      </c>
      <c r="P78" s="30">
        <f t="shared" si="57"/>
        <v>21</v>
      </c>
      <c r="Q78" s="30">
        <v>27.0</v>
      </c>
      <c r="R78" s="30">
        <v>41059.0</v>
      </c>
      <c r="S78" s="30">
        <f t="shared" ref="S78:S80" si="65">T78-R78</f>
        <v>10914</v>
      </c>
      <c r="T78" s="30">
        <v>51973.0</v>
      </c>
      <c r="U78" s="9"/>
      <c r="V78" s="9"/>
      <c r="W78" s="9"/>
      <c r="X78" s="9"/>
      <c r="Y78" s="9"/>
      <c r="Z78" s="9"/>
      <c r="AA78" s="9"/>
      <c r="AB78" s="9"/>
    </row>
    <row r="79">
      <c r="A79" s="14"/>
      <c r="B79" s="13"/>
      <c r="C79" s="13"/>
      <c r="D79" s="13"/>
      <c r="E79" s="14"/>
      <c r="F79" s="32" t="s">
        <v>32</v>
      </c>
      <c r="G79" s="29">
        <f t="shared" si="51"/>
        <v>0.31797</v>
      </c>
      <c r="H79" s="29">
        <v>1.0</v>
      </c>
      <c r="I79" s="29">
        <f t="shared" si="52"/>
        <v>0.48251</v>
      </c>
      <c r="J79" s="29">
        <f t="shared" si="53"/>
        <v>0.79045</v>
      </c>
      <c r="K79" s="29">
        <v>1.0</v>
      </c>
      <c r="L79" s="29">
        <f t="shared" si="54"/>
        <v>0.88296</v>
      </c>
      <c r="M79" s="29">
        <f t="shared" si="55"/>
        <v>0.31797</v>
      </c>
      <c r="N79" s="41">
        <f t="shared" si="64"/>
        <v>1.514</v>
      </c>
      <c r="O79" s="30">
        <v>69.0</v>
      </c>
      <c r="P79" s="30">
        <f t="shared" si="57"/>
        <v>148</v>
      </c>
      <c r="Q79" s="30">
        <v>217.0</v>
      </c>
      <c r="R79" s="30">
        <v>40932.0</v>
      </c>
      <c r="S79" s="30">
        <f t="shared" si="65"/>
        <v>10851</v>
      </c>
      <c r="T79" s="30">
        <v>51783.0</v>
      </c>
      <c r="U79" s="9"/>
      <c r="V79" s="9"/>
      <c r="W79" s="9"/>
      <c r="X79" s="9"/>
      <c r="Y79" s="9"/>
      <c r="Z79" s="9"/>
      <c r="AA79" s="9"/>
      <c r="AB79" s="9"/>
    </row>
    <row r="80">
      <c r="A80" s="14"/>
      <c r="B80" s="13"/>
      <c r="C80" s="13"/>
      <c r="D80" s="13"/>
      <c r="E80" s="14"/>
      <c r="F80" s="32" t="s">
        <v>26</v>
      </c>
      <c r="G80" s="29">
        <f t="shared" si="51"/>
        <v>0.26923</v>
      </c>
      <c r="H80" s="29">
        <v>1.0</v>
      </c>
      <c r="I80" s="29">
        <f t="shared" si="52"/>
        <v>0.42424</v>
      </c>
      <c r="J80" s="29">
        <f t="shared" si="53"/>
        <v>0.7906</v>
      </c>
      <c r="K80" s="29">
        <v>1.0</v>
      </c>
      <c r="L80" s="29">
        <f t="shared" si="54"/>
        <v>0.88306</v>
      </c>
      <c r="M80" s="29">
        <f t="shared" si="55"/>
        <v>0.26923</v>
      </c>
      <c r="N80" s="41">
        <f t="shared" si="64"/>
        <v>1.282</v>
      </c>
      <c r="O80" s="30">
        <v>140.0</v>
      </c>
      <c r="P80" s="30">
        <f t="shared" si="57"/>
        <v>380</v>
      </c>
      <c r="Q80" s="30">
        <v>520.0</v>
      </c>
      <c r="R80" s="30">
        <v>40700.0</v>
      </c>
      <c r="S80" s="30">
        <f t="shared" si="65"/>
        <v>10780</v>
      </c>
      <c r="T80" s="30">
        <v>51480.0</v>
      </c>
      <c r="U80" s="9"/>
      <c r="V80" s="9"/>
      <c r="W80" s="9"/>
      <c r="X80" s="9"/>
      <c r="Y80" s="9"/>
      <c r="Z80" s="9"/>
      <c r="AA80" s="9"/>
      <c r="AB80" s="9"/>
    </row>
    <row r="81">
      <c r="A81" s="14"/>
      <c r="B81" s="13"/>
      <c r="C81" s="13"/>
      <c r="D81" s="13"/>
      <c r="E81" s="14"/>
      <c r="F81" s="32" t="s">
        <v>27</v>
      </c>
      <c r="G81" s="29">
        <f t="shared" si="51"/>
        <v>0.32885</v>
      </c>
      <c r="H81" s="29">
        <v>1.0</v>
      </c>
      <c r="I81" s="29">
        <f t="shared" si="52"/>
        <v>0.49494</v>
      </c>
      <c r="J81" s="29">
        <f t="shared" si="53"/>
        <v>0.7912</v>
      </c>
      <c r="K81" s="29">
        <v>1.0</v>
      </c>
      <c r="L81" s="29">
        <f t="shared" si="54"/>
        <v>0.88343</v>
      </c>
      <c r="M81" s="29">
        <f t="shared" si="55"/>
        <v>0.32885</v>
      </c>
      <c r="N81" s="41" t="str">
        <f>round(M81/D$77,3)</f>
        <v>#DIV/0!</v>
      </c>
      <c r="O81" s="32">
        <v>171.0</v>
      </c>
      <c r="P81" s="30">
        <f t="shared" si="57"/>
        <v>349</v>
      </c>
      <c r="Q81" s="32">
        <v>520.0</v>
      </c>
      <c r="R81" s="29">
        <f t="shared" ref="R81:R86" si="66">T81-S81</f>
        <v>40731</v>
      </c>
      <c r="S81" s="41">
        <f t="shared" ref="S81:S86" si="67">10920-O81</f>
        <v>10749</v>
      </c>
      <c r="T81" s="29">
        <f t="shared" ref="T81:T86" si="68">52000-Q81</f>
        <v>51480</v>
      </c>
      <c r="U81" s="9"/>
      <c r="V81" s="9"/>
      <c r="W81" s="9"/>
      <c r="X81" s="9"/>
      <c r="Y81" s="9"/>
      <c r="Z81" s="9"/>
      <c r="AA81" s="9"/>
      <c r="AB81" s="9"/>
    </row>
    <row r="82">
      <c r="A82" s="14"/>
      <c r="B82" s="13"/>
      <c r="C82" s="13"/>
      <c r="D82" s="13"/>
      <c r="E82" s="14"/>
      <c r="F82" s="32" t="s">
        <v>56</v>
      </c>
      <c r="G82" s="29">
        <f t="shared" si="51"/>
        <v>0.4</v>
      </c>
      <c r="H82" s="29">
        <v>1.0</v>
      </c>
      <c r="I82" s="29">
        <f t="shared" si="52"/>
        <v>0.57143</v>
      </c>
      <c r="J82" s="29">
        <f t="shared" si="53"/>
        <v>0.79002</v>
      </c>
      <c r="K82" s="29">
        <v>1.0</v>
      </c>
      <c r="L82" s="29">
        <f t="shared" si="54"/>
        <v>0.88269</v>
      </c>
      <c r="M82" s="29">
        <f t="shared" si="55"/>
        <v>0.4</v>
      </c>
      <c r="N82" s="41">
        <f t="shared" ref="N82:N89" si="69">round(M82/D$78,3)</f>
        <v>1.905</v>
      </c>
      <c r="O82" s="32">
        <v>2.0</v>
      </c>
      <c r="P82" s="29">
        <f t="shared" si="57"/>
        <v>3</v>
      </c>
      <c r="Q82" s="32">
        <v>5.0</v>
      </c>
      <c r="R82" s="29">
        <f t="shared" si="66"/>
        <v>41077</v>
      </c>
      <c r="S82" s="41">
        <f t="shared" si="67"/>
        <v>10918</v>
      </c>
      <c r="T82" s="29">
        <f t="shared" si="68"/>
        <v>51995</v>
      </c>
      <c r="U82" s="9"/>
      <c r="V82" s="9"/>
      <c r="W82" s="9"/>
      <c r="X82" s="9"/>
      <c r="Y82" s="9"/>
      <c r="Z82" s="9"/>
      <c r="AA82" s="9"/>
      <c r="AB82" s="9"/>
    </row>
    <row r="83">
      <c r="A83" s="14"/>
      <c r="B83" s="13"/>
      <c r="C83" s="13"/>
      <c r="D83" s="13"/>
      <c r="E83" s="14"/>
      <c r="F83" s="32" t="s">
        <v>48</v>
      </c>
      <c r="G83" s="29">
        <f t="shared" si="51"/>
        <v>0.34444</v>
      </c>
      <c r="H83" s="29">
        <v>1.0</v>
      </c>
      <c r="I83" s="29">
        <f t="shared" si="52"/>
        <v>0.51239</v>
      </c>
      <c r="J83" s="29">
        <f t="shared" si="53"/>
        <v>0.79023</v>
      </c>
      <c r="K83" s="29">
        <v>1.0</v>
      </c>
      <c r="L83" s="29">
        <f t="shared" si="54"/>
        <v>0.88283</v>
      </c>
      <c r="M83" s="29">
        <f t="shared" si="55"/>
        <v>0.34444</v>
      </c>
      <c r="N83" s="41">
        <f t="shared" si="69"/>
        <v>1.64</v>
      </c>
      <c r="O83" s="32">
        <v>31.0</v>
      </c>
      <c r="P83" s="29">
        <f t="shared" si="57"/>
        <v>59</v>
      </c>
      <c r="Q83" s="32">
        <v>90.0</v>
      </c>
      <c r="R83" s="29">
        <f t="shared" si="66"/>
        <v>41021</v>
      </c>
      <c r="S83" s="41">
        <f t="shared" si="67"/>
        <v>10889</v>
      </c>
      <c r="T83" s="29">
        <f t="shared" si="68"/>
        <v>51910</v>
      </c>
      <c r="U83" s="9"/>
      <c r="V83" s="9"/>
      <c r="W83" s="9"/>
      <c r="X83" s="9"/>
      <c r="Y83" s="9"/>
      <c r="Z83" s="9"/>
      <c r="AA83" s="9"/>
      <c r="AB83" s="9"/>
    </row>
    <row r="84">
      <c r="A84" s="14"/>
      <c r="B84" s="13"/>
      <c r="C84" s="13"/>
      <c r="D84" s="13"/>
      <c r="E84" s="37"/>
      <c r="F84" s="38" t="s">
        <v>29</v>
      </c>
      <c r="G84" s="39">
        <f t="shared" si="51"/>
        <v>0.52941</v>
      </c>
      <c r="H84" s="39">
        <v>1.0</v>
      </c>
      <c r="I84" s="39">
        <f t="shared" si="52"/>
        <v>0.69231</v>
      </c>
      <c r="J84" s="39">
        <f t="shared" si="53"/>
        <v>0.79031</v>
      </c>
      <c r="K84" s="39">
        <v>1.0</v>
      </c>
      <c r="L84" s="39">
        <f t="shared" si="54"/>
        <v>0.88288</v>
      </c>
      <c r="M84" s="39">
        <f t="shared" si="55"/>
        <v>0.52941</v>
      </c>
      <c r="N84" s="62">
        <f t="shared" si="69"/>
        <v>2.521</v>
      </c>
      <c r="O84" s="38">
        <v>27.0</v>
      </c>
      <c r="P84" s="39">
        <f t="shared" si="57"/>
        <v>24</v>
      </c>
      <c r="Q84" s="38">
        <v>51.0</v>
      </c>
      <c r="R84" s="39">
        <f t="shared" si="66"/>
        <v>41056</v>
      </c>
      <c r="S84" s="62">
        <f t="shared" si="67"/>
        <v>10893</v>
      </c>
      <c r="T84" s="39">
        <f t="shared" si="68"/>
        <v>51949</v>
      </c>
      <c r="U84" s="9"/>
      <c r="V84" s="9"/>
      <c r="W84" s="9"/>
      <c r="X84" s="9"/>
      <c r="Y84" s="9"/>
      <c r="Z84" s="9"/>
      <c r="AA84" s="9"/>
      <c r="AB84" s="9"/>
    </row>
    <row r="85">
      <c r="A85" s="14"/>
      <c r="B85" s="13"/>
      <c r="C85" s="13"/>
      <c r="D85" s="13"/>
      <c r="E85" s="27" t="s">
        <v>31</v>
      </c>
      <c r="F85" s="44" t="s">
        <v>48</v>
      </c>
      <c r="G85" s="41">
        <f t="shared" si="51"/>
        <v>0.27229</v>
      </c>
      <c r="H85" s="41">
        <v>1.0</v>
      </c>
      <c r="I85" s="41">
        <f t="shared" si="52"/>
        <v>0.42803</v>
      </c>
      <c r="J85" s="41">
        <f t="shared" si="53"/>
        <v>0.79428</v>
      </c>
      <c r="K85" s="41">
        <v>1.0</v>
      </c>
      <c r="L85" s="41">
        <f t="shared" si="54"/>
        <v>0.88535</v>
      </c>
      <c r="M85" s="41">
        <f t="shared" si="55"/>
        <v>0.27229</v>
      </c>
      <c r="N85" s="41">
        <f t="shared" si="69"/>
        <v>1.297</v>
      </c>
      <c r="O85" s="31">
        <v>910.0</v>
      </c>
      <c r="P85" s="41">
        <f t="shared" si="57"/>
        <v>2432</v>
      </c>
      <c r="Q85" s="31">
        <v>3342.0</v>
      </c>
      <c r="R85" s="41">
        <f t="shared" si="66"/>
        <v>38648</v>
      </c>
      <c r="S85" s="41">
        <f t="shared" si="67"/>
        <v>10010</v>
      </c>
      <c r="T85" s="41">
        <f t="shared" si="68"/>
        <v>48658</v>
      </c>
      <c r="U85" s="9"/>
      <c r="V85" s="9"/>
      <c r="W85" s="9"/>
      <c r="X85" s="9"/>
      <c r="Y85" s="9"/>
      <c r="Z85" s="9"/>
      <c r="AA85" s="9"/>
      <c r="AB85" s="9"/>
    </row>
    <row r="86">
      <c r="A86" s="14"/>
      <c r="B86" s="13"/>
      <c r="C86" s="13"/>
      <c r="D86" s="13"/>
      <c r="E86" s="37"/>
      <c r="F86" s="54" t="s">
        <v>49</v>
      </c>
      <c r="G86" s="34">
        <f t="shared" si="51"/>
        <v>0.34578</v>
      </c>
      <c r="H86" s="34">
        <v>1.0</v>
      </c>
      <c r="I86" s="34">
        <f t="shared" si="52"/>
        <v>0.51387</v>
      </c>
      <c r="J86" s="34">
        <f t="shared" si="53"/>
        <v>0.79359</v>
      </c>
      <c r="K86" s="34">
        <v>1.0</v>
      </c>
      <c r="L86" s="34">
        <f t="shared" si="54"/>
        <v>0.88492</v>
      </c>
      <c r="M86" s="34">
        <f t="shared" si="55"/>
        <v>0.34578</v>
      </c>
      <c r="N86" s="63">
        <f t="shared" si="69"/>
        <v>1.647</v>
      </c>
      <c r="O86" s="33">
        <v>463.0</v>
      </c>
      <c r="P86" s="34">
        <f t="shared" si="57"/>
        <v>876</v>
      </c>
      <c r="Q86" s="33">
        <v>1339.0</v>
      </c>
      <c r="R86" s="34">
        <f t="shared" si="66"/>
        <v>40204</v>
      </c>
      <c r="S86" s="63">
        <f t="shared" si="67"/>
        <v>10457</v>
      </c>
      <c r="T86" s="34">
        <f t="shared" si="68"/>
        <v>50661</v>
      </c>
      <c r="U86" s="9"/>
      <c r="V86" s="9"/>
      <c r="W86" s="9"/>
      <c r="X86" s="9"/>
      <c r="Y86" s="9"/>
      <c r="Z86" s="9"/>
      <c r="AA86" s="9"/>
      <c r="AB86" s="9"/>
    </row>
    <row r="87">
      <c r="A87" s="14"/>
      <c r="B87" s="13"/>
      <c r="C87" s="13"/>
      <c r="D87" s="13"/>
      <c r="E87" s="27" t="s">
        <v>54</v>
      </c>
      <c r="F87" s="44" t="s">
        <v>40</v>
      </c>
      <c r="G87" s="36">
        <f t="shared" si="51"/>
        <v>0.21001</v>
      </c>
      <c r="H87" s="36">
        <v>1.0</v>
      </c>
      <c r="I87" s="36">
        <f t="shared" si="52"/>
        <v>0.34712</v>
      </c>
      <c r="J87" s="36">
        <f t="shared" si="53"/>
        <v>1</v>
      </c>
      <c r="K87" s="36">
        <v>1.0</v>
      </c>
      <c r="L87" s="36">
        <f t="shared" si="54"/>
        <v>1</v>
      </c>
      <c r="M87" s="36">
        <f t="shared" si="55"/>
        <v>0.21001</v>
      </c>
      <c r="N87" s="36">
        <f t="shared" si="69"/>
        <v>1</v>
      </c>
      <c r="O87" s="28">
        <v>10920.0</v>
      </c>
      <c r="P87" s="28">
        <f t="shared" si="57"/>
        <v>41077</v>
      </c>
      <c r="Q87" s="28">
        <v>51997.0</v>
      </c>
      <c r="R87" s="28">
        <v>3.0</v>
      </c>
      <c r="S87" s="28">
        <f>T87-R87</f>
        <v>0</v>
      </c>
      <c r="T87" s="28">
        <v>3.0</v>
      </c>
      <c r="U87" s="9"/>
      <c r="V87" s="9"/>
      <c r="W87" s="9"/>
      <c r="X87" s="9"/>
      <c r="Y87" s="9"/>
      <c r="Z87" s="9"/>
      <c r="AA87" s="9"/>
      <c r="AB87" s="9"/>
    </row>
    <row r="88">
      <c r="A88" s="14"/>
      <c r="B88" s="13"/>
      <c r="C88" s="13"/>
      <c r="D88" s="13"/>
      <c r="E88" s="14"/>
      <c r="F88" s="61" t="s">
        <v>49</v>
      </c>
      <c r="G88" s="29">
        <f t="shared" si="51"/>
        <v>0.23119</v>
      </c>
      <c r="H88" s="29">
        <v>1.0</v>
      </c>
      <c r="I88" s="29">
        <f t="shared" si="52"/>
        <v>0.37556</v>
      </c>
      <c r="J88" s="29">
        <f t="shared" si="53"/>
        <v>0.79285</v>
      </c>
      <c r="K88" s="29">
        <v>1.0</v>
      </c>
      <c r="L88" s="29">
        <f t="shared" si="54"/>
        <v>0.88446</v>
      </c>
      <c r="M88" s="29">
        <f t="shared" si="55"/>
        <v>0.23119</v>
      </c>
      <c r="N88" s="41">
        <f t="shared" si="69"/>
        <v>1.101</v>
      </c>
      <c r="O88" s="32">
        <v>1423.0</v>
      </c>
      <c r="P88" s="29">
        <f t="shared" si="57"/>
        <v>4732</v>
      </c>
      <c r="Q88" s="32">
        <v>6155.0</v>
      </c>
      <c r="R88" s="29">
        <f t="shared" ref="R88:R89" si="70">T88-S88</f>
        <v>36348</v>
      </c>
      <c r="S88" s="41">
        <f t="shared" ref="S88:S89" si="71">10920-O88</f>
        <v>9497</v>
      </c>
      <c r="T88" s="29">
        <f t="shared" ref="T88:T89" si="72">52000-Q88</f>
        <v>45845</v>
      </c>
      <c r="U88" s="9"/>
      <c r="V88" s="9"/>
      <c r="W88" s="9"/>
      <c r="X88" s="9"/>
      <c r="Y88" s="9"/>
      <c r="Z88" s="9"/>
      <c r="AA88" s="9"/>
      <c r="AB88" s="9"/>
    </row>
    <row r="89">
      <c r="A89" s="14"/>
      <c r="B89" s="43"/>
      <c r="C89" s="43"/>
      <c r="D89" s="43"/>
      <c r="E89" s="37"/>
      <c r="F89" s="33" t="s">
        <v>42</v>
      </c>
      <c r="G89" s="39">
        <f t="shared" si="51"/>
        <v>0.21916</v>
      </c>
      <c r="H89" s="39">
        <v>1.0</v>
      </c>
      <c r="I89" s="39">
        <f t="shared" si="52"/>
        <v>0.35953</v>
      </c>
      <c r="J89" s="39">
        <f t="shared" si="53"/>
        <v>0.79144</v>
      </c>
      <c r="K89" s="39">
        <v>1.0</v>
      </c>
      <c r="L89" s="39">
        <f t="shared" si="54"/>
        <v>0.88358</v>
      </c>
      <c r="M89" s="39">
        <f t="shared" si="55"/>
        <v>0.21916</v>
      </c>
      <c r="N89" s="62">
        <f t="shared" si="69"/>
        <v>1.044</v>
      </c>
      <c r="O89" s="38">
        <v>1549.0</v>
      </c>
      <c r="P89" s="39">
        <f t="shared" si="57"/>
        <v>5519</v>
      </c>
      <c r="Q89" s="38">
        <v>7068.0</v>
      </c>
      <c r="R89" s="39">
        <f t="shared" si="70"/>
        <v>35561</v>
      </c>
      <c r="S89" s="62">
        <f t="shared" si="71"/>
        <v>9371</v>
      </c>
      <c r="T89" s="39">
        <f t="shared" si="72"/>
        <v>44932</v>
      </c>
      <c r="U89" s="9"/>
      <c r="V89" s="9"/>
      <c r="W89" s="9"/>
      <c r="X89" s="9"/>
      <c r="Y89" s="9"/>
      <c r="Z89" s="9"/>
      <c r="AA89" s="9"/>
      <c r="AB89" s="9"/>
    </row>
    <row r="90">
      <c r="A90" s="14"/>
      <c r="B90" s="25" t="s">
        <v>57</v>
      </c>
      <c r="C90" s="26" t="s">
        <v>47</v>
      </c>
      <c r="D90" s="25">
        <f> round(4004/520000,5)</f>
        <v>0.0077</v>
      </c>
      <c r="E90" s="27" t="s">
        <v>25</v>
      </c>
      <c r="F90" s="44" t="s">
        <v>32</v>
      </c>
      <c r="G90" s="31">
        <v>0.0</v>
      </c>
      <c r="H90" s="41">
        <v>1.0</v>
      </c>
      <c r="I90" s="41">
        <f t="shared" si="52"/>
        <v>0</v>
      </c>
      <c r="J90" s="41">
        <f t="shared" si="53"/>
        <v>0.923</v>
      </c>
      <c r="K90" s="41">
        <v>1.0</v>
      </c>
      <c r="L90" s="41">
        <f t="shared" si="54"/>
        <v>0.95996</v>
      </c>
      <c r="M90" s="31">
        <v>0.0</v>
      </c>
      <c r="N90" s="41">
        <f t="shared" ref="N90:N92" si="73">round(M90/D$90,3)</f>
        <v>0</v>
      </c>
      <c r="O90" s="30">
        <v>0.0</v>
      </c>
      <c r="P90" s="30">
        <f t="shared" si="57"/>
        <v>0</v>
      </c>
      <c r="Q90" s="30">
        <v>0.0</v>
      </c>
      <c r="R90" s="30">
        <v>47996.0</v>
      </c>
      <c r="S90" s="30">
        <f t="shared" ref="S90:S92" si="74">T90-R90</f>
        <v>4004</v>
      </c>
      <c r="T90" s="30">
        <v>52000.0</v>
      </c>
      <c r="U90" s="9"/>
      <c r="V90" s="9"/>
      <c r="W90" s="9"/>
      <c r="X90" s="9"/>
      <c r="Y90" s="9"/>
      <c r="Z90" s="9"/>
      <c r="AA90" s="9"/>
      <c r="AB90" s="9"/>
    </row>
    <row r="91">
      <c r="A91" s="14"/>
      <c r="B91" s="13"/>
      <c r="C91" s="13"/>
      <c r="D91" s="13"/>
      <c r="E91" s="14"/>
      <c r="F91" s="32" t="s">
        <v>37</v>
      </c>
      <c r="G91" s="29">
        <f t="shared" ref="G91:G92" si="75">round(O91/Q91,5)</f>
        <v>0.16667</v>
      </c>
      <c r="H91" s="29">
        <v>1.0</v>
      </c>
      <c r="I91" s="29">
        <f t="shared" si="52"/>
        <v>0.28572</v>
      </c>
      <c r="J91" s="29">
        <f t="shared" si="53"/>
        <v>0.92306</v>
      </c>
      <c r="K91" s="29">
        <v>1.0</v>
      </c>
      <c r="L91" s="29">
        <f t="shared" si="54"/>
        <v>0.95999</v>
      </c>
      <c r="M91" s="29">
        <f t="shared" ref="M91:M92" si="76">round(O91/Q91,5)</f>
        <v>0.16667</v>
      </c>
      <c r="N91" s="41">
        <f t="shared" si="73"/>
        <v>21.645</v>
      </c>
      <c r="O91" s="30">
        <v>6.0</v>
      </c>
      <c r="P91" s="30">
        <f t="shared" si="57"/>
        <v>30</v>
      </c>
      <c r="Q91" s="30">
        <v>36.0</v>
      </c>
      <c r="R91" s="30">
        <v>47966.0</v>
      </c>
      <c r="S91" s="30">
        <f t="shared" si="74"/>
        <v>3998</v>
      </c>
      <c r="T91" s="30">
        <v>51964.0</v>
      </c>
      <c r="U91" s="9"/>
      <c r="V91" s="9"/>
      <c r="W91" s="9"/>
      <c r="X91" s="9"/>
      <c r="Y91" s="9"/>
      <c r="Z91" s="9"/>
      <c r="AA91" s="9"/>
      <c r="AB91" s="9"/>
    </row>
    <row r="92">
      <c r="A92" s="14"/>
      <c r="B92" s="13"/>
      <c r="C92" s="13"/>
      <c r="D92" s="13"/>
      <c r="E92" s="14"/>
      <c r="F92" s="32" t="s">
        <v>26</v>
      </c>
      <c r="G92" s="29">
        <f t="shared" si="75"/>
        <v>0.13654</v>
      </c>
      <c r="H92" s="29">
        <v>1.0</v>
      </c>
      <c r="I92" s="29">
        <f t="shared" si="52"/>
        <v>0.24027</v>
      </c>
      <c r="J92" s="29">
        <f t="shared" si="53"/>
        <v>0.9236</v>
      </c>
      <c r="K92" s="29">
        <v>1.0</v>
      </c>
      <c r="L92" s="29">
        <f t="shared" si="54"/>
        <v>0.96028</v>
      </c>
      <c r="M92" s="29">
        <f t="shared" si="76"/>
        <v>0.13654</v>
      </c>
      <c r="N92" s="41">
        <f t="shared" si="73"/>
        <v>17.732</v>
      </c>
      <c r="O92" s="42">
        <v>71.0</v>
      </c>
      <c r="P92" s="42">
        <f t="shared" si="57"/>
        <v>449</v>
      </c>
      <c r="Q92" s="42">
        <v>520.0</v>
      </c>
      <c r="R92" s="42">
        <v>47547.0</v>
      </c>
      <c r="S92" s="42">
        <f t="shared" si="74"/>
        <v>3933</v>
      </c>
      <c r="T92" s="42">
        <v>51480.0</v>
      </c>
      <c r="U92" s="9"/>
      <c r="V92" s="9"/>
      <c r="W92" s="9"/>
      <c r="X92" s="9"/>
      <c r="Y92" s="9"/>
      <c r="Z92" s="9"/>
      <c r="AA92" s="9"/>
      <c r="AB92" s="9"/>
    </row>
    <row r="93">
      <c r="A93" s="14"/>
      <c r="B93" s="13"/>
      <c r="C93" s="13"/>
      <c r="D93" s="13"/>
      <c r="E93" s="14"/>
      <c r="F93" s="32" t="s">
        <v>27</v>
      </c>
      <c r="G93" s="29">
        <v>0.18462</v>
      </c>
      <c r="H93" s="29">
        <v>1.0</v>
      </c>
      <c r="I93" s="29">
        <v>0.31169</v>
      </c>
      <c r="J93" s="29">
        <v>0.92409</v>
      </c>
      <c r="K93" s="29">
        <v>1.0</v>
      </c>
      <c r="L93" s="29">
        <v>0.96055</v>
      </c>
      <c r="M93" s="29">
        <v>0.18462</v>
      </c>
      <c r="N93" s="41">
        <v>2.398</v>
      </c>
      <c r="O93" s="31">
        <v>96.0</v>
      </c>
      <c r="P93" s="31">
        <v>424.0</v>
      </c>
      <c r="Q93" s="31">
        <v>520.0</v>
      </c>
      <c r="R93" s="41">
        <v>47572.0</v>
      </c>
      <c r="S93" s="41">
        <v>3908.0</v>
      </c>
      <c r="T93" s="41">
        <v>51480.0</v>
      </c>
      <c r="U93" s="9"/>
      <c r="V93" s="9"/>
      <c r="W93" s="9"/>
      <c r="X93" s="9"/>
      <c r="Y93" s="9"/>
      <c r="Z93" s="9"/>
      <c r="AA93" s="9"/>
      <c r="AB93" s="9"/>
    </row>
    <row r="94">
      <c r="A94" s="14"/>
      <c r="B94" s="13"/>
      <c r="C94" s="13"/>
      <c r="D94" s="13"/>
      <c r="E94" s="14"/>
      <c r="F94" s="32" t="s">
        <v>30</v>
      </c>
      <c r="G94" s="29">
        <f t="shared" ref="G94:G104" si="77">round(O94/Q94,5)</f>
        <v>0.10484</v>
      </c>
      <c r="H94" s="29">
        <v>1.0</v>
      </c>
      <c r="I94" s="29">
        <f t="shared" ref="I94:I104" si="78">round(2*G94*H94/(G94+H94),5)</f>
        <v>0.18978</v>
      </c>
      <c r="J94" s="29">
        <f t="shared" ref="J94:J104" si="79">round(R94/T94,5)</f>
        <v>0.92307</v>
      </c>
      <c r="K94" s="29">
        <v>1.0</v>
      </c>
      <c r="L94" s="29">
        <f t="shared" ref="L94:L104" si="80">round(2*J94*K94/(J94+K94),5)</f>
        <v>0.96</v>
      </c>
      <c r="M94" s="29">
        <f t="shared" ref="M94:M104" si="81">round(O94/Q94,5)</f>
        <v>0.10484</v>
      </c>
      <c r="N94" s="41">
        <f t="shared" ref="N94:N101" si="82">round(M94/D$90,3)</f>
        <v>13.616</v>
      </c>
      <c r="O94" s="32">
        <v>13.0</v>
      </c>
      <c r="P94" s="29">
        <f t="shared" ref="P94:P104" si="83">Q94-O94</f>
        <v>111</v>
      </c>
      <c r="Q94" s="32">
        <v>124.0</v>
      </c>
      <c r="R94" s="29">
        <f t="shared" ref="R94:R98" si="84">T94-S94</f>
        <v>47885</v>
      </c>
      <c r="S94" s="41">
        <f t="shared" ref="S94:S98" si="85">4004-O94</f>
        <v>3991</v>
      </c>
      <c r="T94" s="29">
        <f t="shared" ref="T94:T98" si="86">52000-Q94</f>
        <v>51876</v>
      </c>
      <c r="U94" s="9"/>
      <c r="V94" s="9"/>
      <c r="W94" s="9"/>
      <c r="X94" s="9"/>
      <c r="Y94" s="9"/>
      <c r="Z94" s="9"/>
      <c r="AA94" s="9"/>
      <c r="AB94" s="9"/>
    </row>
    <row r="95">
      <c r="A95" s="14"/>
      <c r="B95" s="13"/>
      <c r="C95" s="13"/>
      <c r="D95" s="13"/>
      <c r="E95" s="14"/>
      <c r="F95" s="32" t="s">
        <v>35</v>
      </c>
      <c r="G95" s="29">
        <f t="shared" si="77"/>
        <v>0.10465</v>
      </c>
      <c r="H95" s="29">
        <v>1.0</v>
      </c>
      <c r="I95" s="29">
        <f t="shared" si="78"/>
        <v>0.18947</v>
      </c>
      <c r="J95" s="29">
        <f t="shared" si="79"/>
        <v>0.92305</v>
      </c>
      <c r="K95" s="29">
        <v>1.0</v>
      </c>
      <c r="L95" s="29">
        <f t="shared" si="80"/>
        <v>0.95999</v>
      </c>
      <c r="M95" s="29">
        <f t="shared" si="81"/>
        <v>0.10465</v>
      </c>
      <c r="N95" s="41">
        <f t="shared" si="82"/>
        <v>13.591</v>
      </c>
      <c r="O95" s="32">
        <v>9.0</v>
      </c>
      <c r="P95" s="29">
        <f t="shared" si="83"/>
        <v>77</v>
      </c>
      <c r="Q95" s="32">
        <v>86.0</v>
      </c>
      <c r="R95" s="29">
        <f t="shared" si="84"/>
        <v>47919</v>
      </c>
      <c r="S95" s="41">
        <f t="shared" si="85"/>
        <v>3995</v>
      </c>
      <c r="T95" s="29">
        <f t="shared" si="86"/>
        <v>51914</v>
      </c>
      <c r="U95" s="9"/>
      <c r="V95" s="9"/>
      <c r="W95" s="9"/>
      <c r="X95" s="9"/>
      <c r="Y95" s="9"/>
      <c r="Z95" s="9"/>
      <c r="AA95" s="9"/>
      <c r="AB95" s="9"/>
    </row>
    <row r="96">
      <c r="A96" s="14"/>
      <c r="B96" s="13"/>
      <c r="C96" s="13"/>
      <c r="D96" s="13"/>
      <c r="E96" s="37"/>
      <c r="F96" s="33" t="s">
        <v>41</v>
      </c>
      <c r="G96" s="34">
        <f t="shared" si="77"/>
        <v>0.1908</v>
      </c>
      <c r="H96" s="34">
        <v>1.0</v>
      </c>
      <c r="I96" s="34">
        <f t="shared" si="78"/>
        <v>0.32046</v>
      </c>
      <c r="J96" s="34">
        <f t="shared" si="79"/>
        <v>0.92396</v>
      </c>
      <c r="K96" s="34">
        <v>1.0</v>
      </c>
      <c r="L96" s="34">
        <f t="shared" si="80"/>
        <v>0.96048</v>
      </c>
      <c r="M96" s="34">
        <f t="shared" si="81"/>
        <v>0.1908</v>
      </c>
      <c r="N96" s="63">
        <f t="shared" si="82"/>
        <v>24.779</v>
      </c>
      <c r="O96" s="33">
        <v>83.0</v>
      </c>
      <c r="P96" s="34">
        <f t="shared" si="83"/>
        <v>352</v>
      </c>
      <c r="Q96" s="33">
        <v>435.0</v>
      </c>
      <c r="R96" s="34">
        <f t="shared" si="84"/>
        <v>47644</v>
      </c>
      <c r="S96" s="63">
        <f t="shared" si="85"/>
        <v>3921</v>
      </c>
      <c r="T96" s="34">
        <f t="shared" si="86"/>
        <v>51565</v>
      </c>
      <c r="U96" s="9"/>
      <c r="V96" s="9"/>
      <c r="W96" s="9"/>
      <c r="X96" s="9"/>
      <c r="Y96" s="9"/>
      <c r="Z96" s="9"/>
      <c r="AA96" s="9"/>
      <c r="AB96" s="9"/>
    </row>
    <row r="97">
      <c r="A97" s="14"/>
      <c r="B97" s="13"/>
      <c r="C97" s="13"/>
      <c r="D97" s="13"/>
      <c r="E97" s="27" t="s">
        <v>31</v>
      </c>
      <c r="F97" s="44" t="s">
        <v>42</v>
      </c>
      <c r="G97" s="36">
        <f t="shared" si="77"/>
        <v>0.11341</v>
      </c>
      <c r="H97" s="36">
        <v>1.0</v>
      </c>
      <c r="I97" s="36">
        <f t="shared" si="78"/>
        <v>0.20372</v>
      </c>
      <c r="J97" s="36">
        <f t="shared" si="79"/>
        <v>0.92526</v>
      </c>
      <c r="K97" s="36">
        <v>1.0</v>
      </c>
      <c r="L97" s="36">
        <f t="shared" si="80"/>
        <v>0.96118</v>
      </c>
      <c r="M97" s="36">
        <f t="shared" si="81"/>
        <v>0.11341</v>
      </c>
      <c r="N97" s="36">
        <f t="shared" si="82"/>
        <v>14.729</v>
      </c>
      <c r="O97" s="44">
        <v>345.0</v>
      </c>
      <c r="P97" s="36">
        <f t="shared" si="83"/>
        <v>2697</v>
      </c>
      <c r="Q97" s="44">
        <v>3042.0</v>
      </c>
      <c r="R97" s="36">
        <f t="shared" si="84"/>
        <v>45299</v>
      </c>
      <c r="S97" s="36">
        <f t="shared" si="85"/>
        <v>3659</v>
      </c>
      <c r="T97" s="36">
        <f t="shared" si="86"/>
        <v>48958</v>
      </c>
      <c r="U97" s="9"/>
      <c r="V97" s="9"/>
      <c r="W97" s="9"/>
      <c r="X97" s="9"/>
      <c r="Y97" s="9"/>
      <c r="Z97" s="9"/>
      <c r="AA97" s="9"/>
      <c r="AB97" s="9"/>
    </row>
    <row r="98">
      <c r="A98" s="14"/>
      <c r="B98" s="13"/>
      <c r="C98" s="13"/>
      <c r="D98" s="13"/>
      <c r="E98" s="37"/>
      <c r="F98" s="38" t="s">
        <v>49</v>
      </c>
      <c r="G98" s="39">
        <f t="shared" si="77"/>
        <v>0.12678</v>
      </c>
      <c r="H98" s="39">
        <v>1.0</v>
      </c>
      <c r="I98" s="39">
        <f t="shared" si="78"/>
        <v>0.22503</v>
      </c>
      <c r="J98" s="39">
        <f t="shared" si="79"/>
        <v>0.92375</v>
      </c>
      <c r="K98" s="39">
        <v>1.0</v>
      </c>
      <c r="L98" s="39">
        <f t="shared" si="80"/>
        <v>0.96036</v>
      </c>
      <c r="M98" s="39">
        <f t="shared" si="81"/>
        <v>0.12678</v>
      </c>
      <c r="N98" s="62">
        <f t="shared" si="82"/>
        <v>16.465</v>
      </c>
      <c r="O98" s="38">
        <v>98.0</v>
      </c>
      <c r="P98" s="39">
        <f t="shared" si="83"/>
        <v>675</v>
      </c>
      <c r="Q98" s="38">
        <v>773.0</v>
      </c>
      <c r="R98" s="39">
        <f t="shared" si="84"/>
        <v>47321</v>
      </c>
      <c r="S98" s="62">
        <f t="shared" si="85"/>
        <v>3906</v>
      </c>
      <c r="T98" s="39">
        <f t="shared" si="86"/>
        <v>51227</v>
      </c>
      <c r="U98" s="9"/>
      <c r="V98" s="9"/>
      <c r="W98" s="9"/>
      <c r="X98" s="9"/>
      <c r="Y98" s="9"/>
      <c r="Z98" s="9"/>
      <c r="AA98" s="9"/>
      <c r="AB98" s="9"/>
    </row>
    <row r="99">
      <c r="A99" s="14"/>
      <c r="B99" s="13"/>
      <c r="C99" s="13"/>
      <c r="D99" s="13"/>
      <c r="E99" s="27" t="s">
        <v>54</v>
      </c>
      <c r="F99" s="44" t="s">
        <v>40</v>
      </c>
      <c r="G99" s="41">
        <f t="shared" si="77"/>
        <v>0.077</v>
      </c>
      <c r="H99" s="41">
        <v>1.0</v>
      </c>
      <c r="I99" s="41">
        <f t="shared" si="78"/>
        <v>0.14299</v>
      </c>
      <c r="J99" s="41">
        <f t="shared" si="79"/>
        <v>1</v>
      </c>
      <c r="K99" s="41">
        <v>1.0</v>
      </c>
      <c r="L99" s="41">
        <f t="shared" si="80"/>
        <v>1</v>
      </c>
      <c r="M99" s="41">
        <f t="shared" si="81"/>
        <v>0.077</v>
      </c>
      <c r="N99" s="41">
        <f t="shared" si="82"/>
        <v>10</v>
      </c>
      <c r="O99" s="42">
        <v>4004.0</v>
      </c>
      <c r="P99" s="42">
        <f t="shared" si="83"/>
        <v>47994</v>
      </c>
      <c r="Q99" s="42">
        <v>51998.0</v>
      </c>
      <c r="R99" s="42">
        <v>2.0</v>
      </c>
      <c r="S99" s="42">
        <f>T99-R99</f>
        <v>0</v>
      </c>
      <c r="T99" s="42">
        <v>2.0</v>
      </c>
      <c r="U99" s="9"/>
      <c r="V99" s="9"/>
      <c r="W99" s="9"/>
      <c r="X99" s="9"/>
      <c r="Y99" s="9"/>
      <c r="Z99" s="9"/>
      <c r="AA99" s="9"/>
      <c r="AB99" s="9"/>
    </row>
    <row r="100">
      <c r="A100" s="14"/>
      <c r="B100" s="13"/>
      <c r="C100" s="13"/>
      <c r="D100" s="13"/>
      <c r="E100" s="14"/>
      <c r="F100" s="32" t="s">
        <v>42</v>
      </c>
      <c r="G100" s="29">
        <f t="shared" si="77"/>
        <v>0.08178</v>
      </c>
      <c r="H100" s="29">
        <v>1.0</v>
      </c>
      <c r="I100" s="29">
        <f t="shared" si="78"/>
        <v>0.1512</v>
      </c>
      <c r="J100" s="29">
        <f t="shared" si="79"/>
        <v>0.92371</v>
      </c>
      <c r="K100" s="29">
        <v>1.0</v>
      </c>
      <c r="L100" s="29">
        <f t="shared" si="80"/>
        <v>0.96034</v>
      </c>
      <c r="M100" s="29">
        <f t="shared" si="81"/>
        <v>0.08178</v>
      </c>
      <c r="N100" s="41">
        <f t="shared" si="82"/>
        <v>10.621</v>
      </c>
      <c r="O100" s="32">
        <v>553.0</v>
      </c>
      <c r="P100" s="29">
        <f t="shared" si="83"/>
        <v>6209</v>
      </c>
      <c r="Q100" s="32">
        <v>6762.0</v>
      </c>
      <c r="R100" s="29">
        <f t="shared" ref="R100:R101" si="87">T100-S100</f>
        <v>41787</v>
      </c>
      <c r="S100" s="41">
        <f t="shared" ref="S100:S101" si="88">4004-O100</f>
        <v>3451</v>
      </c>
      <c r="T100" s="29">
        <f t="shared" ref="T100:T101" si="89">52000-Q100</f>
        <v>45238</v>
      </c>
      <c r="U100" s="9"/>
      <c r="V100" s="9"/>
      <c r="W100" s="9"/>
      <c r="X100" s="9"/>
      <c r="Y100" s="9"/>
      <c r="Z100" s="9"/>
      <c r="AA100" s="9"/>
      <c r="AB100" s="9"/>
    </row>
    <row r="101">
      <c r="A101" s="14"/>
      <c r="B101" s="43"/>
      <c r="C101" s="43"/>
      <c r="D101" s="43"/>
      <c r="E101" s="37"/>
      <c r="F101" s="61" t="s">
        <v>41</v>
      </c>
      <c r="G101" s="39">
        <f t="shared" si="77"/>
        <v>0.07074</v>
      </c>
      <c r="H101" s="39">
        <v>1.0</v>
      </c>
      <c r="I101" s="39">
        <f t="shared" si="78"/>
        <v>0.13213</v>
      </c>
      <c r="J101" s="39">
        <f t="shared" si="79"/>
        <v>0.92069</v>
      </c>
      <c r="K101" s="39">
        <v>1.0</v>
      </c>
      <c r="L101" s="39">
        <f t="shared" si="80"/>
        <v>0.95871</v>
      </c>
      <c r="M101" s="39">
        <f t="shared" si="81"/>
        <v>0.07074</v>
      </c>
      <c r="N101" s="63">
        <f t="shared" si="82"/>
        <v>9.187</v>
      </c>
      <c r="O101" s="38">
        <v>990.0</v>
      </c>
      <c r="P101" s="39">
        <f t="shared" si="83"/>
        <v>13005</v>
      </c>
      <c r="Q101" s="38">
        <v>13995.0</v>
      </c>
      <c r="R101" s="34">
        <f t="shared" si="87"/>
        <v>34991</v>
      </c>
      <c r="S101" s="63">
        <f t="shared" si="88"/>
        <v>3014</v>
      </c>
      <c r="T101" s="34">
        <f t="shared" si="89"/>
        <v>38005</v>
      </c>
      <c r="U101" s="9"/>
      <c r="V101" s="9"/>
      <c r="W101" s="9"/>
      <c r="X101" s="9"/>
      <c r="Y101" s="9"/>
      <c r="Z101" s="9"/>
      <c r="AA101" s="9"/>
      <c r="AB101" s="9"/>
    </row>
    <row r="102">
      <c r="A102" s="14"/>
      <c r="B102" s="25" t="s">
        <v>58</v>
      </c>
      <c r="C102" s="26" t="s">
        <v>51</v>
      </c>
      <c r="D102" s="25">
        <f> round(40/52000,5)</f>
        <v>0.00077</v>
      </c>
      <c r="E102" s="27" t="s">
        <v>59</v>
      </c>
      <c r="F102" s="44" t="s">
        <v>32</v>
      </c>
      <c r="G102" s="36">
        <f t="shared" si="77"/>
        <v>0</v>
      </c>
      <c r="H102" s="36">
        <v>1.0</v>
      </c>
      <c r="I102" s="36">
        <f t="shared" si="78"/>
        <v>0</v>
      </c>
      <c r="J102" s="36">
        <f t="shared" si="79"/>
        <v>0.99923</v>
      </c>
      <c r="K102" s="36">
        <v>1.0</v>
      </c>
      <c r="L102" s="36">
        <f t="shared" si="80"/>
        <v>0.99961</v>
      </c>
      <c r="M102" s="36">
        <f t="shared" si="81"/>
        <v>0</v>
      </c>
      <c r="N102" s="36">
        <f t="shared" ref="N102:N104" si="90">round(M102/D$102,3)</f>
        <v>0</v>
      </c>
      <c r="O102" s="28">
        <v>0.0</v>
      </c>
      <c r="P102" s="28">
        <f t="shared" si="83"/>
        <v>150</v>
      </c>
      <c r="Q102" s="28">
        <v>150.0</v>
      </c>
      <c r="R102" s="28">
        <v>51810.0</v>
      </c>
      <c r="S102" s="28">
        <f t="shared" ref="S102:S104" si="91">T102-R102</f>
        <v>40</v>
      </c>
      <c r="T102" s="28">
        <v>51850.0</v>
      </c>
      <c r="U102" s="9"/>
      <c r="V102" s="9"/>
      <c r="W102" s="9"/>
      <c r="X102" s="9"/>
      <c r="Y102" s="9"/>
      <c r="Z102" s="9"/>
      <c r="AA102" s="9"/>
      <c r="AB102" s="9"/>
    </row>
    <row r="103">
      <c r="A103" s="14"/>
      <c r="B103" s="13"/>
      <c r="C103" s="13"/>
      <c r="D103" s="13"/>
      <c r="E103" s="14"/>
      <c r="F103" s="32" t="s">
        <v>37</v>
      </c>
      <c r="G103" s="29">
        <f t="shared" si="77"/>
        <v>0</v>
      </c>
      <c r="H103" s="29">
        <v>1.0</v>
      </c>
      <c r="I103" s="29">
        <f t="shared" si="78"/>
        <v>0</v>
      </c>
      <c r="J103" s="29">
        <f t="shared" si="79"/>
        <v>0.99923</v>
      </c>
      <c r="K103" s="29">
        <v>1.0</v>
      </c>
      <c r="L103" s="29">
        <f t="shared" si="80"/>
        <v>0.99961</v>
      </c>
      <c r="M103" s="29">
        <f t="shared" si="81"/>
        <v>0</v>
      </c>
      <c r="N103" s="41">
        <f t="shared" si="90"/>
        <v>0</v>
      </c>
      <c r="O103" s="30">
        <v>0.0</v>
      </c>
      <c r="P103" s="30">
        <f t="shared" si="83"/>
        <v>34</v>
      </c>
      <c r="Q103" s="30">
        <v>34.0</v>
      </c>
      <c r="R103" s="30">
        <v>51926.0</v>
      </c>
      <c r="S103" s="30">
        <f t="shared" si="91"/>
        <v>40</v>
      </c>
      <c r="T103" s="30">
        <v>51966.0</v>
      </c>
      <c r="U103" s="9"/>
      <c r="V103" s="9"/>
      <c r="W103" s="9"/>
      <c r="X103" s="9"/>
      <c r="Y103" s="9"/>
      <c r="Z103" s="9"/>
      <c r="AA103" s="9"/>
      <c r="AB103" s="9"/>
    </row>
    <row r="104">
      <c r="A104" s="14"/>
      <c r="B104" s="13"/>
      <c r="C104" s="13"/>
      <c r="D104" s="13"/>
      <c r="E104" s="14"/>
      <c r="F104" s="32" t="s">
        <v>26</v>
      </c>
      <c r="G104" s="34">
        <f t="shared" si="77"/>
        <v>0</v>
      </c>
      <c r="H104" s="34">
        <v>1.0</v>
      </c>
      <c r="I104" s="34">
        <f t="shared" si="78"/>
        <v>0</v>
      </c>
      <c r="J104" s="34">
        <f t="shared" si="79"/>
        <v>0.99922</v>
      </c>
      <c r="K104" s="34">
        <v>1.0</v>
      </c>
      <c r="L104" s="34">
        <f t="shared" si="80"/>
        <v>0.99961</v>
      </c>
      <c r="M104" s="34">
        <f t="shared" si="81"/>
        <v>0</v>
      </c>
      <c r="N104" s="63">
        <f t="shared" si="90"/>
        <v>0</v>
      </c>
      <c r="O104" s="30">
        <v>0.0</v>
      </c>
      <c r="P104" s="30">
        <f t="shared" si="83"/>
        <v>520</v>
      </c>
      <c r="Q104" s="30">
        <v>520.0</v>
      </c>
      <c r="R104" s="30">
        <v>51440.0</v>
      </c>
      <c r="S104" s="30">
        <f t="shared" si="91"/>
        <v>40</v>
      </c>
      <c r="T104" s="30">
        <v>51480.0</v>
      </c>
      <c r="U104" s="9"/>
      <c r="V104" s="9"/>
      <c r="W104" s="9"/>
      <c r="X104" s="9"/>
      <c r="Y104" s="9"/>
      <c r="Z104" s="9"/>
      <c r="AA104" s="9"/>
      <c r="AB104" s="9"/>
    </row>
    <row r="105">
      <c r="A105" s="14"/>
      <c r="B105" s="13"/>
      <c r="C105" s="13"/>
      <c r="D105" s="13"/>
      <c r="E105" s="14"/>
      <c r="F105" s="57" t="s">
        <v>27</v>
      </c>
      <c r="G105" s="34">
        <v>0.00192</v>
      </c>
      <c r="H105" s="34">
        <v>1.0</v>
      </c>
      <c r="I105" s="34">
        <v>0.00383</v>
      </c>
      <c r="J105" s="34">
        <v>0.99924</v>
      </c>
      <c r="K105" s="34">
        <v>1.0</v>
      </c>
      <c r="L105" s="34">
        <v>0.99962</v>
      </c>
      <c r="M105" s="34">
        <v>0.00192</v>
      </c>
      <c r="N105" s="63">
        <v>2.494</v>
      </c>
      <c r="O105" s="33">
        <v>1.0</v>
      </c>
      <c r="P105" s="33">
        <v>519.0</v>
      </c>
      <c r="Q105" s="33">
        <v>520.0</v>
      </c>
      <c r="R105" s="34">
        <v>51441.0</v>
      </c>
      <c r="S105" s="63">
        <v>39.0</v>
      </c>
      <c r="T105" s="34">
        <v>51480.0</v>
      </c>
      <c r="U105" s="9"/>
      <c r="V105" s="9"/>
      <c r="W105" s="9"/>
      <c r="X105" s="9"/>
      <c r="Y105" s="9"/>
      <c r="Z105" s="9"/>
      <c r="AA105" s="9"/>
      <c r="AB105" s="9"/>
    </row>
    <row r="106">
      <c r="A106" s="14"/>
      <c r="B106" s="13"/>
      <c r="C106" s="13"/>
      <c r="D106" s="13"/>
      <c r="E106" s="14"/>
      <c r="F106" s="57" t="s">
        <v>38</v>
      </c>
      <c r="G106" s="34">
        <f t="shared" ref="G106:G111" si="92">round(O106/Q106,5)</f>
        <v>0.00161</v>
      </c>
      <c r="H106" s="34">
        <v>1.0</v>
      </c>
      <c r="I106" s="34">
        <f t="shared" ref="I106:I111" si="93">round(2*G106*H106/(G106+H106),5)</f>
        <v>0.00321</v>
      </c>
      <c r="J106" s="34">
        <f t="shared" ref="J106:J111" si="94">round(R106/T106,5)</f>
        <v>0.99925</v>
      </c>
      <c r="K106" s="34">
        <v>1.0</v>
      </c>
      <c r="L106" s="34">
        <f t="shared" ref="L106:L111" si="95">round(2*J106*K106/(J106+K106),5)</f>
        <v>0.99962</v>
      </c>
      <c r="M106" s="34">
        <f t="shared" ref="M106:M111" si="96">round(O106/Q106,5)</f>
        <v>0.00161</v>
      </c>
      <c r="N106" s="63">
        <f t="shared" ref="N106:N111" si="97">round(M106/D$102,3)</f>
        <v>2.091</v>
      </c>
      <c r="O106" s="33">
        <v>2.0</v>
      </c>
      <c r="P106" s="33">
        <v>1086.0</v>
      </c>
      <c r="Q106" s="33">
        <v>1246.0</v>
      </c>
      <c r="R106" s="34">
        <f>T106-S106</f>
        <v>50716</v>
      </c>
      <c r="S106" s="63">
        <f>40-O106</f>
        <v>38</v>
      </c>
      <c r="T106" s="34">
        <f>52000-Q106</f>
        <v>50754</v>
      </c>
      <c r="U106" s="9"/>
      <c r="V106" s="9"/>
      <c r="W106" s="9"/>
      <c r="X106" s="9"/>
      <c r="Y106" s="9"/>
      <c r="Z106" s="9"/>
      <c r="AA106" s="9"/>
      <c r="AB106" s="9"/>
    </row>
    <row r="107">
      <c r="A107" s="14"/>
      <c r="B107" s="13"/>
      <c r="C107" s="13"/>
      <c r="D107" s="13"/>
      <c r="E107" s="27" t="s">
        <v>60</v>
      </c>
      <c r="F107" s="44" t="s">
        <v>40</v>
      </c>
      <c r="G107" s="36">
        <f t="shared" si="92"/>
        <v>0.00077</v>
      </c>
      <c r="H107" s="36">
        <v>1.0</v>
      </c>
      <c r="I107" s="36">
        <f t="shared" si="93"/>
        <v>0.00154</v>
      </c>
      <c r="J107" s="36">
        <f t="shared" si="94"/>
        <v>1</v>
      </c>
      <c r="K107" s="36">
        <v>1.0</v>
      </c>
      <c r="L107" s="36">
        <f t="shared" si="95"/>
        <v>1</v>
      </c>
      <c r="M107" s="36">
        <f t="shared" si="96"/>
        <v>0.00077</v>
      </c>
      <c r="N107" s="36">
        <f t="shared" si="97"/>
        <v>1</v>
      </c>
      <c r="O107" s="28">
        <v>40.0</v>
      </c>
      <c r="P107" s="28">
        <f t="shared" ref="P107:P111" si="98">Q107-O107</f>
        <v>51952</v>
      </c>
      <c r="Q107" s="28">
        <v>51992.0</v>
      </c>
      <c r="R107" s="28">
        <v>8.0</v>
      </c>
      <c r="S107" s="28">
        <f>T107-R107</f>
        <v>0</v>
      </c>
      <c r="T107" s="28">
        <v>8.0</v>
      </c>
      <c r="U107" s="9"/>
      <c r="V107" s="9"/>
      <c r="W107" s="9"/>
      <c r="X107" s="9"/>
      <c r="Y107" s="9"/>
      <c r="Z107" s="9"/>
      <c r="AA107" s="9"/>
      <c r="AB107" s="9"/>
    </row>
    <row r="108">
      <c r="A108" s="14"/>
      <c r="B108" s="13"/>
      <c r="C108" s="13"/>
      <c r="D108" s="13"/>
      <c r="E108" s="14"/>
      <c r="F108" s="30" t="s">
        <v>38</v>
      </c>
      <c r="G108" s="29">
        <f t="shared" si="92"/>
        <v>0.00088</v>
      </c>
      <c r="H108" s="29">
        <v>1.0</v>
      </c>
      <c r="I108" s="29">
        <f t="shared" si="93"/>
        <v>0.00176</v>
      </c>
      <c r="J108" s="29">
        <f t="shared" si="94"/>
        <v>0.99925</v>
      </c>
      <c r="K108" s="29">
        <v>1.0</v>
      </c>
      <c r="L108" s="29">
        <f t="shared" si="95"/>
        <v>0.99962</v>
      </c>
      <c r="M108" s="29">
        <f t="shared" si="96"/>
        <v>0.00088</v>
      </c>
      <c r="N108" s="41">
        <f t="shared" si="97"/>
        <v>1.143</v>
      </c>
      <c r="O108" s="32">
        <v>6.0</v>
      </c>
      <c r="P108" s="29">
        <f t="shared" si="98"/>
        <v>6846</v>
      </c>
      <c r="Q108" s="32">
        <v>6852.0</v>
      </c>
      <c r="R108" s="29">
        <f t="shared" ref="R108:R111" si="99">T108-S108</f>
        <v>45114</v>
      </c>
      <c r="S108" s="41">
        <f t="shared" ref="S108:S111" si="100">40-O108</f>
        <v>34</v>
      </c>
      <c r="T108" s="29">
        <f t="shared" ref="T108:T111" si="101">52000-Q108</f>
        <v>45148</v>
      </c>
      <c r="U108" s="9"/>
      <c r="V108" s="9"/>
      <c r="W108" s="9"/>
      <c r="X108" s="9"/>
      <c r="Y108" s="9"/>
      <c r="Z108" s="9"/>
      <c r="AA108" s="9"/>
      <c r="AB108" s="9"/>
    </row>
    <row r="109">
      <c r="A109" s="14"/>
      <c r="B109" s="13"/>
      <c r="C109" s="13"/>
      <c r="D109" s="13"/>
      <c r="E109" s="14"/>
      <c r="F109" s="30" t="s">
        <v>38</v>
      </c>
      <c r="G109" s="29">
        <f t="shared" si="92"/>
        <v>0.00111</v>
      </c>
      <c r="H109" s="29">
        <v>1.0</v>
      </c>
      <c r="I109" s="29">
        <f t="shared" si="93"/>
        <v>0.00222</v>
      </c>
      <c r="J109" s="29">
        <f t="shared" si="94"/>
        <v>0.99931</v>
      </c>
      <c r="K109" s="29">
        <v>1.0</v>
      </c>
      <c r="L109" s="29">
        <f t="shared" si="95"/>
        <v>0.99965</v>
      </c>
      <c r="M109" s="29">
        <f t="shared" si="96"/>
        <v>0.00111</v>
      </c>
      <c r="N109" s="41">
        <f t="shared" si="97"/>
        <v>1.442</v>
      </c>
      <c r="O109" s="32">
        <v>11.0</v>
      </c>
      <c r="P109" s="29">
        <f t="shared" si="98"/>
        <v>9884</v>
      </c>
      <c r="Q109" s="32">
        <v>9895.0</v>
      </c>
      <c r="R109" s="29">
        <f t="shared" si="99"/>
        <v>42076</v>
      </c>
      <c r="S109" s="41">
        <f t="shared" si="100"/>
        <v>29</v>
      </c>
      <c r="T109" s="29">
        <f t="shared" si="101"/>
        <v>42105</v>
      </c>
      <c r="U109" s="9"/>
      <c r="V109" s="9"/>
      <c r="W109" s="9"/>
      <c r="X109" s="9"/>
      <c r="Y109" s="9"/>
      <c r="Z109" s="9"/>
      <c r="AA109" s="9"/>
      <c r="AB109" s="9"/>
    </row>
    <row r="110">
      <c r="A110" s="14"/>
      <c r="B110" s="13"/>
      <c r="C110" s="13"/>
      <c r="D110" s="13"/>
      <c r="E110" s="14"/>
      <c r="F110" s="30" t="s">
        <v>41</v>
      </c>
      <c r="G110" s="29">
        <f t="shared" si="92"/>
        <v>0.00082</v>
      </c>
      <c r="H110" s="29">
        <v>1.0</v>
      </c>
      <c r="I110" s="29">
        <f t="shared" si="93"/>
        <v>0.00164</v>
      </c>
      <c r="J110" s="29">
        <f t="shared" si="94"/>
        <v>0.99933</v>
      </c>
      <c r="K110" s="29">
        <v>1.0</v>
      </c>
      <c r="L110" s="29">
        <f t="shared" si="95"/>
        <v>0.99966</v>
      </c>
      <c r="M110" s="29">
        <f t="shared" si="96"/>
        <v>0.00082</v>
      </c>
      <c r="N110" s="41">
        <f t="shared" si="97"/>
        <v>1.065</v>
      </c>
      <c r="O110" s="32">
        <v>29.0</v>
      </c>
      <c r="P110" s="29">
        <f t="shared" si="98"/>
        <v>35537</v>
      </c>
      <c r="Q110" s="32">
        <v>35566.0</v>
      </c>
      <c r="R110" s="29">
        <f t="shared" si="99"/>
        <v>16423</v>
      </c>
      <c r="S110" s="41">
        <f t="shared" si="100"/>
        <v>11</v>
      </c>
      <c r="T110" s="29">
        <f t="shared" si="101"/>
        <v>16434</v>
      </c>
      <c r="U110" s="9"/>
      <c r="V110" s="9"/>
      <c r="W110" s="9"/>
      <c r="X110" s="9"/>
      <c r="Y110" s="9"/>
      <c r="Z110" s="9"/>
      <c r="AA110" s="9"/>
      <c r="AB110" s="9"/>
    </row>
    <row r="111">
      <c r="A111" s="37"/>
      <c r="B111" s="43"/>
      <c r="C111" s="43"/>
      <c r="D111" s="43"/>
      <c r="E111" s="37"/>
      <c r="F111" s="47" t="s">
        <v>49</v>
      </c>
      <c r="G111" s="39">
        <f t="shared" si="92"/>
        <v>0.00081</v>
      </c>
      <c r="H111" s="39">
        <v>1.0</v>
      </c>
      <c r="I111" s="39">
        <f t="shared" si="93"/>
        <v>0.00162</v>
      </c>
      <c r="J111" s="39">
        <f t="shared" si="94"/>
        <v>0.99926</v>
      </c>
      <c r="K111" s="39">
        <v>1.0</v>
      </c>
      <c r="L111" s="39">
        <f t="shared" si="95"/>
        <v>0.99963</v>
      </c>
      <c r="M111" s="39">
        <f t="shared" si="96"/>
        <v>0.00081</v>
      </c>
      <c r="N111" s="62">
        <f t="shared" si="97"/>
        <v>1.052</v>
      </c>
      <c r="O111" s="38">
        <v>20.0</v>
      </c>
      <c r="P111" s="39">
        <f t="shared" si="98"/>
        <v>24796</v>
      </c>
      <c r="Q111" s="38">
        <v>24816.0</v>
      </c>
      <c r="R111" s="39">
        <f t="shared" si="99"/>
        <v>27164</v>
      </c>
      <c r="S111" s="62">
        <f t="shared" si="100"/>
        <v>20</v>
      </c>
      <c r="T111" s="39">
        <f t="shared" si="101"/>
        <v>27184</v>
      </c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</sheetData>
  <mergeCells count="66">
    <mergeCell ref="E41:E43"/>
    <mergeCell ref="E44:E46"/>
    <mergeCell ref="E47:E49"/>
    <mergeCell ref="E55:E58"/>
    <mergeCell ref="E59:E61"/>
    <mergeCell ref="E62:E64"/>
    <mergeCell ref="E50:E54"/>
    <mergeCell ref="E72:E74"/>
    <mergeCell ref="E65:E71"/>
    <mergeCell ref="E97:E98"/>
    <mergeCell ref="E87:E89"/>
    <mergeCell ref="E90:E96"/>
    <mergeCell ref="E85:E86"/>
    <mergeCell ref="E99:E101"/>
    <mergeCell ref="C78:C89"/>
    <mergeCell ref="D78:D89"/>
    <mergeCell ref="E78:E84"/>
    <mergeCell ref="C90:C101"/>
    <mergeCell ref="D90:D101"/>
    <mergeCell ref="C50:C64"/>
    <mergeCell ref="B50:B64"/>
    <mergeCell ref="E75:E77"/>
    <mergeCell ref="B36:B49"/>
    <mergeCell ref="C36:C49"/>
    <mergeCell ref="D36:D49"/>
    <mergeCell ref="D50:D64"/>
    <mergeCell ref="C65:C77"/>
    <mergeCell ref="D65:D77"/>
    <mergeCell ref="B65:B77"/>
    <mergeCell ref="G2:I2"/>
    <mergeCell ref="J2:L2"/>
    <mergeCell ref="E10:E13"/>
    <mergeCell ref="E14:E16"/>
    <mergeCell ref="E17:E19"/>
    <mergeCell ref="E4:E9"/>
    <mergeCell ref="E1:E3"/>
    <mergeCell ref="F1:F3"/>
    <mergeCell ref="G1:L1"/>
    <mergeCell ref="M1:M3"/>
    <mergeCell ref="N1:N3"/>
    <mergeCell ref="O1:Q2"/>
    <mergeCell ref="R1:T2"/>
    <mergeCell ref="E25:E28"/>
    <mergeCell ref="E29:E31"/>
    <mergeCell ref="E32:E35"/>
    <mergeCell ref="C20:C35"/>
    <mergeCell ref="D20:D35"/>
    <mergeCell ref="E20:E24"/>
    <mergeCell ref="E36:E40"/>
    <mergeCell ref="E107:E111"/>
    <mergeCell ref="C102:C111"/>
    <mergeCell ref="D102:D111"/>
    <mergeCell ref="E102:E106"/>
    <mergeCell ref="A4:A64"/>
    <mergeCell ref="B78:B89"/>
    <mergeCell ref="B90:B101"/>
    <mergeCell ref="B102:B111"/>
    <mergeCell ref="A65:A111"/>
    <mergeCell ref="B4:B19"/>
    <mergeCell ref="B20:B35"/>
    <mergeCell ref="A1:D1"/>
    <mergeCell ref="A2:A3"/>
    <mergeCell ref="B2:B3"/>
    <mergeCell ref="C2:D3"/>
    <mergeCell ref="C4:C19"/>
    <mergeCell ref="D4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2" max="2" width="19.13"/>
    <col customWidth="1" min="3" max="3" width="5.38"/>
    <col customWidth="1" min="5" max="5" width="18.13"/>
    <col customWidth="1" min="6" max="6" width="25.38"/>
  </cols>
  <sheetData>
    <row r="1">
      <c r="A1" s="1" t="s">
        <v>0</v>
      </c>
      <c r="B1" s="2"/>
      <c r="C1" s="2"/>
      <c r="D1" s="3"/>
      <c r="E1" s="4" t="s">
        <v>1</v>
      </c>
      <c r="F1" s="4" t="s">
        <v>2</v>
      </c>
      <c r="G1" s="5" t="s">
        <v>3</v>
      </c>
      <c r="H1" s="2"/>
      <c r="I1" s="2"/>
      <c r="J1" s="2"/>
      <c r="K1" s="2"/>
      <c r="L1" s="3"/>
      <c r="M1" s="4" t="s">
        <v>4</v>
      </c>
      <c r="N1" s="4" t="s">
        <v>5</v>
      </c>
      <c r="O1" s="6" t="s">
        <v>61</v>
      </c>
      <c r="P1" s="7"/>
      <c r="Q1" s="8"/>
      <c r="R1" s="6" t="s">
        <v>62</v>
      </c>
      <c r="S1" s="7"/>
      <c r="T1" s="8"/>
      <c r="U1" s="9"/>
      <c r="V1" s="9"/>
      <c r="W1" s="9"/>
      <c r="X1" s="9"/>
      <c r="Y1" s="9"/>
      <c r="Z1" s="9"/>
      <c r="AA1" s="9"/>
      <c r="AB1" s="9"/>
    </row>
    <row r="2">
      <c r="A2" s="10" t="s">
        <v>8</v>
      </c>
      <c r="B2" s="11" t="s">
        <v>9</v>
      </c>
      <c r="C2" s="12" t="s">
        <v>10</v>
      </c>
      <c r="D2" s="13"/>
      <c r="E2" s="14"/>
      <c r="F2" s="14"/>
      <c r="G2" s="5" t="s">
        <v>11</v>
      </c>
      <c r="H2" s="2"/>
      <c r="I2" s="15"/>
      <c r="J2" s="16" t="s">
        <v>12</v>
      </c>
      <c r="K2" s="2"/>
      <c r="L2" s="3"/>
      <c r="M2" s="14"/>
      <c r="N2" s="14"/>
      <c r="O2" s="17"/>
      <c r="Q2" s="13"/>
      <c r="R2" s="17"/>
      <c r="T2" s="13"/>
      <c r="U2" s="9"/>
      <c r="V2" s="9"/>
      <c r="W2" s="9"/>
      <c r="X2" s="9"/>
      <c r="Y2" s="9"/>
      <c r="Z2" s="9"/>
      <c r="AA2" s="9"/>
      <c r="AB2" s="9"/>
    </row>
    <row r="3">
      <c r="A3" s="18"/>
      <c r="B3" s="19"/>
      <c r="C3" s="20"/>
      <c r="D3" s="19"/>
      <c r="E3" s="18"/>
      <c r="F3" s="18"/>
      <c r="G3" s="21" t="s">
        <v>13</v>
      </c>
      <c r="H3" s="21" t="s">
        <v>14</v>
      </c>
      <c r="I3" s="22" t="s">
        <v>15</v>
      </c>
      <c r="J3" s="23" t="s">
        <v>13</v>
      </c>
      <c r="K3" s="21" t="s">
        <v>14</v>
      </c>
      <c r="L3" s="21" t="s">
        <v>15</v>
      </c>
      <c r="M3" s="18"/>
      <c r="N3" s="14"/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9"/>
      <c r="V3" s="9"/>
      <c r="W3" s="9"/>
      <c r="X3" s="9"/>
      <c r="Y3" s="9"/>
      <c r="Z3" s="9"/>
      <c r="AA3" s="9"/>
      <c r="AB3" s="9"/>
    </row>
    <row r="4">
      <c r="A4" s="24" t="s">
        <v>22</v>
      </c>
      <c r="B4" s="25" t="s">
        <v>23</v>
      </c>
      <c r="C4" s="26" t="s">
        <v>24</v>
      </c>
      <c r="D4" s="25">
        <f>round(71/50571,5)</f>
        <v>0.0014</v>
      </c>
      <c r="E4" s="27" t="s">
        <v>25</v>
      </c>
      <c r="F4" s="28" t="s">
        <v>26</v>
      </c>
      <c r="G4" s="29">
        <f t="shared" ref="G4:G104" si="1">round(O4/Q4,5)</f>
        <v>0.00198</v>
      </c>
      <c r="H4" s="29">
        <v>1.0</v>
      </c>
      <c r="I4" s="29">
        <f t="shared" ref="I4:I104" si="2">round(2*G4*H4/(G4+H4),5)</f>
        <v>0.00395</v>
      </c>
      <c r="J4" s="29">
        <f t="shared" ref="J4:J104" si="3">round(R4/T4,5)</f>
        <v>0.9986</v>
      </c>
      <c r="K4" s="29">
        <v>1.0</v>
      </c>
      <c r="L4" s="29">
        <f t="shared" ref="L4:L104" si="4">round(2*J4*K4/(J4+K4),5)</f>
        <v>0.9993</v>
      </c>
      <c r="M4" s="29">
        <f t="shared" ref="M4:M88" si="5">round(O4/Q4,5)</f>
        <v>0.00198</v>
      </c>
      <c r="N4" s="29">
        <f t="shared" ref="N4:N18" si="6">round(M4/D$4,3)</f>
        <v>1.414</v>
      </c>
      <c r="O4" s="30">
        <v>1.0</v>
      </c>
      <c r="P4" s="30">
        <f t="shared" ref="P4:P104" si="7">Q4-O4</f>
        <v>505</v>
      </c>
      <c r="Q4" s="30">
        <v>506.0</v>
      </c>
      <c r="R4" s="30">
        <v>49995.0</v>
      </c>
      <c r="S4" s="29">
        <f t="shared" ref="S4:S18" si="8">71-O4</f>
        <v>70</v>
      </c>
      <c r="T4" s="30">
        <v>50065.0</v>
      </c>
      <c r="U4" s="9"/>
      <c r="V4" s="9"/>
      <c r="W4" s="9"/>
      <c r="X4" s="9"/>
      <c r="Y4" s="9"/>
      <c r="Z4" s="9"/>
      <c r="AA4" s="9"/>
      <c r="AB4" s="9"/>
    </row>
    <row r="5">
      <c r="A5" s="14"/>
      <c r="B5" s="13"/>
      <c r="C5" s="13"/>
      <c r="D5" s="13"/>
      <c r="E5" s="14"/>
      <c r="F5" s="31" t="s">
        <v>27</v>
      </c>
      <c r="G5" s="29">
        <f t="shared" si="1"/>
        <v>0.00988</v>
      </c>
      <c r="H5" s="29">
        <v>1.0</v>
      </c>
      <c r="I5" s="29">
        <f t="shared" si="2"/>
        <v>0.01957</v>
      </c>
      <c r="J5" s="29">
        <f t="shared" si="3"/>
        <v>0.99868</v>
      </c>
      <c r="K5" s="29">
        <v>1.0</v>
      </c>
      <c r="L5" s="29">
        <f t="shared" si="4"/>
        <v>0.99934</v>
      </c>
      <c r="M5" s="29">
        <f t="shared" si="5"/>
        <v>0.00988</v>
      </c>
      <c r="N5" s="29">
        <f t="shared" si="6"/>
        <v>7.057</v>
      </c>
      <c r="O5" s="32">
        <v>5.0</v>
      </c>
      <c r="P5" s="30">
        <f t="shared" si="7"/>
        <v>501</v>
      </c>
      <c r="Q5" s="32">
        <v>506.0</v>
      </c>
      <c r="R5" s="29">
        <f t="shared" ref="R5:R42" si="9">T5-S5</f>
        <v>49999</v>
      </c>
      <c r="S5" s="29">
        <f t="shared" si="8"/>
        <v>66</v>
      </c>
      <c r="T5" s="29">
        <f t="shared" ref="T5:T18" si="10">50571-Q5</f>
        <v>50065</v>
      </c>
      <c r="U5" s="9"/>
      <c r="V5" s="9"/>
      <c r="W5" s="9"/>
      <c r="X5" s="9"/>
      <c r="Y5" s="9"/>
      <c r="Z5" s="9"/>
      <c r="AA5" s="9"/>
      <c r="AB5" s="9"/>
    </row>
    <row r="6">
      <c r="A6" s="14"/>
      <c r="B6" s="13"/>
      <c r="C6" s="13"/>
      <c r="D6" s="13"/>
      <c r="E6" s="14"/>
      <c r="F6" s="32" t="s">
        <v>28</v>
      </c>
      <c r="G6" s="29">
        <f t="shared" si="1"/>
        <v>0.02104</v>
      </c>
      <c r="H6" s="29">
        <v>1.0</v>
      </c>
      <c r="I6" s="29">
        <f t="shared" si="2"/>
        <v>0.04121</v>
      </c>
      <c r="J6" s="29">
        <f t="shared" si="3"/>
        <v>0.99864</v>
      </c>
      <c r="K6" s="29">
        <v>1.0</v>
      </c>
      <c r="L6" s="29">
        <f t="shared" si="4"/>
        <v>0.99932</v>
      </c>
      <c r="M6" s="29">
        <f t="shared" si="5"/>
        <v>0.02104</v>
      </c>
      <c r="N6" s="64">
        <f t="shared" si="6"/>
        <v>15.029</v>
      </c>
      <c r="O6" s="32">
        <v>2.5</v>
      </c>
      <c r="P6" s="30">
        <f t="shared" si="7"/>
        <v>116.3</v>
      </c>
      <c r="Q6" s="32">
        <v>118.8</v>
      </c>
      <c r="R6" s="29">
        <f t="shared" si="9"/>
        <v>50383.7</v>
      </c>
      <c r="S6" s="29">
        <f t="shared" si="8"/>
        <v>68.5</v>
      </c>
      <c r="T6" s="29">
        <f t="shared" si="10"/>
        <v>50452.2</v>
      </c>
      <c r="U6" s="9"/>
      <c r="V6" s="9"/>
      <c r="W6" s="9"/>
      <c r="X6" s="9"/>
      <c r="Y6" s="9"/>
      <c r="Z6" s="9"/>
      <c r="AA6" s="9"/>
      <c r="AB6" s="9"/>
    </row>
    <row r="7">
      <c r="A7" s="14"/>
      <c r="B7" s="13"/>
      <c r="C7" s="13"/>
      <c r="D7" s="13"/>
      <c r="E7" s="14"/>
      <c r="F7" s="32" t="s">
        <v>29</v>
      </c>
      <c r="G7" s="29">
        <f t="shared" si="1"/>
        <v>0.00567</v>
      </c>
      <c r="H7" s="29">
        <v>1.0</v>
      </c>
      <c r="I7" s="29">
        <f t="shared" si="2"/>
        <v>0.01128</v>
      </c>
      <c r="J7" s="29">
        <f t="shared" si="3"/>
        <v>0.9986</v>
      </c>
      <c r="K7" s="29">
        <v>1.0</v>
      </c>
      <c r="L7" s="29">
        <f t="shared" si="4"/>
        <v>0.9993</v>
      </c>
      <c r="M7" s="29">
        <f t="shared" si="5"/>
        <v>0.00567</v>
      </c>
      <c r="N7" s="29">
        <f t="shared" si="6"/>
        <v>4.05</v>
      </c>
      <c r="O7" s="32">
        <v>0.53</v>
      </c>
      <c r="P7" s="30">
        <f t="shared" si="7"/>
        <v>92.93</v>
      </c>
      <c r="Q7" s="32">
        <v>93.46</v>
      </c>
      <c r="R7" s="29">
        <f t="shared" si="9"/>
        <v>50407.07</v>
      </c>
      <c r="S7" s="29">
        <f t="shared" si="8"/>
        <v>70.47</v>
      </c>
      <c r="T7" s="29">
        <f t="shared" si="10"/>
        <v>50477.54</v>
      </c>
      <c r="U7" s="9"/>
      <c r="V7" s="9"/>
      <c r="W7" s="9"/>
      <c r="X7" s="9"/>
      <c r="Y7" s="9"/>
      <c r="Z7" s="9"/>
      <c r="AA7" s="9"/>
      <c r="AB7" s="9"/>
    </row>
    <row r="8">
      <c r="A8" s="14"/>
      <c r="B8" s="13"/>
      <c r="C8" s="13"/>
      <c r="D8" s="13"/>
      <c r="E8" s="18"/>
      <c r="F8" s="33" t="s">
        <v>30</v>
      </c>
      <c r="G8" s="34">
        <f t="shared" si="1"/>
        <v>0.00184</v>
      </c>
      <c r="H8" s="34">
        <v>1.0</v>
      </c>
      <c r="I8" s="34">
        <f t="shared" si="2"/>
        <v>0.00367</v>
      </c>
      <c r="J8" s="34">
        <f t="shared" si="3"/>
        <v>0.9986</v>
      </c>
      <c r="K8" s="34">
        <v>1.0</v>
      </c>
      <c r="L8" s="34">
        <f t="shared" si="4"/>
        <v>0.9993</v>
      </c>
      <c r="M8" s="34">
        <f t="shared" si="5"/>
        <v>0.00184</v>
      </c>
      <c r="N8" s="34">
        <f t="shared" si="6"/>
        <v>1.314</v>
      </c>
      <c r="O8" s="35">
        <v>0.6</v>
      </c>
      <c r="P8" s="30">
        <f t="shared" si="7"/>
        <v>324.66</v>
      </c>
      <c r="Q8" s="35">
        <v>325.26</v>
      </c>
      <c r="R8" s="34">
        <f t="shared" si="9"/>
        <v>50175.34</v>
      </c>
      <c r="S8" s="34">
        <f t="shared" si="8"/>
        <v>70.4</v>
      </c>
      <c r="T8" s="34">
        <f t="shared" si="10"/>
        <v>50245.74</v>
      </c>
      <c r="U8" s="9"/>
      <c r="V8" s="9"/>
      <c r="W8" s="9"/>
      <c r="X8" s="9"/>
      <c r="Y8" s="9"/>
      <c r="Z8" s="9"/>
      <c r="AA8" s="9"/>
      <c r="AB8" s="9"/>
    </row>
    <row r="9">
      <c r="A9" s="14"/>
      <c r="B9" s="13"/>
      <c r="C9" s="13"/>
      <c r="D9" s="13"/>
      <c r="E9" s="27" t="s">
        <v>31</v>
      </c>
      <c r="F9" s="28" t="s">
        <v>32</v>
      </c>
      <c r="G9" s="36">
        <f t="shared" si="1"/>
        <v>0.0011</v>
      </c>
      <c r="H9" s="36">
        <v>1.0</v>
      </c>
      <c r="I9" s="36">
        <f t="shared" si="2"/>
        <v>0.0022</v>
      </c>
      <c r="J9" s="36">
        <f t="shared" si="3"/>
        <v>0.99857</v>
      </c>
      <c r="K9" s="36">
        <v>1.0</v>
      </c>
      <c r="L9" s="36">
        <f t="shared" si="4"/>
        <v>0.99928</v>
      </c>
      <c r="M9" s="36">
        <f t="shared" si="5"/>
        <v>0.0011</v>
      </c>
      <c r="N9" s="36">
        <f t="shared" si="6"/>
        <v>0.786</v>
      </c>
      <c r="O9" s="28">
        <v>4.0</v>
      </c>
      <c r="P9" s="30">
        <f t="shared" si="7"/>
        <v>3643</v>
      </c>
      <c r="Q9" s="28">
        <v>3647.0</v>
      </c>
      <c r="R9" s="36">
        <f t="shared" si="9"/>
        <v>46857</v>
      </c>
      <c r="S9" s="36">
        <f t="shared" si="8"/>
        <v>67</v>
      </c>
      <c r="T9" s="36">
        <f t="shared" si="10"/>
        <v>46924</v>
      </c>
      <c r="U9" s="9"/>
      <c r="V9" s="9"/>
      <c r="W9" s="9"/>
      <c r="X9" s="9"/>
      <c r="Y9" s="9"/>
      <c r="Z9" s="9"/>
      <c r="AA9" s="9"/>
      <c r="AB9" s="9"/>
    </row>
    <row r="10">
      <c r="A10" s="14"/>
      <c r="B10" s="13"/>
      <c r="C10" s="13"/>
      <c r="D10" s="13"/>
      <c r="E10" s="14"/>
      <c r="F10" s="30" t="s">
        <v>33</v>
      </c>
      <c r="G10" s="29">
        <f t="shared" si="1"/>
        <v>0.00972</v>
      </c>
      <c r="H10" s="29">
        <v>1.0</v>
      </c>
      <c r="I10" s="29">
        <f t="shared" si="2"/>
        <v>0.01925</v>
      </c>
      <c r="J10" s="29">
        <f t="shared" si="3"/>
        <v>0.9988</v>
      </c>
      <c r="K10" s="29">
        <v>1.0</v>
      </c>
      <c r="L10" s="29">
        <f t="shared" si="4"/>
        <v>0.9994</v>
      </c>
      <c r="M10" s="29">
        <f t="shared" si="5"/>
        <v>0.00972</v>
      </c>
      <c r="N10" s="64">
        <f t="shared" si="6"/>
        <v>6.943</v>
      </c>
      <c r="O10" s="32">
        <v>12.0</v>
      </c>
      <c r="P10" s="30">
        <f t="shared" si="7"/>
        <v>1222</v>
      </c>
      <c r="Q10" s="32">
        <v>1234.0</v>
      </c>
      <c r="R10" s="29">
        <f t="shared" si="9"/>
        <v>49278</v>
      </c>
      <c r="S10" s="29">
        <f t="shared" si="8"/>
        <v>59</v>
      </c>
      <c r="T10" s="29">
        <f t="shared" si="10"/>
        <v>49337</v>
      </c>
      <c r="U10" s="9"/>
      <c r="V10" s="9"/>
      <c r="W10" s="9"/>
      <c r="X10" s="9"/>
      <c r="Y10" s="9"/>
      <c r="Z10" s="9"/>
      <c r="AA10" s="9"/>
      <c r="AB10" s="9"/>
    </row>
    <row r="11">
      <c r="A11" s="14"/>
      <c r="B11" s="13"/>
      <c r="C11" s="13"/>
      <c r="D11" s="13"/>
      <c r="E11" s="14"/>
      <c r="F11" s="32" t="s">
        <v>34</v>
      </c>
      <c r="G11" s="29">
        <f t="shared" si="1"/>
        <v>0.00328</v>
      </c>
      <c r="H11" s="29">
        <v>1.0</v>
      </c>
      <c r="I11" s="29">
        <f t="shared" si="2"/>
        <v>0.00654</v>
      </c>
      <c r="J11" s="29">
        <f t="shared" si="3"/>
        <v>0.99867</v>
      </c>
      <c r="K11" s="29">
        <v>1.0</v>
      </c>
      <c r="L11" s="29">
        <f t="shared" si="4"/>
        <v>0.99933</v>
      </c>
      <c r="M11" s="29">
        <f t="shared" si="5"/>
        <v>0.00328</v>
      </c>
      <c r="N11" s="29">
        <f t="shared" si="6"/>
        <v>2.343</v>
      </c>
      <c r="O11" s="32">
        <v>6.5</v>
      </c>
      <c r="P11" s="30">
        <f t="shared" si="7"/>
        <v>1976.5</v>
      </c>
      <c r="Q11" s="32">
        <v>1983.0</v>
      </c>
      <c r="R11" s="29">
        <f t="shared" si="9"/>
        <v>48523.5</v>
      </c>
      <c r="S11" s="29">
        <f t="shared" si="8"/>
        <v>64.5</v>
      </c>
      <c r="T11" s="29">
        <f t="shared" si="10"/>
        <v>48588</v>
      </c>
      <c r="U11" s="9"/>
      <c r="V11" s="9"/>
      <c r="W11" s="9"/>
      <c r="X11" s="9"/>
      <c r="Y11" s="9"/>
      <c r="Z11" s="9"/>
      <c r="AA11" s="9"/>
      <c r="AB11" s="9"/>
    </row>
    <row r="12">
      <c r="A12" s="14"/>
      <c r="B12" s="13"/>
      <c r="C12" s="13"/>
      <c r="D12" s="13"/>
      <c r="E12" s="37"/>
      <c r="F12" s="38" t="s">
        <v>35</v>
      </c>
      <c r="G12" s="39">
        <f t="shared" si="1"/>
        <v>0.00622</v>
      </c>
      <c r="H12" s="39">
        <v>1.0</v>
      </c>
      <c r="I12" s="39">
        <f t="shared" si="2"/>
        <v>0.01236</v>
      </c>
      <c r="J12" s="39">
        <f t="shared" si="3"/>
        <v>0.99889</v>
      </c>
      <c r="K12" s="39">
        <v>1.0</v>
      </c>
      <c r="L12" s="39">
        <f t="shared" si="4"/>
        <v>0.99944</v>
      </c>
      <c r="M12" s="39">
        <f t="shared" si="5"/>
        <v>0.00622</v>
      </c>
      <c r="N12" s="39">
        <f t="shared" si="6"/>
        <v>4.443</v>
      </c>
      <c r="O12" s="38">
        <v>18.33</v>
      </c>
      <c r="P12" s="30">
        <f t="shared" si="7"/>
        <v>2929.33</v>
      </c>
      <c r="Q12" s="38">
        <v>2947.66</v>
      </c>
      <c r="R12" s="39">
        <f t="shared" si="9"/>
        <v>47570.67</v>
      </c>
      <c r="S12" s="39">
        <f t="shared" si="8"/>
        <v>52.67</v>
      </c>
      <c r="T12" s="39">
        <f t="shared" si="10"/>
        <v>47623.34</v>
      </c>
      <c r="U12" s="9"/>
      <c r="V12" s="9"/>
      <c r="W12" s="9"/>
      <c r="X12" s="9"/>
      <c r="Y12" s="9"/>
      <c r="Z12" s="9"/>
      <c r="AA12" s="9"/>
      <c r="AB12" s="9"/>
    </row>
    <row r="13">
      <c r="A13" s="14"/>
      <c r="B13" s="13"/>
      <c r="C13" s="13"/>
      <c r="D13" s="13"/>
      <c r="E13" s="40" t="s">
        <v>36</v>
      </c>
      <c r="F13" s="31" t="s">
        <v>37</v>
      </c>
      <c r="G13" s="41">
        <f t="shared" si="1"/>
        <v>0.00148</v>
      </c>
      <c r="H13" s="41">
        <v>1.0</v>
      </c>
      <c r="I13" s="41">
        <f t="shared" si="2"/>
        <v>0.00296</v>
      </c>
      <c r="J13" s="41">
        <f t="shared" si="3"/>
        <v>0.99861</v>
      </c>
      <c r="K13" s="41">
        <v>1.0</v>
      </c>
      <c r="L13" s="41">
        <f t="shared" si="4"/>
        <v>0.9993</v>
      </c>
      <c r="M13" s="41">
        <f t="shared" si="5"/>
        <v>0.00148</v>
      </c>
      <c r="N13" s="41">
        <f t="shared" si="6"/>
        <v>1.057</v>
      </c>
      <c r="O13" s="42">
        <v>11.0</v>
      </c>
      <c r="P13" s="30">
        <f t="shared" si="7"/>
        <v>7446</v>
      </c>
      <c r="Q13" s="42">
        <v>7457.0</v>
      </c>
      <c r="R13" s="41">
        <f t="shared" si="9"/>
        <v>43054</v>
      </c>
      <c r="S13" s="41">
        <f t="shared" si="8"/>
        <v>60</v>
      </c>
      <c r="T13" s="41">
        <f t="shared" si="10"/>
        <v>43114</v>
      </c>
      <c r="U13" s="9"/>
      <c r="V13" s="9"/>
      <c r="W13" s="9"/>
      <c r="X13" s="9"/>
      <c r="Y13" s="9"/>
      <c r="Z13" s="9"/>
      <c r="AA13" s="9"/>
      <c r="AB13" s="9"/>
    </row>
    <row r="14">
      <c r="A14" s="14"/>
      <c r="B14" s="13"/>
      <c r="C14" s="13"/>
      <c r="D14" s="13"/>
      <c r="E14" s="14"/>
      <c r="F14" s="30" t="s">
        <v>38</v>
      </c>
      <c r="G14" s="29">
        <f t="shared" si="1"/>
        <v>0.00416</v>
      </c>
      <c r="H14" s="29">
        <v>1.0</v>
      </c>
      <c r="I14" s="29">
        <f t="shared" si="2"/>
        <v>0.00829</v>
      </c>
      <c r="J14" s="29">
        <f t="shared" si="3"/>
        <v>0.999</v>
      </c>
      <c r="K14" s="29">
        <v>1.0</v>
      </c>
      <c r="L14" s="29">
        <f t="shared" si="4"/>
        <v>0.9995</v>
      </c>
      <c r="M14" s="29">
        <f t="shared" si="5"/>
        <v>0.00416</v>
      </c>
      <c r="N14" s="29">
        <f t="shared" si="6"/>
        <v>2.971</v>
      </c>
      <c r="O14" s="32">
        <v>26.75</v>
      </c>
      <c r="P14" s="30">
        <f t="shared" si="7"/>
        <v>6400</v>
      </c>
      <c r="Q14" s="32">
        <v>6426.75</v>
      </c>
      <c r="R14" s="29">
        <f t="shared" si="9"/>
        <v>44100</v>
      </c>
      <c r="S14" s="29">
        <f t="shared" si="8"/>
        <v>44.25</v>
      </c>
      <c r="T14" s="29">
        <f t="shared" si="10"/>
        <v>44144.25</v>
      </c>
      <c r="U14" s="9"/>
      <c r="V14" s="9"/>
      <c r="W14" s="9"/>
      <c r="X14" s="9"/>
      <c r="Y14" s="9"/>
      <c r="Z14" s="9"/>
      <c r="AA14" s="9"/>
      <c r="AB14" s="9"/>
    </row>
    <row r="15">
      <c r="A15" s="14"/>
      <c r="B15" s="13"/>
      <c r="C15" s="13"/>
      <c r="D15" s="13"/>
      <c r="E15" s="37"/>
      <c r="F15" s="38" t="s">
        <v>35</v>
      </c>
      <c r="G15" s="39">
        <f t="shared" si="1"/>
        <v>0.00424</v>
      </c>
      <c r="H15" s="39">
        <v>1.0</v>
      </c>
      <c r="I15" s="39">
        <f t="shared" si="2"/>
        <v>0.00844</v>
      </c>
      <c r="J15" s="39">
        <f t="shared" si="3"/>
        <v>0.999</v>
      </c>
      <c r="K15" s="39">
        <v>1.0</v>
      </c>
      <c r="L15" s="39">
        <f t="shared" si="4"/>
        <v>0.9995</v>
      </c>
      <c r="M15" s="39">
        <f t="shared" si="5"/>
        <v>0.00424</v>
      </c>
      <c r="N15" s="65">
        <f t="shared" si="6"/>
        <v>3.029</v>
      </c>
      <c r="O15" s="38">
        <v>27.0</v>
      </c>
      <c r="P15" s="30">
        <f t="shared" si="7"/>
        <v>6342.75</v>
      </c>
      <c r="Q15" s="38">
        <v>6369.75</v>
      </c>
      <c r="R15" s="39">
        <f t="shared" si="9"/>
        <v>44157.25</v>
      </c>
      <c r="S15" s="39">
        <f t="shared" si="8"/>
        <v>44</v>
      </c>
      <c r="T15" s="39">
        <f t="shared" si="10"/>
        <v>44201.25</v>
      </c>
      <c r="U15" s="9"/>
      <c r="V15" s="9"/>
      <c r="W15" s="9"/>
      <c r="X15" s="9"/>
      <c r="Y15" s="9"/>
      <c r="Z15" s="9"/>
      <c r="AA15" s="9"/>
      <c r="AB15" s="9"/>
    </row>
    <row r="16">
      <c r="A16" s="14"/>
      <c r="B16" s="13"/>
      <c r="C16" s="13"/>
      <c r="D16" s="13"/>
      <c r="E16" s="40" t="s">
        <v>63</v>
      </c>
      <c r="F16" s="31" t="s">
        <v>40</v>
      </c>
      <c r="G16" s="41">
        <f t="shared" si="1"/>
        <v>0.0026</v>
      </c>
      <c r="H16" s="41">
        <v>1.0</v>
      </c>
      <c r="I16" s="41">
        <f t="shared" si="2"/>
        <v>0.00519</v>
      </c>
      <c r="J16" s="41">
        <f t="shared" si="3"/>
        <v>0.99973</v>
      </c>
      <c r="K16" s="41">
        <v>1.0</v>
      </c>
      <c r="L16" s="41">
        <f t="shared" si="4"/>
        <v>0.99986</v>
      </c>
      <c r="M16" s="41">
        <f t="shared" si="5"/>
        <v>0.0026</v>
      </c>
      <c r="N16" s="41">
        <f t="shared" si="6"/>
        <v>1.857</v>
      </c>
      <c r="O16" s="42">
        <v>64.0</v>
      </c>
      <c r="P16" s="30">
        <f t="shared" si="7"/>
        <v>24588</v>
      </c>
      <c r="Q16" s="42">
        <v>24652.0</v>
      </c>
      <c r="R16" s="41">
        <f t="shared" si="9"/>
        <v>25912</v>
      </c>
      <c r="S16" s="41">
        <f t="shared" si="8"/>
        <v>7</v>
      </c>
      <c r="T16" s="41">
        <f t="shared" si="10"/>
        <v>25919</v>
      </c>
      <c r="U16" s="9"/>
      <c r="V16" s="9"/>
      <c r="W16" s="9"/>
      <c r="X16" s="9"/>
      <c r="Y16" s="9"/>
      <c r="Z16" s="9"/>
      <c r="AA16" s="9"/>
      <c r="AB16" s="9"/>
    </row>
    <row r="17">
      <c r="A17" s="14"/>
      <c r="B17" s="13"/>
      <c r="C17" s="13"/>
      <c r="D17" s="13"/>
      <c r="E17" s="14"/>
      <c r="F17" s="32" t="s">
        <v>41</v>
      </c>
      <c r="G17" s="29">
        <f t="shared" si="1"/>
        <v>0.00294</v>
      </c>
      <c r="H17" s="29">
        <v>1.0</v>
      </c>
      <c r="I17" s="29">
        <f t="shared" si="2"/>
        <v>0.00586</v>
      </c>
      <c r="J17" s="29">
        <f t="shared" si="3"/>
        <v>0.9993</v>
      </c>
      <c r="K17" s="29">
        <v>1.0</v>
      </c>
      <c r="L17" s="29">
        <f t="shared" si="4"/>
        <v>0.99965</v>
      </c>
      <c r="M17" s="29">
        <f t="shared" si="5"/>
        <v>0.00294</v>
      </c>
      <c r="N17" s="29">
        <f t="shared" si="6"/>
        <v>2.1</v>
      </c>
      <c r="O17" s="33">
        <v>46.77</v>
      </c>
      <c r="P17" s="30">
        <f t="shared" si="7"/>
        <v>15846.45</v>
      </c>
      <c r="Q17" s="33">
        <v>15893.22</v>
      </c>
      <c r="R17" s="29">
        <f t="shared" si="9"/>
        <v>34653.55</v>
      </c>
      <c r="S17" s="29">
        <f t="shared" si="8"/>
        <v>24.23</v>
      </c>
      <c r="T17" s="29">
        <f t="shared" si="10"/>
        <v>34677.78</v>
      </c>
      <c r="U17" s="9"/>
      <c r="V17" s="9"/>
      <c r="W17" s="9"/>
      <c r="X17" s="9"/>
      <c r="Y17" s="9"/>
      <c r="Z17" s="9"/>
      <c r="AA17" s="9"/>
      <c r="AB17" s="9"/>
    </row>
    <row r="18">
      <c r="A18" s="14"/>
      <c r="B18" s="43"/>
      <c r="C18" s="43"/>
      <c r="D18" s="43"/>
      <c r="E18" s="14"/>
      <c r="F18" s="32" t="s">
        <v>42</v>
      </c>
      <c r="G18" s="34">
        <f t="shared" si="1"/>
        <v>0.00419</v>
      </c>
      <c r="H18" s="34">
        <v>1.0</v>
      </c>
      <c r="I18" s="34">
        <f t="shared" si="2"/>
        <v>0.00835</v>
      </c>
      <c r="J18" s="34">
        <f t="shared" si="3"/>
        <v>0.99933</v>
      </c>
      <c r="K18" s="34">
        <v>1.0</v>
      </c>
      <c r="L18" s="34">
        <f t="shared" si="4"/>
        <v>0.99966</v>
      </c>
      <c r="M18" s="34">
        <f t="shared" si="5"/>
        <v>0.00419</v>
      </c>
      <c r="N18" s="66">
        <f t="shared" si="6"/>
        <v>2.993</v>
      </c>
      <c r="O18" s="33">
        <v>44.12</v>
      </c>
      <c r="P18" s="30">
        <f t="shared" si="7"/>
        <v>10491.4</v>
      </c>
      <c r="Q18" s="33">
        <v>10535.52</v>
      </c>
      <c r="R18" s="34">
        <f t="shared" si="9"/>
        <v>40008.6</v>
      </c>
      <c r="S18" s="34">
        <f t="shared" si="8"/>
        <v>26.88</v>
      </c>
      <c r="T18" s="29">
        <f t="shared" si="10"/>
        <v>40035.48</v>
      </c>
      <c r="U18" s="9"/>
      <c r="V18" s="9"/>
      <c r="W18" s="9"/>
      <c r="X18" s="9"/>
      <c r="Y18" s="9"/>
      <c r="Z18" s="9"/>
      <c r="AA18" s="9"/>
      <c r="AB18" s="9"/>
    </row>
    <row r="19">
      <c r="A19" s="14"/>
      <c r="B19" s="25" t="s">
        <v>43</v>
      </c>
      <c r="C19" s="26" t="s">
        <v>44</v>
      </c>
      <c r="D19" s="25">
        <f>round(10620/50571,5)</f>
        <v>0.21</v>
      </c>
      <c r="E19" s="27" t="s">
        <v>25</v>
      </c>
      <c r="F19" s="28" t="s">
        <v>26</v>
      </c>
      <c r="G19" s="36">
        <f t="shared" si="1"/>
        <v>0.14822</v>
      </c>
      <c r="H19" s="36">
        <v>1.0</v>
      </c>
      <c r="I19" s="36">
        <f t="shared" si="2"/>
        <v>0.25817</v>
      </c>
      <c r="J19" s="36">
        <f t="shared" si="3"/>
        <v>0.78937</v>
      </c>
      <c r="K19" s="36">
        <v>1.0</v>
      </c>
      <c r="L19" s="36">
        <f t="shared" si="4"/>
        <v>0.88229</v>
      </c>
      <c r="M19" s="36">
        <f t="shared" si="5"/>
        <v>0.14822</v>
      </c>
      <c r="N19" s="36">
        <f t="shared" ref="N19:N34" si="11">round(M19/D$19,3)</f>
        <v>0.706</v>
      </c>
      <c r="O19" s="44">
        <v>75.0</v>
      </c>
      <c r="P19" s="30">
        <f t="shared" si="7"/>
        <v>431</v>
      </c>
      <c r="Q19" s="44">
        <v>506.0</v>
      </c>
      <c r="R19" s="36">
        <f t="shared" si="9"/>
        <v>39520</v>
      </c>
      <c r="S19" s="44">
        <v>10545.0</v>
      </c>
      <c r="T19" s="44">
        <v>50065.0</v>
      </c>
      <c r="U19" s="9"/>
      <c r="V19" s="9"/>
      <c r="W19" s="9"/>
      <c r="X19" s="9"/>
      <c r="Y19" s="9"/>
      <c r="Z19" s="9"/>
      <c r="AA19" s="9"/>
      <c r="AB19" s="9"/>
    </row>
    <row r="20">
      <c r="A20" s="14"/>
      <c r="B20" s="13"/>
      <c r="C20" s="13"/>
      <c r="D20" s="13"/>
      <c r="E20" s="14"/>
      <c r="F20" s="31" t="s">
        <v>27</v>
      </c>
      <c r="G20" s="36">
        <f t="shared" si="1"/>
        <v>0.24111</v>
      </c>
      <c r="H20" s="36">
        <v>1.0</v>
      </c>
      <c r="I20" s="36">
        <f t="shared" si="2"/>
        <v>0.38854</v>
      </c>
      <c r="J20" s="36">
        <f t="shared" si="3"/>
        <v>0.79031</v>
      </c>
      <c r="K20" s="36">
        <v>1.0</v>
      </c>
      <c r="L20" s="36">
        <f t="shared" si="4"/>
        <v>0.88288</v>
      </c>
      <c r="M20" s="36">
        <f t="shared" si="5"/>
        <v>0.24111</v>
      </c>
      <c r="N20" s="36">
        <f t="shared" si="11"/>
        <v>1.148</v>
      </c>
      <c r="O20" s="31">
        <v>122.0</v>
      </c>
      <c r="P20" s="30">
        <f t="shared" si="7"/>
        <v>384</v>
      </c>
      <c r="Q20" s="31">
        <v>506.0</v>
      </c>
      <c r="R20" s="29">
        <f t="shared" si="9"/>
        <v>39567</v>
      </c>
      <c r="S20" s="29">
        <f t="shared" ref="S20:S34" si="12">10620-O20</f>
        <v>10498</v>
      </c>
      <c r="T20" s="29">
        <f t="shared" ref="T20:T42" si="13">50571-Q20</f>
        <v>50065</v>
      </c>
      <c r="U20" s="9"/>
      <c r="V20" s="9"/>
      <c r="W20" s="9"/>
      <c r="X20" s="9"/>
      <c r="Y20" s="9"/>
      <c r="Z20" s="9"/>
      <c r="AA20" s="9"/>
      <c r="AB20" s="9"/>
    </row>
    <row r="21">
      <c r="A21" s="14"/>
      <c r="B21" s="13"/>
      <c r="C21" s="13"/>
      <c r="D21" s="13"/>
      <c r="E21" s="14"/>
      <c r="F21" s="32" t="s">
        <v>30</v>
      </c>
      <c r="G21" s="29">
        <f t="shared" si="1"/>
        <v>0.18583</v>
      </c>
      <c r="H21" s="29">
        <v>1.0</v>
      </c>
      <c r="I21" s="29">
        <f t="shared" si="2"/>
        <v>0.31342</v>
      </c>
      <c r="J21" s="29">
        <f t="shared" si="3"/>
        <v>0.78986</v>
      </c>
      <c r="K21" s="29">
        <v>1.0</v>
      </c>
      <c r="L21" s="29">
        <f t="shared" si="4"/>
        <v>0.88259</v>
      </c>
      <c r="M21" s="29">
        <f t="shared" si="5"/>
        <v>0.18583</v>
      </c>
      <c r="N21" s="29">
        <f t="shared" si="11"/>
        <v>0.885</v>
      </c>
      <c r="O21" s="32">
        <v>55.1</v>
      </c>
      <c r="P21" s="30">
        <f t="shared" si="7"/>
        <v>241.4</v>
      </c>
      <c r="Q21" s="32">
        <v>296.5</v>
      </c>
      <c r="R21" s="29">
        <f t="shared" si="9"/>
        <v>39709.6</v>
      </c>
      <c r="S21" s="29">
        <f t="shared" si="12"/>
        <v>10564.9</v>
      </c>
      <c r="T21" s="29">
        <f t="shared" si="13"/>
        <v>50274.5</v>
      </c>
      <c r="U21" s="9"/>
      <c r="V21" s="9"/>
      <c r="W21" s="9"/>
      <c r="X21" s="9"/>
      <c r="Y21" s="9"/>
      <c r="Z21" s="9"/>
      <c r="AA21" s="9"/>
      <c r="AB21" s="9"/>
    </row>
    <row r="22">
      <c r="A22" s="14"/>
      <c r="B22" s="13"/>
      <c r="C22" s="13"/>
      <c r="D22" s="13"/>
      <c r="E22" s="14"/>
      <c r="F22" s="30" t="s">
        <v>33</v>
      </c>
      <c r="G22" s="29">
        <f t="shared" si="1"/>
        <v>0.39202</v>
      </c>
      <c r="H22" s="29">
        <v>1.0</v>
      </c>
      <c r="I22" s="29">
        <f t="shared" si="2"/>
        <v>0.56324</v>
      </c>
      <c r="J22" s="29">
        <f t="shared" si="3"/>
        <v>0.79042</v>
      </c>
      <c r="K22" s="29">
        <v>1.0</v>
      </c>
      <c r="L22" s="29">
        <f t="shared" si="4"/>
        <v>0.88294</v>
      </c>
      <c r="M22" s="29">
        <f t="shared" si="5"/>
        <v>0.39202</v>
      </c>
      <c r="N22" s="64">
        <f t="shared" si="11"/>
        <v>1.867</v>
      </c>
      <c r="O22" s="32">
        <v>46.0</v>
      </c>
      <c r="P22" s="30">
        <f t="shared" si="7"/>
        <v>71.34</v>
      </c>
      <c r="Q22" s="32">
        <v>117.34</v>
      </c>
      <c r="R22" s="29">
        <f t="shared" si="9"/>
        <v>39879.66</v>
      </c>
      <c r="S22" s="29">
        <f t="shared" si="12"/>
        <v>10574</v>
      </c>
      <c r="T22" s="29">
        <f t="shared" si="13"/>
        <v>50453.66</v>
      </c>
      <c r="U22" s="9"/>
      <c r="V22" s="9"/>
      <c r="W22" s="9"/>
      <c r="X22" s="9"/>
      <c r="Y22" s="9"/>
      <c r="Z22" s="9"/>
      <c r="AA22" s="9"/>
      <c r="AB22" s="9"/>
    </row>
    <row r="23">
      <c r="A23" s="14"/>
      <c r="B23" s="13"/>
      <c r="C23" s="13"/>
      <c r="D23" s="13"/>
      <c r="E23" s="18"/>
      <c r="F23" s="33" t="s">
        <v>28</v>
      </c>
      <c r="G23" s="34">
        <f t="shared" si="1"/>
        <v>0.36214</v>
      </c>
      <c r="H23" s="34">
        <v>1.0</v>
      </c>
      <c r="I23" s="34">
        <f t="shared" si="2"/>
        <v>0.53172</v>
      </c>
      <c r="J23" s="34">
        <f t="shared" si="3"/>
        <v>0.79151</v>
      </c>
      <c r="K23" s="34">
        <v>1.0</v>
      </c>
      <c r="L23" s="34">
        <f t="shared" si="4"/>
        <v>0.88362</v>
      </c>
      <c r="M23" s="34">
        <f t="shared" si="5"/>
        <v>0.36214</v>
      </c>
      <c r="N23" s="34">
        <f t="shared" si="11"/>
        <v>1.724</v>
      </c>
      <c r="O23" s="33">
        <v>180.2</v>
      </c>
      <c r="P23" s="30">
        <f t="shared" si="7"/>
        <v>317.4</v>
      </c>
      <c r="Q23" s="33">
        <v>497.6</v>
      </c>
      <c r="R23" s="34">
        <f t="shared" si="9"/>
        <v>39633.6</v>
      </c>
      <c r="S23" s="34">
        <f t="shared" si="12"/>
        <v>10439.8</v>
      </c>
      <c r="T23" s="34">
        <f t="shared" si="13"/>
        <v>50073.4</v>
      </c>
      <c r="U23" s="9"/>
      <c r="V23" s="9"/>
      <c r="W23" s="9"/>
      <c r="X23" s="9"/>
      <c r="Y23" s="9"/>
      <c r="Z23" s="9"/>
      <c r="AA23" s="9"/>
      <c r="AB23" s="9"/>
    </row>
    <row r="24">
      <c r="A24" s="14"/>
      <c r="B24" s="13"/>
      <c r="C24" s="13"/>
      <c r="D24" s="13"/>
      <c r="E24" s="27" t="s">
        <v>31</v>
      </c>
      <c r="F24" s="44" t="s">
        <v>32</v>
      </c>
      <c r="G24" s="36">
        <f t="shared" si="1"/>
        <v>0.13736</v>
      </c>
      <c r="H24" s="36">
        <v>1.0</v>
      </c>
      <c r="I24" s="36">
        <f t="shared" si="2"/>
        <v>0.24154</v>
      </c>
      <c r="J24" s="36">
        <f t="shared" si="3"/>
        <v>0.78436</v>
      </c>
      <c r="K24" s="36">
        <v>1.0</v>
      </c>
      <c r="L24" s="36">
        <f t="shared" si="4"/>
        <v>0.87915</v>
      </c>
      <c r="M24" s="36">
        <f t="shared" si="5"/>
        <v>0.13736</v>
      </c>
      <c r="N24" s="36">
        <f t="shared" si="11"/>
        <v>0.654</v>
      </c>
      <c r="O24" s="44">
        <v>500.0</v>
      </c>
      <c r="P24" s="30">
        <f t="shared" si="7"/>
        <v>3140</v>
      </c>
      <c r="Q24" s="44">
        <v>3640.0</v>
      </c>
      <c r="R24" s="36">
        <f t="shared" si="9"/>
        <v>36811</v>
      </c>
      <c r="S24" s="36">
        <f t="shared" si="12"/>
        <v>10120</v>
      </c>
      <c r="T24" s="36">
        <f t="shared" si="13"/>
        <v>46931</v>
      </c>
      <c r="U24" s="9"/>
      <c r="V24" s="9"/>
      <c r="W24" s="9"/>
      <c r="X24" s="9"/>
      <c r="Y24" s="9"/>
      <c r="Z24" s="9"/>
      <c r="AA24" s="9"/>
      <c r="AB24" s="9"/>
    </row>
    <row r="25">
      <c r="A25" s="14"/>
      <c r="B25" s="13"/>
      <c r="C25" s="13"/>
      <c r="D25" s="13"/>
      <c r="E25" s="14"/>
      <c r="F25" s="32" t="s">
        <v>29</v>
      </c>
      <c r="G25" s="29">
        <f t="shared" si="1"/>
        <v>0.29443</v>
      </c>
      <c r="H25" s="29">
        <v>1.0</v>
      </c>
      <c r="I25" s="29">
        <f t="shared" si="2"/>
        <v>0.45492</v>
      </c>
      <c r="J25" s="29">
        <f t="shared" si="3"/>
        <v>0.79291</v>
      </c>
      <c r="K25" s="29">
        <v>1.0</v>
      </c>
      <c r="L25" s="29">
        <f t="shared" si="4"/>
        <v>0.8845</v>
      </c>
      <c r="M25" s="29">
        <f t="shared" si="5"/>
        <v>0.29443</v>
      </c>
      <c r="N25" s="64">
        <f t="shared" si="11"/>
        <v>1.402</v>
      </c>
      <c r="O25" s="32">
        <v>495.75</v>
      </c>
      <c r="P25" s="30">
        <f t="shared" si="7"/>
        <v>1188</v>
      </c>
      <c r="Q25" s="32">
        <v>1683.75</v>
      </c>
      <c r="R25" s="29">
        <f t="shared" si="9"/>
        <v>38763</v>
      </c>
      <c r="S25" s="29">
        <f t="shared" si="12"/>
        <v>10124.25</v>
      </c>
      <c r="T25" s="29">
        <f t="shared" si="13"/>
        <v>48887.25</v>
      </c>
      <c r="U25" s="9"/>
      <c r="V25" s="9"/>
      <c r="W25" s="9"/>
      <c r="X25" s="9"/>
      <c r="Y25" s="9"/>
      <c r="Z25" s="9"/>
      <c r="AA25" s="9"/>
      <c r="AB25" s="9"/>
    </row>
    <row r="26">
      <c r="A26" s="14"/>
      <c r="B26" s="13"/>
      <c r="C26" s="13"/>
      <c r="D26" s="13"/>
      <c r="E26" s="14"/>
      <c r="F26" s="32" t="s">
        <v>45</v>
      </c>
      <c r="G26" s="29">
        <f t="shared" si="1"/>
        <v>0.20561</v>
      </c>
      <c r="H26" s="29">
        <v>1.0</v>
      </c>
      <c r="I26" s="29">
        <f t="shared" si="2"/>
        <v>0.34109</v>
      </c>
      <c r="J26" s="29">
        <f t="shared" si="3"/>
        <v>0.78984</v>
      </c>
      <c r="K26" s="29">
        <v>1.0</v>
      </c>
      <c r="L26" s="29">
        <f t="shared" si="4"/>
        <v>0.88258</v>
      </c>
      <c r="M26" s="29">
        <f t="shared" si="5"/>
        <v>0.20561</v>
      </c>
      <c r="N26" s="29">
        <f t="shared" si="11"/>
        <v>0.979</v>
      </c>
      <c r="O26" s="32">
        <v>363.88</v>
      </c>
      <c r="P26" s="30">
        <f t="shared" si="7"/>
        <v>1405.86</v>
      </c>
      <c r="Q26" s="32">
        <v>1769.74</v>
      </c>
      <c r="R26" s="29">
        <f t="shared" si="9"/>
        <v>38545.14</v>
      </c>
      <c r="S26" s="29">
        <f t="shared" si="12"/>
        <v>10256.12</v>
      </c>
      <c r="T26" s="29">
        <f t="shared" si="13"/>
        <v>48801.26</v>
      </c>
      <c r="U26" s="9"/>
      <c r="V26" s="9"/>
      <c r="W26" s="9"/>
      <c r="X26" s="9"/>
      <c r="Y26" s="9"/>
      <c r="Z26" s="9"/>
      <c r="AA26" s="9"/>
      <c r="AB26" s="9"/>
    </row>
    <row r="27">
      <c r="A27" s="14"/>
      <c r="B27" s="13"/>
      <c r="C27" s="13"/>
      <c r="D27" s="13"/>
      <c r="E27" s="37"/>
      <c r="F27" s="38" t="s">
        <v>28</v>
      </c>
      <c r="G27" s="39">
        <f t="shared" si="1"/>
        <v>0.26303</v>
      </c>
      <c r="H27" s="39">
        <v>1.0</v>
      </c>
      <c r="I27" s="39">
        <f t="shared" si="2"/>
        <v>0.41651</v>
      </c>
      <c r="J27" s="39">
        <f t="shared" si="3"/>
        <v>0.79173</v>
      </c>
      <c r="K27" s="39">
        <v>1.0</v>
      </c>
      <c r="L27" s="39">
        <f t="shared" si="4"/>
        <v>0.88376</v>
      </c>
      <c r="M27" s="39">
        <f t="shared" si="5"/>
        <v>0.26303</v>
      </c>
      <c r="N27" s="39">
        <f t="shared" si="11"/>
        <v>1.253</v>
      </c>
      <c r="O27" s="38">
        <v>420.3</v>
      </c>
      <c r="P27" s="30">
        <f t="shared" si="7"/>
        <v>1177.61</v>
      </c>
      <c r="Q27" s="38">
        <v>1597.91</v>
      </c>
      <c r="R27" s="39">
        <f t="shared" si="9"/>
        <v>38773.39</v>
      </c>
      <c r="S27" s="39">
        <f t="shared" si="12"/>
        <v>10199.7</v>
      </c>
      <c r="T27" s="39">
        <f t="shared" si="13"/>
        <v>48973.09</v>
      </c>
      <c r="U27" s="9"/>
      <c r="V27" s="9"/>
      <c r="W27" s="9"/>
      <c r="X27" s="9"/>
      <c r="Y27" s="9"/>
      <c r="Z27" s="9"/>
      <c r="AA27" s="9"/>
      <c r="AB27" s="9"/>
    </row>
    <row r="28">
      <c r="A28" s="14"/>
      <c r="B28" s="13"/>
      <c r="C28" s="13"/>
      <c r="D28" s="13"/>
      <c r="E28" s="40" t="s">
        <v>36</v>
      </c>
      <c r="F28" s="31" t="s">
        <v>37</v>
      </c>
      <c r="G28" s="41">
        <f t="shared" si="1"/>
        <v>0.17967</v>
      </c>
      <c r="H28" s="41">
        <v>1.0</v>
      </c>
      <c r="I28" s="41">
        <f t="shared" si="2"/>
        <v>0.30461</v>
      </c>
      <c r="J28" s="41">
        <f t="shared" si="3"/>
        <v>0.78441</v>
      </c>
      <c r="K28" s="41">
        <v>1.0</v>
      </c>
      <c r="L28" s="41">
        <f t="shared" si="4"/>
        <v>0.87918</v>
      </c>
      <c r="M28" s="41">
        <f t="shared" si="5"/>
        <v>0.17967</v>
      </c>
      <c r="N28" s="41">
        <f t="shared" si="11"/>
        <v>0.856</v>
      </c>
      <c r="O28" s="42">
        <v>1414.0</v>
      </c>
      <c r="P28" s="30">
        <f t="shared" si="7"/>
        <v>6456</v>
      </c>
      <c r="Q28" s="42">
        <v>7870.0</v>
      </c>
      <c r="R28" s="41">
        <f t="shared" si="9"/>
        <v>33495</v>
      </c>
      <c r="S28" s="41">
        <f t="shared" si="12"/>
        <v>9206</v>
      </c>
      <c r="T28" s="41">
        <f t="shared" si="13"/>
        <v>42701</v>
      </c>
      <c r="U28" s="9"/>
      <c r="V28" s="9"/>
      <c r="W28" s="9"/>
      <c r="X28" s="9"/>
      <c r="Y28" s="9"/>
      <c r="Z28" s="9"/>
      <c r="AA28" s="9"/>
      <c r="AB28" s="9"/>
    </row>
    <row r="29">
      <c r="A29" s="14"/>
      <c r="B29" s="13"/>
      <c r="C29" s="13"/>
      <c r="D29" s="13"/>
      <c r="E29" s="14"/>
      <c r="F29" s="30" t="s">
        <v>38</v>
      </c>
      <c r="G29" s="29">
        <f t="shared" si="1"/>
        <v>0.30022</v>
      </c>
      <c r="H29" s="29">
        <v>1.0</v>
      </c>
      <c r="I29" s="29">
        <f t="shared" si="2"/>
        <v>0.4618</v>
      </c>
      <c r="J29" s="29">
        <f t="shared" si="3"/>
        <v>0.80256</v>
      </c>
      <c r="K29" s="29">
        <v>1.0</v>
      </c>
      <c r="L29" s="29">
        <f t="shared" si="4"/>
        <v>0.89047</v>
      </c>
      <c r="M29" s="29">
        <f t="shared" si="5"/>
        <v>0.30022</v>
      </c>
      <c r="N29" s="64">
        <f t="shared" si="11"/>
        <v>1.43</v>
      </c>
      <c r="O29" s="32">
        <v>1856.2</v>
      </c>
      <c r="P29" s="30">
        <f t="shared" si="7"/>
        <v>4326.6</v>
      </c>
      <c r="Q29" s="32">
        <v>6182.8</v>
      </c>
      <c r="R29" s="29">
        <f t="shared" si="9"/>
        <v>35624.4</v>
      </c>
      <c r="S29" s="29">
        <f t="shared" si="12"/>
        <v>8763.8</v>
      </c>
      <c r="T29" s="29">
        <f t="shared" si="13"/>
        <v>44388.2</v>
      </c>
      <c r="U29" s="9"/>
      <c r="V29" s="9"/>
      <c r="W29" s="9"/>
      <c r="X29" s="9"/>
      <c r="Y29" s="9"/>
      <c r="Z29" s="9"/>
      <c r="AA29" s="9"/>
      <c r="AB29" s="9"/>
    </row>
    <row r="30">
      <c r="A30" s="14"/>
      <c r="B30" s="13"/>
      <c r="C30" s="13"/>
      <c r="D30" s="13"/>
      <c r="E30" s="18"/>
      <c r="F30" s="33" t="s">
        <v>45</v>
      </c>
      <c r="G30" s="34">
        <f t="shared" si="1"/>
        <v>0.29194</v>
      </c>
      <c r="H30" s="34">
        <v>1.0</v>
      </c>
      <c r="I30" s="34">
        <f t="shared" si="2"/>
        <v>0.45194</v>
      </c>
      <c r="J30" s="34">
        <f t="shared" si="3"/>
        <v>0.79938</v>
      </c>
      <c r="K30" s="34">
        <v>1.0</v>
      </c>
      <c r="L30" s="34">
        <f t="shared" si="4"/>
        <v>0.88851</v>
      </c>
      <c r="M30" s="34">
        <f t="shared" si="5"/>
        <v>0.29194</v>
      </c>
      <c r="N30" s="34">
        <f t="shared" si="11"/>
        <v>1.39</v>
      </c>
      <c r="O30" s="33">
        <v>1516.5</v>
      </c>
      <c r="P30" s="30">
        <f t="shared" si="7"/>
        <v>3678</v>
      </c>
      <c r="Q30" s="33">
        <v>5194.5</v>
      </c>
      <c r="R30" s="34">
        <f t="shared" si="9"/>
        <v>36273</v>
      </c>
      <c r="S30" s="34">
        <f t="shared" si="12"/>
        <v>9103.5</v>
      </c>
      <c r="T30" s="34">
        <f t="shared" si="13"/>
        <v>45376.5</v>
      </c>
      <c r="U30" s="9"/>
      <c r="V30" s="9"/>
      <c r="W30" s="9"/>
      <c r="X30" s="9"/>
      <c r="Y30" s="9"/>
      <c r="Z30" s="9"/>
      <c r="AA30" s="9"/>
      <c r="AB30" s="9"/>
    </row>
    <row r="31">
      <c r="A31" s="14"/>
      <c r="B31" s="13"/>
      <c r="C31" s="13"/>
      <c r="D31" s="13"/>
      <c r="E31" s="40" t="s">
        <v>63</v>
      </c>
      <c r="F31" s="44" t="s">
        <v>40</v>
      </c>
      <c r="G31" s="36">
        <f t="shared" si="1"/>
        <v>0.28431</v>
      </c>
      <c r="H31" s="36">
        <v>1.0</v>
      </c>
      <c r="I31" s="36">
        <f t="shared" si="2"/>
        <v>0.44274</v>
      </c>
      <c r="J31" s="36">
        <f t="shared" si="3"/>
        <v>0.89376</v>
      </c>
      <c r="K31" s="36">
        <v>1.0</v>
      </c>
      <c r="L31" s="36">
        <f t="shared" si="4"/>
        <v>0.9439</v>
      </c>
      <c r="M31" s="36">
        <f t="shared" si="5"/>
        <v>0.28431</v>
      </c>
      <c r="N31" s="36">
        <f t="shared" si="11"/>
        <v>1.354</v>
      </c>
      <c r="O31" s="44">
        <v>8378.0</v>
      </c>
      <c r="P31" s="30">
        <f t="shared" si="7"/>
        <v>21090</v>
      </c>
      <c r="Q31" s="44">
        <v>29468.0</v>
      </c>
      <c r="R31" s="36">
        <f t="shared" si="9"/>
        <v>18861</v>
      </c>
      <c r="S31" s="36">
        <f t="shared" si="12"/>
        <v>2242</v>
      </c>
      <c r="T31" s="36">
        <f t="shared" si="13"/>
        <v>21103</v>
      </c>
      <c r="U31" s="9"/>
      <c r="V31" s="9"/>
      <c r="W31" s="9"/>
      <c r="X31" s="9"/>
      <c r="Y31" s="9"/>
      <c r="Z31" s="9"/>
      <c r="AA31" s="9"/>
      <c r="AB31" s="9"/>
    </row>
    <row r="32">
      <c r="A32" s="14"/>
      <c r="B32" s="13"/>
      <c r="C32" s="13"/>
      <c r="D32" s="13"/>
      <c r="E32" s="14"/>
      <c r="F32" s="30" t="s">
        <v>38</v>
      </c>
      <c r="G32" s="29">
        <f t="shared" si="1"/>
        <v>0.29944</v>
      </c>
      <c r="H32" s="29">
        <v>1.0</v>
      </c>
      <c r="I32" s="29">
        <f t="shared" si="2"/>
        <v>0.46088</v>
      </c>
      <c r="J32" s="29">
        <f t="shared" si="3"/>
        <v>0.81754</v>
      </c>
      <c r="K32" s="29">
        <v>1.0</v>
      </c>
      <c r="L32" s="29">
        <f t="shared" si="4"/>
        <v>0.89961</v>
      </c>
      <c r="M32" s="29">
        <f t="shared" si="5"/>
        <v>0.29944</v>
      </c>
      <c r="N32" s="64">
        <f t="shared" si="11"/>
        <v>1.426</v>
      </c>
      <c r="O32" s="32">
        <v>3565.0</v>
      </c>
      <c r="P32" s="30">
        <f t="shared" si="7"/>
        <v>8340.62</v>
      </c>
      <c r="Q32" s="32">
        <v>11905.62</v>
      </c>
      <c r="R32" s="29">
        <f t="shared" si="9"/>
        <v>31610.38</v>
      </c>
      <c r="S32" s="29">
        <f t="shared" si="12"/>
        <v>7055</v>
      </c>
      <c r="T32" s="29">
        <f t="shared" si="13"/>
        <v>38665.38</v>
      </c>
      <c r="U32" s="9"/>
      <c r="V32" s="9"/>
      <c r="W32" s="9"/>
      <c r="X32" s="9"/>
      <c r="Y32" s="9"/>
      <c r="Z32" s="9"/>
      <c r="AA32" s="9"/>
      <c r="AB32" s="9"/>
    </row>
    <row r="33">
      <c r="A33" s="14"/>
      <c r="B33" s="13"/>
      <c r="C33" s="13"/>
      <c r="D33" s="13"/>
      <c r="E33" s="14"/>
      <c r="F33" s="32" t="s">
        <v>42</v>
      </c>
      <c r="G33" s="29">
        <f t="shared" si="1"/>
        <v>0.25215</v>
      </c>
      <c r="H33" s="29">
        <v>1.0</v>
      </c>
      <c r="I33" s="29">
        <f t="shared" si="2"/>
        <v>0.40275</v>
      </c>
      <c r="J33" s="29">
        <f t="shared" si="3"/>
        <v>0.80076</v>
      </c>
      <c r="K33" s="29">
        <v>1.0</v>
      </c>
      <c r="L33" s="29">
        <f t="shared" si="4"/>
        <v>0.88936</v>
      </c>
      <c r="M33" s="29">
        <f t="shared" si="5"/>
        <v>0.25215</v>
      </c>
      <c r="N33" s="29">
        <f t="shared" si="11"/>
        <v>1.201</v>
      </c>
      <c r="O33" s="32">
        <v>2592.95</v>
      </c>
      <c r="P33" s="30">
        <f t="shared" si="7"/>
        <v>7690.48</v>
      </c>
      <c r="Q33" s="32">
        <v>10283.43</v>
      </c>
      <c r="R33" s="29">
        <f t="shared" si="9"/>
        <v>32260.52</v>
      </c>
      <c r="S33" s="29">
        <f t="shared" si="12"/>
        <v>8027.05</v>
      </c>
      <c r="T33" s="29">
        <f t="shared" si="13"/>
        <v>40287.57</v>
      </c>
      <c r="U33" s="9"/>
      <c r="V33" s="9"/>
      <c r="W33" s="9"/>
      <c r="X33" s="9"/>
      <c r="Y33" s="9"/>
      <c r="Z33" s="9"/>
      <c r="AA33" s="9"/>
      <c r="AB33" s="9"/>
    </row>
    <row r="34">
      <c r="A34" s="14"/>
      <c r="B34" s="43"/>
      <c r="C34" s="43"/>
      <c r="D34" s="43"/>
      <c r="E34" s="14"/>
      <c r="F34" s="38" t="s">
        <v>41</v>
      </c>
      <c r="G34" s="39">
        <f t="shared" si="1"/>
        <v>0.25321</v>
      </c>
      <c r="H34" s="39">
        <v>1.0</v>
      </c>
      <c r="I34" s="39">
        <f t="shared" si="2"/>
        <v>0.4041</v>
      </c>
      <c r="J34" s="39">
        <f t="shared" si="3"/>
        <v>0.81142</v>
      </c>
      <c r="K34" s="39">
        <v>1.0</v>
      </c>
      <c r="L34" s="39">
        <f t="shared" si="4"/>
        <v>0.89589</v>
      </c>
      <c r="M34" s="39">
        <f t="shared" si="5"/>
        <v>0.25321</v>
      </c>
      <c r="N34" s="39">
        <f t="shared" si="11"/>
        <v>1.206</v>
      </c>
      <c r="O34" s="38">
        <v>4244.5</v>
      </c>
      <c r="P34" s="30">
        <f t="shared" si="7"/>
        <v>12518.12</v>
      </c>
      <c r="Q34" s="38">
        <v>16762.62</v>
      </c>
      <c r="R34" s="39">
        <f t="shared" si="9"/>
        <v>27432.88</v>
      </c>
      <c r="S34" s="39">
        <f t="shared" si="12"/>
        <v>6375.5</v>
      </c>
      <c r="T34" s="39">
        <f t="shared" si="13"/>
        <v>33808.38</v>
      </c>
      <c r="U34" s="9"/>
      <c r="V34" s="9"/>
      <c r="W34" s="9"/>
      <c r="X34" s="9"/>
      <c r="Y34" s="9"/>
      <c r="Z34" s="9"/>
      <c r="AA34" s="9"/>
      <c r="AB34" s="9"/>
    </row>
    <row r="35">
      <c r="A35" s="14"/>
      <c r="B35" s="25" t="s">
        <v>46</v>
      </c>
      <c r="C35" s="26" t="s">
        <v>47</v>
      </c>
      <c r="D35" s="25">
        <f>round(3894/50571,5)</f>
        <v>0.077</v>
      </c>
      <c r="E35" s="27" t="s">
        <v>25</v>
      </c>
      <c r="F35" s="28" t="s">
        <v>26</v>
      </c>
      <c r="G35" s="41">
        <f t="shared" si="1"/>
        <v>0.10672</v>
      </c>
      <c r="H35" s="41">
        <v>1.0</v>
      </c>
      <c r="I35" s="41">
        <f t="shared" si="2"/>
        <v>0.19286</v>
      </c>
      <c r="J35" s="41">
        <f t="shared" si="3"/>
        <v>0.9233</v>
      </c>
      <c r="K35" s="41">
        <v>1.0</v>
      </c>
      <c r="L35" s="41">
        <f t="shared" si="4"/>
        <v>0.96012</v>
      </c>
      <c r="M35" s="41">
        <f t="shared" si="5"/>
        <v>0.10672</v>
      </c>
      <c r="N35" s="41">
        <f t="shared" ref="N35:N48" si="14">round(M35/D$35,3)</f>
        <v>1.386</v>
      </c>
      <c r="O35" s="42">
        <v>54.0</v>
      </c>
      <c r="P35" s="30">
        <f t="shared" si="7"/>
        <v>452</v>
      </c>
      <c r="Q35" s="42">
        <v>506.0</v>
      </c>
      <c r="R35" s="41">
        <f t="shared" si="9"/>
        <v>46225</v>
      </c>
      <c r="S35" s="42">
        <f t="shared" ref="S35:S42" si="15">3894-O35</f>
        <v>3840</v>
      </c>
      <c r="T35" s="41">
        <f t="shared" si="13"/>
        <v>50065</v>
      </c>
      <c r="U35" s="9"/>
      <c r="V35" s="9"/>
      <c r="W35" s="9"/>
      <c r="X35" s="9"/>
      <c r="Y35" s="9"/>
      <c r="Z35" s="9"/>
      <c r="AA35" s="9"/>
      <c r="AB35" s="9"/>
    </row>
    <row r="36">
      <c r="A36" s="14"/>
      <c r="B36" s="13"/>
      <c r="C36" s="13"/>
      <c r="D36" s="13"/>
      <c r="E36" s="14"/>
      <c r="F36" s="31" t="s">
        <v>27</v>
      </c>
      <c r="G36" s="41">
        <f t="shared" si="1"/>
        <v>0.16798</v>
      </c>
      <c r="H36" s="41">
        <v>1.0</v>
      </c>
      <c r="I36" s="41">
        <f t="shared" si="2"/>
        <v>0.28764</v>
      </c>
      <c r="J36" s="41">
        <f t="shared" si="3"/>
        <v>0.92392</v>
      </c>
      <c r="K36" s="41">
        <v>1.0</v>
      </c>
      <c r="L36" s="41">
        <f t="shared" si="4"/>
        <v>0.96046</v>
      </c>
      <c r="M36" s="41">
        <f t="shared" si="5"/>
        <v>0.16798</v>
      </c>
      <c r="N36" s="41">
        <f t="shared" si="14"/>
        <v>2.182</v>
      </c>
      <c r="O36" s="31">
        <v>85.0</v>
      </c>
      <c r="P36" s="30">
        <f t="shared" si="7"/>
        <v>421</v>
      </c>
      <c r="Q36" s="31">
        <v>506.0</v>
      </c>
      <c r="R36" s="29">
        <f t="shared" si="9"/>
        <v>46256</v>
      </c>
      <c r="S36" s="42">
        <f t="shared" si="15"/>
        <v>3809</v>
      </c>
      <c r="T36" s="29">
        <f t="shared" si="13"/>
        <v>50065</v>
      </c>
      <c r="U36" s="9"/>
      <c r="V36" s="9"/>
      <c r="W36" s="9"/>
      <c r="X36" s="9"/>
      <c r="Y36" s="9"/>
      <c r="Z36" s="9"/>
      <c r="AA36" s="9"/>
      <c r="AB36" s="9"/>
    </row>
    <row r="37">
      <c r="A37" s="14"/>
      <c r="B37" s="13"/>
      <c r="C37" s="13"/>
      <c r="D37" s="13"/>
      <c r="E37" s="14"/>
      <c r="F37" s="32" t="s">
        <v>48</v>
      </c>
      <c r="G37" s="29">
        <f t="shared" si="1"/>
        <v>0.17935</v>
      </c>
      <c r="H37" s="29">
        <v>1.0</v>
      </c>
      <c r="I37" s="29">
        <f t="shared" si="2"/>
        <v>0.30415</v>
      </c>
      <c r="J37" s="29">
        <f t="shared" si="3"/>
        <v>0.92349</v>
      </c>
      <c r="K37" s="29">
        <v>1.0</v>
      </c>
      <c r="L37" s="29">
        <f t="shared" si="4"/>
        <v>0.96022</v>
      </c>
      <c r="M37" s="29">
        <f t="shared" si="5"/>
        <v>0.17935</v>
      </c>
      <c r="N37" s="29">
        <f t="shared" si="14"/>
        <v>2.329</v>
      </c>
      <c r="O37" s="32">
        <v>43.29</v>
      </c>
      <c r="P37" s="30">
        <f t="shared" si="7"/>
        <v>198.08</v>
      </c>
      <c r="Q37" s="32">
        <v>241.37</v>
      </c>
      <c r="R37" s="29">
        <f t="shared" si="9"/>
        <v>46478.92</v>
      </c>
      <c r="S37" s="42">
        <f t="shared" si="15"/>
        <v>3850.71</v>
      </c>
      <c r="T37" s="29">
        <f t="shared" si="13"/>
        <v>50329.63</v>
      </c>
      <c r="U37" s="9"/>
      <c r="V37" s="9"/>
      <c r="W37" s="9"/>
      <c r="X37" s="9"/>
      <c r="Y37" s="9"/>
      <c r="Z37" s="9"/>
      <c r="AA37" s="9"/>
      <c r="AB37" s="9"/>
    </row>
    <row r="38">
      <c r="A38" s="14"/>
      <c r="B38" s="13"/>
      <c r="C38" s="13"/>
      <c r="D38" s="13"/>
      <c r="E38" s="14"/>
      <c r="F38" s="30" t="s">
        <v>33</v>
      </c>
      <c r="G38" s="29">
        <f t="shared" si="1"/>
        <v>0.18113</v>
      </c>
      <c r="H38" s="29">
        <v>1.0</v>
      </c>
      <c r="I38" s="29">
        <f t="shared" si="2"/>
        <v>0.30671</v>
      </c>
      <c r="J38" s="29">
        <f t="shared" si="3"/>
        <v>0.92308</v>
      </c>
      <c r="K38" s="29">
        <v>1.0</v>
      </c>
      <c r="L38" s="29">
        <f t="shared" si="4"/>
        <v>0.96</v>
      </c>
      <c r="M38" s="29">
        <f t="shared" si="5"/>
        <v>0.18113</v>
      </c>
      <c r="N38" s="29">
        <f t="shared" si="14"/>
        <v>2.352</v>
      </c>
      <c r="O38" s="32">
        <v>6.74</v>
      </c>
      <c r="P38" s="30">
        <f t="shared" si="7"/>
        <v>30.47</v>
      </c>
      <c r="Q38" s="32">
        <v>37.21</v>
      </c>
      <c r="R38" s="29">
        <f t="shared" si="9"/>
        <v>46646.53</v>
      </c>
      <c r="S38" s="42">
        <f t="shared" si="15"/>
        <v>3887.26</v>
      </c>
      <c r="T38" s="29">
        <f t="shared" si="13"/>
        <v>50533.79</v>
      </c>
      <c r="U38" s="9"/>
      <c r="V38" s="9"/>
      <c r="W38" s="9"/>
      <c r="X38" s="9"/>
      <c r="Y38" s="9"/>
      <c r="Z38" s="9"/>
      <c r="AA38" s="9"/>
      <c r="AB38" s="9"/>
    </row>
    <row r="39">
      <c r="A39" s="14"/>
      <c r="B39" s="13"/>
      <c r="C39" s="13"/>
      <c r="D39" s="13"/>
      <c r="E39" s="37"/>
      <c r="F39" s="38" t="s">
        <v>29</v>
      </c>
      <c r="G39" s="39">
        <f t="shared" si="1"/>
        <v>0.19489</v>
      </c>
      <c r="H39" s="39">
        <v>1.0</v>
      </c>
      <c r="I39" s="39">
        <f t="shared" si="2"/>
        <v>0.32621</v>
      </c>
      <c r="J39" s="39">
        <f t="shared" si="3"/>
        <v>0.92322</v>
      </c>
      <c r="K39" s="39">
        <v>1.0</v>
      </c>
      <c r="L39" s="39">
        <f t="shared" si="4"/>
        <v>0.96008</v>
      </c>
      <c r="M39" s="39">
        <f t="shared" si="5"/>
        <v>0.19489</v>
      </c>
      <c r="N39" s="65">
        <f t="shared" si="14"/>
        <v>2.531</v>
      </c>
      <c r="O39" s="38">
        <v>18.38</v>
      </c>
      <c r="P39" s="30">
        <f t="shared" si="7"/>
        <v>75.93</v>
      </c>
      <c r="Q39" s="38">
        <v>94.31</v>
      </c>
      <c r="R39" s="39">
        <f t="shared" si="9"/>
        <v>46601.07</v>
      </c>
      <c r="S39" s="45">
        <f t="shared" si="15"/>
        <v>3875.62</v>
      </c>
      <c r="T39" s="39">
        <f t="shared" si="13"/>
        <v>50476.69</v>
      </c>
      <c r="U39" s="9"/>
      <c r="V39" s="9"/>
      <c r="W39" s="9"/>
      <c r="X39" s="9"/>
      <c r="Y39" s="9"/>
      <c r="Z39" s="9"/>
      <c r="AA39" s="9"/>
      <c r="AB39" s="9"/>
    </row>
    <row r="40">
      <c r="A40" s="14"/>
      <c r="B40" s="13"/>
      <c r="C40" s="13"/>
      <c r="D40" s="13"/>
      <c r="E40" s="40" t="s">
        <v>31</v>
      </c>
      <c r="F40" s="31" t="s">
        <v>32</v>
      </c>
      <c r="G40" s="41">
        <f t="shared" si="1"/>
        <v>0.0508</v>
      </c>
      <c r="H40" s="41">
        <v>1.0</v>
      </c>
      <c r="I40" s="41">
        <f t="shared" si="2"/>
        <v>0.09669</v>
      </c>
      <c r="J40" s="41">
        <f t="shared" si="3"/>
        <v>0.92072</v>
      </c>
      <c r="K40" s="41">
        <v>1.0</v>
      </c>
      <c r="L40" s="41">
        <f t="shared" si="4"/>
        <v>0.95872</v>
      </c>
      <c r="M40" s="41">
        <f t="shared" si="5"/>
        <v>0.0508</v>
      </c>
      <c r="N40" s="41">
        <f t="shared" si="14"/>
        <v>0.66</v>
      </c>
      <c r="O40" s="42">
        <v>206.0</v>
      </c>
      <c r="P40" s="30">
        <f t="shared" si="7"/>
        <v>3849</v>
      </c>
      <c r="Q40" s="42">
        <v>4055.0</v>
      </c>
      <c r="R40" s="41">
        <f t="shared" si="9"/>
        <v>42828</v>
      </c>
      <c r="S40" s="42">
        <f t="shared" si="15"/>
        <v>3688</v>
      </c>
      <c r="T40" s="41">
        <f t="shared" si="13"/>
        <v>46516</v>
      </c>
      <c r="U40" s="9"/>
      <c r="V40" s="9"/>
      <c r="W40" s="9"/>
      <c r="X40" s="9"/>
      <c r="Y40" s="9"/>
      <c r="Z40" s="9"/>
      <c r="AA40" s="9"/>
      <c r="AB40" s="9"/>
    </row>
    <row r="41">
      <c r="A41" s="14"/>
      <c r="B41" s="13"/>
      <c r="C41" s="13"/>
      <c r="D41" s="13"/>
      <c r="E41" s="14"/>
      <c r="F41" s="32" t="s">
        <v>48</v>
      </c>
      <c r="G41" s="29">
        <f t="shared" si="1"/>
        <v>0.12787</v>
      </c>
      <c r="H41" s="29">
        <v>1.0</v>
      </c>
      <c r="I41" s="29">
        <f t="shared" si="2"/>
        <v>0.22675</v>
      </c>
      <c r="J41" s="29">
        <f t="shared" si="3"/>
        <v>0.92494</v>
      </c>
      <c r="K41" s="29">
        <v>1.0</v>
      </c>
      <c r="L41" s="29">
        <f t="shared" si="4"/>
        <v>0.96101</v>
      </c>
      <c r="M41" s="29">
        <f t="shared" si="5"/>
        <v>0.12787</v>
      </c>
      <c r="N41" s="29">
        <f t="shared" si="14"/>
        <v>1.661</v>
      </c>
      <c r="O41" s="32">
        <v>238.0</v>
      </c>
      <c r="P41" s="30">
        <f t="shared" si="7"/>
        <v>1623.33</v>
      </c>
      <c r="Q41" s="32">
        <v>1861.33</v>
      </c>
      <c r="R41" s="29">
        <f t="shared" si="9"/>
        <v>45053.67</v>
      </c>
      <c r="S41" s="42">
        <f t="shared" si="15"/>
        <v>3656</v>
      </c>
      <c r="T41" s="29">
        <f t="shared" si="13"/>
        <v>48709.67</v>
      </c>
      <c r="U41" s="9"/>
      <c r="V41" s="9"/>
      <c r="W41" s="9"/>
      <c r="X41" s="9"/>
      <c r="Y41" s="9"/>
      <c r="Z41" s="9"/>
      <c r="AA41" s="9"/>
      <c r="AB41" s="9"/>
    </row>
    <row r="42">
      <c r="A42" s="14"/>
      <c r="B42" s="13"/>
      <c r="C42" s="13"/>
      <c r="D42" s="13"/>
      <c r="E42" s="14"/>
      <c r="F42" s="35" t="s">
        <v>38</v>
      </c>
      <c r="G42" s="34">
        <f t="shared" si="1"/>
        <v>0.13519</v>
      </c>
      <c r="H42" s="34">
        <v>1.0</v>
      </c>
      <c r="I42" s="34">
        <f t="shared" si="2"/>
        <v>0.23818</v>
      </c>
      <c r="J42" s="34">
        <f t="shared" si="3"/>
        <v>0.92686</v>
      </c>
      <c r="K42" s="34">
        <v>1.0</v>
      </c>
      <c r="L42" s="34">
        <f t="shared" si="4"/>
        <v>0.96204</v>
      </c>
      <c r="M42" s="34">
        <f t="shared" si="5"/>
        <v>0.13519</v>
      </c>
      <c r="N42" s="66">
        <f t="shared" si="14"/>
        <v>1.756</v>
      </c>
      <c r="O42" s="33">
        <v>425.25</v>
      </c>
      <c r="P42" s="30">
        <f t="shared" si="7"/>
        <v>2720.25</v>
      </c>
      <c r="Q42" s="33">
        <v>3145.5</v>
      </c>
      <c r="R42" s="34">
        <f t="shared" si="9"/>
        <v>43956.75</v>
      </c>
      <c r="S42" s="46">
        <f t="shared" si="15"/>
        <v>3468.75</v>
      </c>
      <c r="T42" s="34">
        <f t="shared" si="13"/>
        <v>47425.5</v>
      </c>
      <c r="U42" s="9"/>
      <c r="V42" s="9"/>
      <c r="W42" s="9"/>
      <c r="X42" s="9"/>
      <c r="Y42" s="9"/>
      <c r="Z42" s="9"/>
      <c r="AA42" s="9"/>
      <c r="AB42" s="9"/>
    </row>
    <row r="43">
      <c r="A43" s="14"/>
      <c r="B43" s="13"/>
      <c r="C43" s="13"/>
      <c r="D43" s="13"/>
      <c r="E43" s="27" t="s">
        <v>36</v>
      </c>
      <c r="F43" s="44" t="s">
        <v>37</v>
      </c>
      <c r="G43" s="36">
        <f t="shared" si="1"/>
        <v>0.07498</v>
      </c>
      <c r="H43" s="36">
        <v>1.0</v>
      </c>
      <c r="I43" s="36">
        <f t="shared" si="2"/>
        <v>0.1395</v>
      </c>
      <c r="J43" s="36">
        <f t="shared" si="3"/>
        <v>0.92264</v>
      </c>
      <c r="K43" s="36">
        <v>1.0</v>
      </c>
      <c r="L43" s="36">
        <f t="shared" si="4"/>
        <v>0.95976</v>
      </c>
      <c r="M43" s="36">
        <f t="shared" si="5"/>
        <v>0.07498</v>
      </c>
      <c r="N43" s="36">
        <f t="shared" si="14"/>
        <v>0.974</v>
      </c>
      <c r="O43" s="28">
        <v>574.0</v>
      </c>
      <c r="P43" s="30">
        <f t="shared" si="7"/>
        <v>7081</v>
      </c>
      <c r="Q43" s="28">
        <v>7655.0</v>
      </c>
      <c r="R43" s="28">
        <v>39596.0</v>
      </c>
      <c r="S43" s="28">
        <f>T43-R43</f>
        <v>3320</v>
      </c>
      <c r="T43" s="28">
        <v>42916.0</v>
      </c>
      <c r="U43" s="9"/>
      <c r="V43" s="9"/>
      <c r="W43" s="9"/>
      <c r="X43" s="9"/>
      <c r="Y43" s="9"/>
      <c r="Z43" s="9"/>
      <c r="AA43" s="9"/>
      <c r="AB43" s="9"/>
    </row>
    <row r="44">
      <c r="A44" s="14"/>
      <c r="B44" s="13"/>
      <c r="C44" s="13"/>
      <c r="D44" s="13"/>
      <c r="E44" s="14"/>
      <c r="F44" s="30" t="s">
        <v>35</v>
      </c>
      <c r="G44" s="29">
        <f t="shared" si="1"/>
        <v>0.12184</v>
      </c>
      <c r="H44" s="29">
        <v>1.0</v>
      </c>
      <c r="I44" s="29">
        <f t="shared" si="2"/>
        <v>0.21721</v>
      </c>
      <c r="J44" s="29">
        <f t="shared" si="3"/>
        <v>0.92986</v>
      </c>
      <c r="K44" s="29">
        <v>1.0</v>
      </c>
      <c r="L44" s="29">
        <f t="shared" si="4"/>
        <v>0.96366</v>
      </c>
      <c r="M44" s="29">
        <f t="shared" si="5"/>
        <v>0.12184</v>
      </c>
      <c r="N44" s="29">
        <f t="shared" si="14"/>
        <v>1.582</v>
      </c>
      <c r="O44" s="32">
        <v>818.0</v>
      </c>
      <c r="P44" s="30">
        <f t="shared" si="7"/>
        <v>5895.9</v>
      </c>
      <c r="Q44" s="32">
        <v>6713.9</v>
      </c>
      <c r="R44" s="29">
        <f t="shared" ref="R44:R45" si="16">T44-S44</f>
        <v>40781.1</v>
      </c>
      <c r="S44" s="42">
        <f t="shared" ref="S44:S45" si="17">3894-O44</f>
        <v>3076</v>
      </c>
      <c r="T44" s="29">
        <f t="shared" ref="T44:T45" si="18">50571-Q44</f>
        <v>43857.1</v>
      </c>
      <c r="U44" s="9"/>
      <c r="V44" s="9"/>
      <c r="W44" s="9"/>
      <c r="X44" s="9"/>
      <c r="Y44" s="9"/>
      <c r="Z44" s="9"/>
      <c r="AA44" s="9"/>
      <c r="AB44" s="9"/>
    </row>
    <row r="45">
      <c r="A45" s="14"/>
      <c r="B45" s="13"/>
      <c r="C45" s="13"/>
      <c r="D45" s="13"/>
      <c r="E45" s="37"/>
      <c r="F45" s="47" t="s">
        <v>38</v>
      </c>
      <c r="G45" s="39">
        <f t="shared" si="1"/>
        <v>0.13192</v>
      </c>
      <c r="H45" s="39">
        <v>1.0</v>
      </c>
      <c r="I45" s="39">
        <f t="shared" si="2"/>
        <v>0.23309</v>
      </c>
      <c r="J45" s="39">
        <f t="shared" si="3"/>
        <v>0.93172</v>
      </c>
      <c r="K45" s="39">
        <v>1.0</v>
      </c>
      <c r="L45" s="39">
        <f t="shared" si="4"/>
        <v>0.96465</v>
      </c>
      <c r="M45" s="39">
        <f t="shared" si="5"/>
        <v>0.13192</v>
      </c>
      <c r="N45" s="65">
        <f t="shared" si="14"/>
        <v>1.713</v>
      </c>
      <c r="O45" s="38">
        <v>914.42</v>
      </c>
      <c r="P45" s="30">
        <f t="shared" si="7"/>
        <v>6017.08</v>
      </c>
      <c r="Q45" s="38">
        <v>6931.5</v>
      </c>
      <c r="R45" s="39">
        <f t="shared" si="16"/>
        <v>40659.92</v>
      </c>
      <c r="S45" s="45">
        <f t="shared" si="17"/>
        <v>2979.58</v>
      </c>
      <c r="T45" s="39">
        <f t="shared" si="18"/>
        <v>43639.5</v>
      </c>
      <c r="U45" s="9"/>
      <c r="V45" s="9"/>
      <c r="W45" s="9"/>
      <c r="X45" s="9"/>
      <c r="Y45" s="9"/>
      <c r="Z45" s="9"/>
      <c r="AA45" s="9"/>
      <c r="AB45" s="9"/>
    </row>
    <row r="46">
      <c r="A46" s="14"/>
      <c r="B46" s="13"/>
      <c r="C46" s="13"/>
      <c r="D46" s="13"/>
      <c r="E46" s="40" t="s">
        <v>63</v>
      </c>
      <c r="F46" s="31" t="s">
        <v>40</v>
      </c>
      <c r="G46" s="41">
        <f t="shared" si="1"/>
        <v>0.12853</v>
      </c>
      <c r="H46" s="41">
        <v>1.0</v>
      </c>
      <c r="I46" s="41">
        <f t="shared" si="2"/>
        <v>0.22778</v>
      </c>
      <c r="J46" s="41">
        <f t="shared" si="3"/>
        <v>0.98147</v>
      </c>
      <c r="K46" s="41">
        <v>1.0</v>
      </c>
      <c r="L46" s="41">
        <f t="shared" si="4"/>
        <v>0.99065</v>
      </c>
      <c r="M46" s="41">
        <f t="shared" si="5"/>
        <v>0.12853</v>
      </c>
      <c r="N46" s="41">
        <f t="shared" si="14"/>
        <v>1.669</v>
      </c>
      <c r="O46" s="42">
        <v>3455.0</v>
      </c>
      <c r="P46" s="30">
        <f t="shared" si="7"/>
        <v>23425</v>
      </c>
      <c r="Q46" s="42">
        <v>26880.0</v>
      </c>
      <c r="R46" s="42">
        <v>23252.0</v>
      </c>
      <c r="S46" s="42">
        <f>T46-R46</f>
        <v>439</v>
      </c>
      <c r="T46" s="42">
        <v>23691.0</v>
      </c>
      <c r="U46" s="9"/>
      <c r="V46" s="9"/>
      <c r="W46" s="9"/>
      <c r="X46" s="9"/>
      <c r="Y46" s="9"/>
      <c r="Z46" s="9"/>
      <c r="AA46" s="9"/>
      <c r="AB46" s="9"/>
    </row>
    <row r="47">
      <c r="A47" s="14"/>
      <c r="B47" s="13"/>
      <c r="C47" s="13"/>
      <c r="D47" s="13"/>
      <c r="E47" s="14"/>
      <c r="F47" s="30" t="s">
        <v>38</v>
      </c>
      <c r="G47" s="34">
        <f t="shared" si="1"/>
        <v>0.12789</v>
      </c>
      <c r="H47" s="34">
        <v>1.0</v>
      </c>
      <c r="I47" s="34">
        <f t="shared" si="2"/>
        <v>0.22678</v>
      </c>
      <c r="J47" s="34">
        <f t="shared" si="3"/>
        <v>0.93319</v>
      </c>
      <c r="K47" s="34">
        <v>1.0</v>
      </c>
      <c r="L47" s="34">
        <f t="shared" si="4"/>
        <v>0.96544</v>
      </c>
      <c r="M47" s="34">
        <f t="shared" si="5"/>
        <v>0.12789</v>
      </c>
      <c r="N47" s="64">
        <f t="shared" si="14"/>
        <v>1.661</v>
      </c>
      <c r="O47" s="33">
        <v>1079.41</v>
      </c>
      <c r="P47" s="30">
        <f t="shared" si="7"/>
        <v>7360.84</v>
      </c>
      <c r="Q47" s="33">
        <v>8440.25</v>
      </c>
      <c r="R47" s="29">
        <f t="shared" ref="R47:R63" si="19">T47-S47</f>
        <v>39316.16</v>
      </c>
      <c r="S47" s="42">
        <f t="shared" ref="S47:S48" si="20">3894-O47</f>
        <v>2814.59</v>
      </c>
      <c r="T47" s="29">
        <f t="shared" ref="T47:T63" si="21">50571-Q47</f>
        <v>42130.75</v>
      </c>
      <c r="U47" s="9"/>
      <c r="V47" s="9"/>
      <c r="W47" s="9"/>
      <c r="X47" s="9"/>
      <c r="Y47" s="9"/>
      <c r="Z47" s="9"/>
      <c r="AA47" s="9"/>
      <c r="AB47" s="9"/>
    </row>
    <row r="48">
      <c r="A48" s="14"/>
      <c r="B48" s="43"/>
      <c r="C48" s="43"/>
      <c r="D48" s="43"/>
      <c r="E48" s="14"/>
      <c r="F48" s="35" t="s">
        <v>49</v>
      </c>
      <c r="G48" s="34">
        <f t="shared" si="1"/>
        <v>0.10738</v>
      </c>
      <c r="H48" s="34">
        <v>1.0</v>
      </c>
      <c r="I48" s="34">
        <f t="shared" si="2"/>
        <v>0.19394</v>
      </c>
      <c r="J48" s="34">
        <f t="shared" si="3"/>
        <v>0.93795</v>
      </c>
      <c r="K48" s="34">
        <v>1.0</v>
      </c>
      <c r="L48" s="34">
        <f t="shared" si="4"/>
        <v>0.96798</v>
      </c>
      <c r="M48" s="34">
        <f t="shared" si="5"/>
        <v>0.10738</v>
      </c>
      <c r="N48" s="34">
        <f t="shared" si="14"/>
        <v>1.395</v>
      </c>
      <c r="O48" s="33">
        <v>1790.8</v>
      </c>
      <c r="P48" s="30">
        <f t="shared" si="7"/>
        <v>14886.06</v>
      </c>
      <c r="Q48" s="33">
        <v>16676.86</v>
      </c>
      <c r="R48" s="34">
        <f t="shared" si="19"/>
        <v>31790.94</v>
      </c>
      <c r="S48" s="46">
        <f t="shared" si="20"/>
        <v>2103.2</v>
      </c>
      <c r="T48" s="34">
        <f t="shared" si="21"/>
        <v>33894.14</v>
      </c>
      <c r="U48" s="9"/>
      <c r="V48" s="9"/>
      <c r="W48" s="9"/>
      <c r="X48" s="9"/>
      <c r="Y48" s="9"/>
      <c r="Z48" s="9"/>
      <c r="AA48" s="9"/>
      <c r="AB48" s="9"/>
    </row>
    <row r="49">
      <c r="A49" s="14"/>
      <c r="B49" s="25" t="s">
        <v>50</v>
      </c>
      <c r="C49" s="26" t="s">
        <v>51</v>
      </c>
      <c r="D49" s="25">
        <f>round(39/50571,5)</f>
        <v>0.00077</v>
      </c>
      <c r="E49" s="27" t="s">
        <v>25</v>
      </c>
      <c r="F49" s="28" t="s">
        <v>26</v>
      </c>
      <c r="G49" s="36">
        <f t="shared" si="1"/>
        <v>0.00395</v>
      </c>
      <c r="H49" s="36">
        <v>1.0</v>
      </c>
      <c r="I49" s="36">
        <f t="shared" si="2"/>
        <v>0.00787</v>
      </c>
      <c r="J49" s="36">
        <f t="shared" si="3"/>
        <v>0.99926</v>
      </c>
      <c r="K49" s="36">
        <v>1.0</v>
      </c>
      <c r="L49" s="36">
        <f t="shared" si="4"/>
        <v>0.99963</v>
      </c>
      <c r="M49" s="36">
        <f t="shared" si="5"/>
        <v>0.00395</v>
      </c>
      <c r="N49" s="36">
        <f t="shared" ref="N49:N63" si="22">round(M49/D$49,3)</f>
        <v>5.13</v>
      </c>
      <c r="O49" s="28">
        <v>2.0</v>
      </c>
      <c r="P49" s="30">
        <f t="shared" si="7"/>
        <v>504</v>
      </c>
      <c r="Q49" s="28">
        <v>506.0</v>
      </c>
      <c r="R49" s="48">
        <f t="shared" si="19"/>
        <v>50028</v>
      </c>
      <c r="S49" s="28">
        <f t="shared" ref="S49:S63" si="23">39-O49</f>
        <v>37</v>
      </c>
      <c r="T49" s="49">
        <f t="shared" si="21"/>
        <v>50065</v>
      </c>
      <c r="U49" s="9"/>
      <c r="V49" s="9"/>
      <c r="W49" s="9"/>
      <c r="X49" s="9"/>
      <c r="Y49" s="9"/>
      <c r="Z49" s="9"/>
      <c r="AA49" s="9"/>
      <c r="AB49" s="9"/>
    </row>
    <row r="50">
      <c r="A50" s="14"/>
      <c r="B50" s="13"/>
      <c r="C50" s="13"/>
      <c r="D50" s="13"/>
      <c r="E50" s="14"/>
      <c r="F50" s="31" t="s">
        <v>27</v>
      </c>
      <c r="G50" s="36">
        <f t="shared" si="1"/>
        <v>0.00593</v>
      </c>
      <c r="H50" s="36">
        <v>1.0</v>
      </c>
      <c r="I50" s="36">
        <f t="shared" si="2"/>
        <v>0.01179</v>
      </c>
      <c r="J50" s="36">
        <f t="shared" si="3"/>
        <v>0.99928</v>
      </c>
      <c r="K50" s="36">
        <v>1.0</v>
      </c>
      <c r="L50" s="36">
        <f t="shared" si="4"/>
        <v>0.99964</v>
      </c>
      <c r="M50" s="36">
        <f t="shared" si="5"/>
        <v>0.00593</v>
      </c>
      <c r="N50" s="36">
        <f t="shared" si="22"/>
        <v>7.701</v>
      </c>
      <c r="O50" s="31">
        <v>3.0</v>
      </c>
      <c r="P50" s="30">
        <f t="shared" si="7"/>
        <v>503</v>
      </c>
      <c r="Q50" s="31">
        <v>506.0</v>
      </c>
      <c r="R50" s="48">
        <f t="shared" si="19"/>
        <v>50029</v>
      </c>
      <c r="S50" s="30">
        <f t="shared" si="23"/>
        <v>36</v>
      </c>
      <c r="T50" s="49">
        <f t="shared" si="21"/>
        <v>50065</v>
      </c>
      <c r="U50" s="9"/>
      <c r="V50" s="9"/>
      <c r="W50" s="9"/>
      <c r="X50" s="9"/>
      <c r="Y50" s="9"/>
      <c r="Z50" s="9"/>
      <c r="AA50" s="9"/>
      <c r="AB50" s="9"/>
    </row>
    <row r="51">
      <c r="A51" s="14"/>
      <c r="B51" s="13"/>
      <c r="C51" s="13"/>
      <c r="D51" s="13"/>
      <c r="E51" s="14"/>
      <c r="F51" s="32" t="s">
        <v>30</v>
      </c>
      <c r="G51" s="29">
        <f t="shared" si="1"/>
        <v>0.00592</v>
      </c>
      <c r="H51" s="29">
        <v>1.0</v>
      </c>
      <c r="I51" s="29">
        <f t="shared" si="2"/>
        <v>0.01177</v>
      </c>
      <c r="J51" s="29">
        <f t="shared" si="3"/>
        <v>0.99925</v>
      </c>
      <c r="K51" s="29">
        <v>1.0</v>
      </c>
      <c r="L51" s="29">
        <f t="shared" si="4"/>
        <v>0.99962</v>
      </c>
      <c r="M51" s="29">
        <f t="shared" si="5"/>
        <v>0.00592</v>
      </c>
      <c r="N51" s="29">
        <f t="shared" si="22"/>
        <v>7.688</v>
      </c>
      <c r="O51" s="32">
        <v>1.5</v>
      </c>
      <c r="P51" s="30">
        <f t="shared" si="7"/>
        <v>252</v>
      </c>
      <c r="Q51" s="32">
        <v>253.5</v>
      </c>
      <c r="R51" s="52">
        <f t="shared" si="19"/>
        <v>50280</v>
      </c>
      <c r="S51" s="30">
        <f t="shared" si="23"/>
        <v>37.5</v>
      </c>
      <c r="T51" s="53">
        <f t="shared" si="21"/>
        <v>50317.5</v>
      </c>
      <c r="U51" s="9"/>
      <c r="V51" s="9"/>
      <c r="W51" s="9"/>
      <c r="X51" s="9"/>
      <c r="Y51" s="9"/>
      <c r="Z51" s="9"/>
      <c r="AA51" s="9"/>
      <c r="AB51" s="9"/>
    </row>
    <row r="52">
      <c r="A52" s="14"/>
      <c r="B52" s="13"/>
      <c r="C52" s="13"/>
      <c r="D52" s="13"/>
      <c r="E52" s="14"/>
      <c r="F52" s="32" t="s">
        <v>48</v>
      </c>
      <c r="G52" s="29">
        <f t="shared" si="1"/>
        <v>0.0005</v>
      </c>
      <c r="H52" s="29">
        <v>1.0</v>
      </c>
      <c r="I52" s="29">
        <f t="shared" si="2"/>
        <v>0.001</v>
      </c>
      <c r="J52" s="29">
        <f t="shared" si="3"/>
        <v>0.99923</v>
      </c>
      <c r="K52" s="29">
        <v>1.0</v>
      </c>
      <c r="L52" s="29">
        <f t="shared" si="4"/>
        <v>0.99961</v>
      </c>
      <c r="M52" s="29">
        <f t="shared" si="5"/>
        <v>0.0005</v>
      </c>
      <c r="N52" s="29">
        <f t="shared" si="22"/>
        <v>0.649</v>
      </c>
      <c r="O52" s="32">
        <v>0.1</v>
      </c>
      <c r="P52" s="30">
        <f t="shared" si="7"/>
        <v>198.9</v>
      </c>
      <c r="Q52" s="32">
        <v>199.0</v>
      </c>
      <c r="R52" s="52">
        <f t="shared" si="19"/>
        <v>50333.1</v>
      </c>
      <c r="S52" s="30">
        <f t="shared" si="23"/>
        <v>38.9</v>
      </c>
      <c r="T52" s="53">
        <f t="shared" si="21"/>
        <v>50372</v>
      </c>
      <c r="U52" s="9"/>
      <c r="V52" s="9"/>
      <c r="W52" s="9"/>
      <c r="X52" s="9"/>
      <c r="Y52" s="9"/>
      <c r="Z52" s="9"/>
      <c r="AA52" s="9"/>
      <c r="AB52" s="9"/>
    </row>
    <row r="53">
      <c r="A53" s="14"/>
      <c r="B53" s="13"/>
      <c r="C53" s="13"/>
      <c r="D53" s="13"/>
      <c r="E53" s="37"/>
      <c r="F53" s="67" t="s">
        <v>28</v>
      </c>
      <c r="G53" s="39">
        <f t="shared" si="1"/>
        <v>0.00625</v>
      </c>
      <c r="H53" s="39">
        <v>1.0</v>
      </c>
      <c r="I53" s="39">
        <f t="shared" si="2"/>
        <v>0.01242</v>
      </c>
      <c r="J53" s="39">
        <f t="shared" si="3"/>
        <v>0.99926</v>
      </c>
      <c r="K53" s="39">
        <v>1.0</v>
      </c>
      <c r="L53" s="39">
        <f t="shared" si="4"/>
        <v>0.99963</v>
      </c>
      <c r="M53" s="39">
        <f t="shared" si="5"/>
        <v>0.00625</v>
      </c>
      <c r="N53" s="65">
        <f t="shared" si="22"/>
        <v>8.117</v>
      </c>
      <c r="O53" s="38">
        <v>1.58</v>
      </c>
      <c r="P53" s="30">
        <f t="shared" si="7"/>
        <v>251.42</v>
      </c>
      <c r="Q53" s="38">
        <v>253.0</v>
      </c>
      <c r="R53" s="55">
        <f t="shared" si="19"/>
        <v>50280.58</v>
      </c>
      <c r="S53" s="47">
        <f t="shared" si="23"/>
        <v>37.42</v>
      </c>
      <c r="T53" s="56">
        <f t="shared" si="21"/>
        <v>50318</v>
      </c>
      <c r="U53" s="9"/>
      <c r="V53" s="9"/>
      <c r="W53" s="9"/>
      <c r="X53" s="9"/>
      <c r="Y53" s="9"/>
      <c r="Z53" s="9"/>
      <c r="AA53" s="9"/>
      <c r="AB53" s="9"/>
    </row>
    <row r="54">
      <c r="A54" s="14"/>
      <c r="B54" s="13"/>
      <c r="C54" s="13"/>
      <c r="D54" s="13"/>
      <c r="E54" s="40" t="s">
        <v>31</v>
      </c>
      <c r="F54" s="42" t="s">
        <v>32</v>
      </c>
      <c r="G54" s="41">
        <f t="shared" si="1"/>
        <v>0.00059</v>
      </c>
      <c r="H54" s="41">
        <v>1.0</v>
      </c>
      <c r="I54" s="41">
        <f t="shared" si="2"/>
        <v>0.00118</v>
      </c>
      <c r="J54" s="41">
        <f t="shared" si="3"/>
        <v>0.99922</v>
      </c>
      <c r="K54" s="41">
        <v>1.0</v>
      </c>
      <c r="L54" s="41">
        <f t="shared" si="4"/>
        <v>0.99961</v>
      </c>
      <c r="M54" s="41">
        <f t="shared" si="5"/>
        <v>0.00059</v>
      </c>
      <c r="N54" s="41">
        <f t="shared" si="22"/>
        <v>0.766</v>
      </c>
      <c r="O54" s="42">
        <v>2.0</v>
      </c>
      <c r="P54" s="30">
        <f t="shared" si="7"/>
        <v>3360</v>
      </c>
      <c r="Q54" s="42">
        <v>3362.0</v>
      </c>
      <c r="R54" s="50">
        <f t="shared" si="19"/>
        <v>47172</v>
      </c>
      <c r="S54" s="42">
        <f t="shared" si="23"/>
        <v>37</v>
      </c>
      <c r="T54" s="51">
        <f t="shared" si="21"/>
        <v>47209</v>
      </c>
      <c r="U54" s="9"/>
      <c r="V54" s="9"/>
      <c r="W54" s="9"/>
      <c r="X54" s="9"/>
      <c r="Y54" s="9"/>
      <c r="Z54" s="9"/>
      <c r="AA54" s="9"/>
      <c r="AB54" s="9"/>
    </row>
    <row r="55">
      <c r="A55" s="14"/>
      <c r="B55" s="13"/>
      <c r="C55" s="13"/>
      <c r="D55" s="13"/>
      <c r="E55" s="14"/>
      <c r="F55" s="30" t="s">
        <v>38</v>
      </c>
      <c r="G55" s="29">
        <f t="shared" si="1"/>
        <v>0.00389</v>
      </c>
      <c r="H55" s="29">
        <v>1.0</v>
      </c>
      <c r="I55" s="29">
        <f t="shared" si="2"/>
        <v>0.00775</v>
      </c>
      <c r="J55" s="29">
        <f t="shared" si="3"/>
        <v>0.99944</v>
      </c>
      <c r="K55" s="29">
        <v>1.0</v>
      </c>
      <c r="L55" s="29">
        <f t="shared" si="4"/>
        <v>0.99972</v>
      </c>
      <c r="M55" s="29">
        <f t="shared" si="5"/>
        <v>0.00389</v>
      </c>
      <c r="N55" s="29">
        <f t="shared" si="22"/>
        <v>5.052</v>
      </c>
      <c r="O55" s="32">
        <v>12.5</v>
      </c>
      <c r="P55" s="30">
        <f t="shared" si="7"/>
        <v>3202.5</v>
      </c>
      <c r="Q55" s="32">
        <v>3215.0</v>
      </c>
      <c r="R55" s="52">
        <f t="shared" si="19"/>
        <v>47329.5</v>
      </c>
      <c r="S55" s="30">
        <f t="shared" si="23"/>
        <v>26.5</v>
      </c>
      <c r="T55" s="53">
        <f t="shared" si="21"/>
        <v>47356</v>
      </c>
      <c r="U55" s="9"/>
      <c r="V55" s="9"/>
      <c r="W55" s="9"/>
      <c r="X55" s="9"/>
      <c r="Y55" s="9"/>
      <c r="Z55" s="9"/>
      <c r="AA55" s="9"/>
      <c r="AB55" s="9"/>
    </row>
    <row r="56">
      <c r="A56" s="14"/>
      <c r="B56" s="13"/>
      <c r="C56" s="13"/>
      <c r="D56" s="13"/>
      <c r="E56" s="14"/>
      <c r="F56" s="30" t="s">
        <v>45</v>
      </c>
      <c r="G56" s="29">
        <f t="shared" si="1"/>
        <v>0.00197</v>
      </c>
      <c r="H56" s="29">
        <v>1.0</v>
      </c>
      <c r="I56" s="29">
        <f t="shared" si="2"/>
        <v>0.00393</v>
      </c>
      <c r="J56" s="29">
        <f t="shared" si="3"/>
        <v>0.99927</v>
      </c>
      <c r="K56" s="29">
        <v>1.0</v>
      </c>
      <c r="L56" s="29">
        <f t="shared" si="4"/>
        <v>0.99963</v>
      </c>
      <c r="M56" s="29">
        <f t="shared" si="5"/>
        <v>0.00197</v>
      </c>
      <c r="N56" s="29">
        <f t="shared" si="22"/>
        <v>2.558</v>
      </c>
      <c r="O56" s="32">
        <v>3.46</v>
      </c>
      <c r="P56" s="30">
        <f t="shared" si="7"/>
        <v>1752.04</v>
      </c>
      <c r="Q56" s="32">
        <v>1755.5</v>
      </c>
      <c r="R56" s="52">
        <f t="shared" si="19"/>
        <v>48779.96</v>
      </c>
      <c r="S56" s="30">
        <f t="shared" si="23"/>
        <v>35.54</v>
      </c>
      <c r="T56" s="53">
        <f t="shared" si="21"/>
        <v>48815.5</v>
      </c>
      <c r="U56" s="9"/>
      <c r="V56" s="9"/>
      <c r="W56" s="9"/>
      <c r="X56" s="9"/>
      <c r="Y56" s="9"/>
      <c r="Z56" s="9"/>
      <c r="AA56" s="9"/>
      <c r="AB56" s="9"/>
    </row>
    <row r="57">
      <c r="A57" s="14"/>
      <c r="B57" s="13"/>
      <c r="C57" s="13"/>
      <c r="D57" s="13"/>
      <c r="E57" s="18"/>
      <c r="F57" s="68" t="s">
        <v>29</v>
      </c>
      <c r="G57" s="34">
        <f t="shared" si="1"/>
        <v>0.00493</v>
      </c>
      <c r="H57" s="34">
        <v>1.0</v>
      </c>
      <c r="I57" s="34">
        <f t="shared" si="2"/>
        <v>0.00981</v>
      </c>
      <c r="J57" s="34">
        <f t="shared" si="3"/>
        <v>0.99934</v>
      </c>
      <c r="K57" s="34">
        <v>1.0</v>
      </c>
      <c r="L57" s="34">
        <f t="shared" si="4"/>
        <v>0.99967</v>
      </c>
      <c r="M57" s="34">
        <f t="shared" si="5"/>
        <v>0.00493</v>
      </c>
      <c r="N57" s="66">
        <f t="shared" si="22"/>
        <v>6.403</v>
      </c>
      <c r="O57" s="33">
        <v>6.33</v>
      </c>
      <c r="P57" s="30">
        <f t="shared" si="7"/>
        <v>1277.5</v>
      </c>
      <c r="Q57" s="33">
        <v>1283.83</v>
      </c>
      <c r="R57" s="58">
        <f t="shared" si="19"/>
        <v>49254.5</v>
      </c>
      <c r="S57" s="35">
        <f t="shared" si="23"/>
        <v>32.67</v>
      </c>
      <c r="T57" s="59">
        <f t="shared" si="21"/>
        <v>49287.17</v>
      </c>
      <c r="U57" s="9"/>
      <c r="V57" s="9"/>
      <c r="W57" s="9"/>
      <c r="X57" s="9"/>
      <c r="Y57" s="9"/>
      <c r="Z57" s="9"/>
      <c r="AA57" s="9"/>
      <c r="AB57" s="9"/>
    </row>
    <row r="58">
      <c r="A58" s="14"/>
      <c r="B58" s="13"/>
      <c r="C58" s="13"/>
      <c r="D58" s="13"/>
      <c r="E58" s="27" t="s">
        <v>36</v>
      </c>
      <c r="F58" s="44" t="s">
        <v>37</v>
      </c>
      <c r="G58" s="36">
        <f t="shared" si="1"/>
        <v>0.00118</v>
      </c>
      <c r="H58" s="36">
        <v>1.0</v>
      </c>
      <c r="I58" s="36">
        <f t="shared" si="2"/>
        <v>0.00236</v>
      </c>
      <c r="J58" s="36">
        <f t="shared" si="3"/>
        <v>0.9993</v>
      </c>
      <c r="K58" s="36">
        <v>1.0</v>
      </c>
      <c r="L58" s="36">
        <f t="shared" si="4"/>
        <v>0.99965</v>
      </c>
      <c r="M58" s="36">
        <f t="shared" si="5"/>
        <v>0.00118</v>
      </c>
      <c r="N58" s="36">
        <f t="shared" si="22"/>
        <v>1.532</v>
      </c>
      <c r="O58" s="28">
        <v>9.0</v>
      </c>
      <c r="P58" s="30">
        <f t="shared" si="7"/>
        <v>7601</v>
      </c>
      <c r="Q58" s="28">
        <v>7610.0</v>
      </c>
      <c r="R58" s="48">
        <f t="shared" si="19"/>
        <v>42931</v>
      </c>
      <c r="S58" s="28">
        <f t="shared" si="23"/>
        <v>30</v>
      </c>
      <c r="T58" s="49">
        <f t="shared" si="21"/>
        <v>42961</v>
      </c>
      <c r="U58" s="9"/>
      <c r="V58" s="9"/>
      <c r="W58" s="9"/>
      <c r="X58" s="9"/>
      <c r="Y58" s="9"/>
      <c r="Z58" s="9"/>
      <c r="AA58" s="9"/>
      <c r="AB58" s="9"/>
    </row>
    <row r="59">
      <c r="A59" s="14"/>
      <c r="B59" s="13"/>
      <c r="C59" s="13"/>
      <c r="D59" s="13"/>
      <c r="E59" s="14"/>
      <c r="F59" s="32" t="s">
        <v>45</v>
      </c>
      <c r="G59" s="29">
        <f t="shared" si="1"/>
        <v>0.00323</v>
      </c>
      <c r="H59" s="29">
        <v>1.0</v>
      </c>
      <c r="I59" s="29">
        <f t="shared" si="2"/>
        <v>0.00644</v>
      </c>
      <c r="J59" s="29">
        <f t="shared" si="3"/>
        <v>0.99948</v>
      </c>
      <c r="K59" s="29">
        <v>1.0</v>
      </c>
      <c r="L59" s="29">
        <f t="shared" si="4"/>
        <v>0.99974</v>
      </c>
      <c r="M59" s="29">
        <f t="shared" si="5"/>
        <v>0.00323</v>
      </c>
      <c r="N59" s="64">
        <f t="shared" si="22"/>
        <v>4.195</v>
      </c>
      <c r="O59" s="32">
        <v>15.0</v>
      </c>
      <c r="P59" s="30">
        <f t="shared" si="7"/>
        <v>4636</v>
      </c>
      <c r="Q59" s="32">
        <v>4651.0</v>
      </c>
      <c r="R59" s="52">
        <f t="shared" si="19"/>
        <v>45896</v>
      </c>
      <c r="S59" s="30">
        <f t="shared" si="23"/>
        <v>24</v>
      </c>
      <c r="T59" s="53">
        <f t="shared" si="21"/>
        <v>45920</v>
      </c>
      <c r="U59" s="9"/>
      <c r="V59" s="9"/>
      <c r="W59" s="9"/>
      <c r="X59" s="9"/>
      <c r="Y59" s="9"/>
      <c r="Z59" s="9"/>
      <c r="AA59" s="9"/>
      <c r="AB59" s="9"/>
    </row>
    <row r="60">
      <c r="A60" s="14"/>
      <c r="B60" s="13"/>
      <c r="C60" s="13"/>
      <c r="D60" s="13"/>
      <c r="E60" s="37"/>
      <c r="F60" s="47" t="s">
        <v>38</v>
      </c>
      <c r="G60" s="39">
        <f t="shared" si="1"/>
        <v>0.00235</v>
      </c>
      <c r="H60" s="39">
        <v>1.0</v>
      </c>
      <c r="I60" s="39">
        <f t="shared" si="2"/>
        <v>0.00469</v>
      </c>
      <c r="J60" s="39">
        <f t="shared" si="3"/>
        <v>0.99949</v>
      </c>
      <c r="K60" s="39">
        <v>1.0</v>
      </c>
      <c r="L60" s="39">
        <f t="shared" si="4"/>
        <v>0.99974</v>
      </c>
      <c r="M60" s="39">
        <f t="shared" si="5"/>
        <v>0.00235</v>
      </c>
      <c r="N60" s="39">
        <f t="shared" si="22"/>
        <v>3.052</v>
      </c>
      <c r="O60" s="38">
        <v>16.7</v>
      </c>
      <c r="P60" s="30">
        <f t="shared" si="7"/>
        <v>7098.3</v>
      </c>
      <c r="Q60" s="38">
        <v>7115.0</v>
      </c>
      <c r="R60" s="55">
        <f t="shared" si="19"/>
        <v>43433.7</v>
      </c>
      <c r="S60" s="47">
        <f t="shared" si="23"/>
        <v>22.3</v>
      </c>
      <c r="T60" s="56">
        <f t="shared" si="21"/>
        <v>43456</v>
      </c>
      <c r="U60" s="9"/>
      <c r="V60" s="9"/>
      <c r="W60" s="9"/>
      <c r="X60" s="9"/>
      <c r="Y60" s="9"/>
      <c r="Z60" s="9"/>
      <c r="AA60" s="9"/>
      <c r="AB60" s="9"/>
    </row>
    <row r="61">
      <c r="A61" s="14"/>
      <c r="B61" s="13"/>
      <c r="C61" s="13"/>
      <c r="D61" s="13"/>
      <c r="E61" s="40" t="s">
        <v>63</v>
      </c>
      <c r="F61" s="31" t="s">
        <v>40</v>
      </c>
      <c r="G61" s="41">
        <f t="shared" si="1"/>
        <v>0.00141</v>
      </c>
      <c r="H61" s="41">
        <v>1.0</v>
      </c>
      <c r="I61" s="41">
        <f t="shared" si="2"/>
        <v>0.00282</v>
      </c>
      <c r="J61" s="41">
        <f t="shared" si="3"/>
        <v>0.99985</v>
      </c>
      <c r="K61" s="41">
        <v>1.0</v>
      </c>
      <c r="L61" s="41">
        <f t="shared" si="4"/>
        <v>0.99992</v>
      </c>
      <c r="M61" s="41">
        <f t="shared" si="5"/>
        <v>0.00141</v>
      </c>
      <c r="N61" s="41">
        <f t="shared" si="22"/>
        <v>1.831</v>
      </c>
      <c r="O61" s="42">
        <v>35.0</v>
      </c>
      <c r="P61" s="30">
        <f t="shared" si="7"/>
        <v>24721</v>
      </c>
      <c r="Q61" s="42">
        <v>24756.0</v>
      </c>
      <c r="R61" s="50">
        <f t="shared" si="19"/>
        <v>25811</v>
      </c>
      <c r="S61" s="42">
        <f t="shared" si="23"/>
        <v>4</v>
      </c>
      <c r="T61" s="51">
        <f t="shared" si="21"/>
        <v>25815</v>
      </c>
      <c r="U61" s="9"/>
      <c r="V61" s="9"/>
      <c r="W61" s="9"/>
      <c r="X61" s="9"/>
      <c r="Y61" s="9"/>
      <c r="Z61" s="9"/>
      <c r="AA61" s="9"/>
      <c r="AB61" s="9"/>
    </row>
    <row r="62">
      <c r="A62" s="14"/>
      <c r="B62" s="13"/>
      <c r="C62" s="13"/>
      <c r="D62" s="13"/>
      <c r="E62" s="14"/>
      <c r="F62" s="32" t="s">
        <v>42</v>
      </c>
      <c r="G62" s="29">
        <f t="shared" si="1"/>
        <v>0.00239</v>
      </c>
      <c r="H62" s="29">
        <v>1.0</v>
      </c>
      <c r="I62" s="29">
        <f t="shared" si="2"/>
        <v>0.00477</v>
      </c>
      <c r="J62" s="29">
        <f t="shared" si="3"/>
        <v>0.99964</v>
      </c>
      <c r="K62" s="29">
        <v>1.0</v>
      </c>
      <c r="L62" s="29">
        <f t="shared" si="4"/>
        <v>0.99982</v>
      </c>
      <c r="M62" s="29">
        <f t="shared" si="5"/>
        <v>0.00239</v>
      </c>
      <c r="N62" s="64">
        <f t="shared" si="22"/>
        <v>3.104</v>
      </c>
      <c r="O62" s="32">
        <v>24.5</v>
      </c>
      <c r="P62" s="30">
        <f t="shared" si="7"/>
        <v>10206.93</v>
      </c>
      <c r="Q62" s="32">
        <v>10231.43</v>
      </c>
      <c r="R62" s="52">
        <f t="shared" si="19"/>
        <v>40325.07</v>
      </c>
      <c r="S62" s="30">
        <f t="shared" si="23"/>
        <v>14.5</v>
      </c>
      <c r="T62" s="53">
        <f t="shared" si="21"/>
        <v>40339.57</v>
      </c>
      <c r="U62" s="9"/>
      <c r="V62" s="9"/>
      <c r="W62" s="9"/>
      <c r="X62" s="9"/>
      <c r="Y62" s="9"/>
      <c r="Z62" s="9"/>
      <c r="AA62" s="9"/>
      <c r="AB62" s="9"/>
    </row>
    <row r="63">
      <c r="A63" s="37"/>
      <c r="B63" s="43"/>
      <c r="C63" s="43"/>
      <c r="D63" s="43"/>
      <c r="E63" s="14"/>
      <c r="F63" s="38" t="s">
        <v>49</v>
      </c>
      <c r="G63" s="39">
        <f t="shared" si="1"/>
        <v>0.00172</v>
      </c>
      <c r="H63" s="39">
        <v>1.0</v>
      </c>
      <c r="I63" s="39">
        <f t="shared" si="2"/>
        <v>0.00343</v>
      </c>
      <c r="J63" s="39">
        <f t="shared" si="3"/>
        <v>0.99963</v>
      </c>
      <c r="K63" s="39">
        <v>1.0</v>
      </c>
      <c r="L63" s="39">
        <f t="shared" si="4"/>
        <v>0.99981</v>
      </c>
      <c r="M63" s="39">
        <f t="shared" si="5"/>
        <v>0.00172</v>
      </c>
      <c r="N63" s="34">
        <f t="shared" si="22"/>
        <v>2.234</v>
      </c>
      <c r="O63" s="38">
        <v>25.9</v>
      </c>
      <c r="P63" s="30">
        <f t="shared" si="7"/>
        <v>15056.2</v>
      </c>
      <c r="Q63" s="38">
        <v>15082.1</v>
      </c>
      <c r="R63" s="58">
        <f t="shared" si="19"/>
        <v>35475.8</v>
      </c>
      <c r="S63" s="35">
        <f t="shared" si="23"/>
        <v>13.1</v>
      </c>
      <c r="T63" s="59">
        <f t="shared" si="21"/>
        <v>35488.9</v>
      </c>
      <c r="U63" s="9"/>
      <c r="V63" s="9"/>
      <c r="W63" s="9"/>
      <c r="X63" s="9"/>
      <c r="Y63" s="9"/>
      <c r="Z63" s="9"/>
      <c r="AA63" s="9"/>
      <c r="AB63" s="9"/>
    </row>
    <row r="64">
      <c r="A64" s="24" t="s">
        <v>52</v>
      </c>
      <c r="B64" s="25" t="s">
        <v>53</v>
      </c>
      <c r="C64" s="26" t="s">
        <v>24</v>
      </c>
      <c r="D64" s="25">
        <f> round(573/52000,5)</f>
        <v>0.01102</v>
      </c>
      <c r="E64" s="27" t="s">
        <v>25</v>
      </c>
      <c r="F64" s="44" t="s">
        <v>37</v>
      </c>
      <c r="G64" s="36">
        <f t="shared" si="1"/>
        <v>0</v>
      </c>
      <c r="H64" s="36">
        <v>1.0</v>
      </c>
      <c r="I64" s="36">
        <f t="shared" si="2"/>
        <v>0</v>
      </c>
      <c r="J64" s="36">
        <f t="shared" si="3"/>
        <v>0.98898</v>
      </c>
      <c r="K64" s="36">
        <v>1.0</v>
      </c>
      <c r="L64" s="36">
        <f t="shared" si="4"/>
        <v>0.99446</v>
      </c>
      <c r="M64" s="36">
        <f t="shared" si="5"/>
        <v>0</v>
      </c>
      <c r="N64" s="36">
        <f t="shared" ref="N64:N76" si="24">round(M64/D$64,3)</f>
        <v>0</v>
      </c>
      <c r="O64" s="28">
        <v>0.0</v>
      </c>
      <c r="P64" s="30">
        <f t="shared" si="7"/>
        <v>25</v>
      </c>
      <c r="Q64" s="28">
        <v>25.0</v>
      </c>
      <c r="R64" s="28">
        <v>51402.0</v>
      </c>
      <c r="S64" s="28">
        <f t="shared" ref="S64:S65" si="25">T64-R64</f>
        <v>573</v>
      </c>
      <c r="T64" s="28">
        <v>51975.0</v>
      </c>
      <c r="U64" s="9"/>
      <c r="V64" s="9"/>
      <c r="W64" s="9"/>
      <c r="X64" s="9"/>
      <c r="Y64" s="9"/>
      <c r="Z64" s="9"/>
      <c r="AA64" s="9"/>
      <c r="AB64" s="9"/>
    </row>
    <row r="65">
      <c r="A65" s="14"/>
      <c r="B65" s="13"/>
      <c r="C65" s="13"/>
      <c r="D65" s="13"/>
      <c r="E65" s="14"/>
      <c r="F65" s="32" t="s">
        <v>32</v>
      </c>
      <c r="G65" s="29">
        <f t="shared" si="1"/>
        <v>0.01266</v>
      </c>
      <c r="H65" s="29">
        <v>1.0</v>
      </c>
      <c r="I65" s="29">
        <f t="shared" si="2"/>
        <v>0.025</v>
      </c>
      <c r="J65" s="29">
        <f t="shared" si="3"/>
        <v>0.98899</v>
      </c>
      <c r="K65" s="29">
        <v>1.0</v>
      </c>
      <c r="L65" s="29">
        <f t="shared" si="4"/>
        <v>0.99446</v>
      </c>
      <c r="M65" s="29">
        <f t="shared" si="5"/>
        <v>0.01266</v>
      </c>
      <c r="N65" s="29">
        <f t="shared" si="24"/>
        <v>1.149</v>
      </c>
      <c r="O65" s="30">
        <v>2.0</v>
      </c>
      <c r="P65" s="30">
        <f t="shared" si="7"/>
        <v>156</v>
      </c>
      <c r="Q65" s="30">
        <v>158.0</v>
      </c>
      <c r="R65" s="30">
        <v>51271.0</v>
      </c>
      <c r="S65" s="30">
        <f t="shared" si="25"/>
        <v>571</v>
      </c>
      <c r="T65" s="30">
        <v>51842.0</v>
      </c>
      <c r="U65" s="9"/>
      <c r="V65" s="9"/>
      <c r="W65" s="9"/>
      <c r="X65" s="9"/>
      <c r="Y65" s="9"/>
      <c r="Z65" s="9"/>
      <c r="AA65" s="9"/>
      <c r="AB65" s="9"/>
    </row>
    <row r="66">
      <c r="A66" s="14"/>
      <c r="B66" s="13"/>
      <c r="C66" s="13"/>
      <c r="D66" s="13"/>
      <c r="E66" s="14"/>
      <c r="F66" s="32" t="s">
        <v>26</v>
      </c>
      <c r="G66" s="29">
        <f t="shared" si="1"/>
        <v>0.01538</v>
      </c>
      <c r="H66" s="29">
        <v>1.0</v>
      </c>
      <c r="I66" s="29">
        <f t="shared" si="2"/>
        <v>0.03029</v>
      </c>
      <c r="J66" s="29">
        <f t="shared" si="3"/>
        <v>0.98902</v>
      </c>
      <c r="K66" s="29">
        <v>1.0</v>
      </c>
      <c r="L66" s="29">
        <f t="shared" si="4"/>
        <v>0.99448</v>
      </c>
      <c r="M66" s="29">
        <f t="shared" si="5"/>
        <v>0.01538</v>
      </c>
      <c r="N66" s="29">
        <f t="shared" si="24"/>
        <v>1.396</v>
      </c>
      <c r="O66" s="42">
        <v>8.0</v>
      </c>
      <c r="P66" s="30">
        <f t="shared" si="7"/>
        <v>512</v>
      </c>
      <c r="Q66" s="42">
        <v>520.0</v>
      </c>
      <c r="R66" s="42">
        <v>50915.0</v>
      </c>
      <c r="S66" s="29">
        <f t="shared" ref="S66:S73" si="26">573-O66</f>
        <v>565</v>
      </c>
      <c r="T66" s="42">
        <v>51480.0</v>
      </c>
      <c r="U66" s="9"/>
      <c r="V66" s="9"/>
      <c r="W66" s="9"/>
      <c r="X66" s="9"/>
      <c r="Y66" s="9"/>
      <c r="Z66" s="9"/>
      <c r="AA66" s="9"/>
      <c r="AB66" s="9"/>
    </row>
    <row r="67">
      <c r="A67" s="14"/>
      <c r="B67" s="13"/>
      <c r="C67" s="13"/>
      <c r="D67" s="13"/>
      <c r="E67" s="14"/>
      <c r="F67" s="32" t="s">
        <v>27</v>
      </c>
      <c r="G67" s="29">
        <f t="shared" si="1"/>
        <v>0.02885</v>
      </c>
      <c r="H67" s="29">
        <v>1.0</v>
      </c>
      <c r="I67" s="29">
        <f t="shared" si="2"/>
        <v>0.05608</v>
      </c>
      <c r="J67" s="29">
        <f t="shared" si="3"/>
        <v>0.98916</v>
      </c>
      <c r="K67" s="29">
        <v>1.0</v>
      </c>
      <c r="L67" s="29">
        <f t="shared" si="4"/>
        <v>0.99455</v>
      </c>
      <c r="M67" s="29">
        <f t="shared" si="5"/>
        <v>0.02885</v>
      </c>
      <c r="N67" s="29">
        <f t="shared" si="24"/>
        <v>2.618</v>
      </c>
      <c r="O67" s="31">
        <v>15.0</v>
      </c>
      <c r="P67" s="30">
        <f t="shared" si="7"/>
        <v>505</v>
      </c>
      <c r="Q67" s="31">
        <v>520.0</v>
      </c>
      <c r="R67" s="29">
        <f t="shared" ref="R67:R73" si="27">T67-S67</f>
        <v>50922</v>
      </c>
      <c r="S67" s="29">
        <f t="shared" si="26"/>
        <v>558</v>
      </c>
      <c r="T67" s="29">
        <f t="shared" ref="T67:T73" si="28">52000-Q67</f>
        <v>51480</v>
      </c>
      <c r="U67" s="9"/>
      <c r="V67" s="9"/>
      <c r="W67" s="9"/>
      <c r="X67" s="9"/>
      <c r="Y67" s="9"/>
      <c r="Z67" s="9"/>
      <c r="AA67" s="9"/>
      <c r="AB67" s="9"/>
    </row>
    <row r="68">
      <c r="A68" s="14"/>
      <c r="B68" s="13"/>
      <c r="C68" s="13"/>
      <c r="D68" s="13"/>
      <c r="E68" s="14"/>
      <c r="F68" s="32" t="s">
        <v>30</v>
      </c>
      <c r="G68" s="29">
        <f t="shared" si="1"/>
        <v>0.01538</v>
      </c>
      <c r="H68" s="29">
        <v>1.0</v>
      </c>
      <c r="I68" s="29">
        <f t="shared" si="2"/>
        <v>0.03029</v>
      </c>
      <c r="J68" s="29">
        <f t="shared" si="3"/>
        <v>0.98904</v>
      </c>
      <c r="K68" s="29">
        <v>1.0</v>
      </c>
      <c r="L68" s="29">
        <f t="shared" si="4"/>
        <v>0.99449</v>
      </c>
      <c r="M68" s="29">
        <f t="shared" si="5"/>
        <v>0.01538</v>
      </c>
      <c r="N68" s="29">
        <f t="shared" si="24"/>
        <v>1.396</v>
      </c>
      <c r="O68" s="32">
        <v>10.33</v>
      </c>
      <c r="P68" s="30">
        <f t="shared" si="7"/>
        <v>661.17</v>
      </c>
      <c r="Q68" s="32">
        <v>671.5</v>
      </c>
      <c r="R68" s="29">
        <f t="shared" si="27"/>
        <v>50765.83</v>
      </c>
      <c r="S68" s="29">
        <f t="shared" si="26"/>
        <v>562.67</v>
      </c>
      <c r="T68" s="29">
        <f t="shared" si="28"/>
        <v>51328.5</v>
      </c>
      <c r="U68" s="9"/>
      <c r="V68" s="9"/>
      <c r="W68" s="9"/>
      <c r="X68" s="9"/>
      <c r="Y68" s="9"/>
      <c r="Z68" s="9"/>
      <c r="AA68" s="9"/>
      <c r="AB68" s="9"/>
    </row>
    <row r="69">
      <c r="A69" s="14"/>
      <c r="B69" s="13"/>
      <c r="C69" s="13"/>
      <c r="D69" s="13"/>
      <c r="E69" s="14"/>
      <c r="F69" s="32" t="s">
        <v>48</v>
      </c>
      <c r="G69" s="29">
        <f t="shared" si="1"/>
        <v>0.04348</v>
      </c>
      <c r="H69" s="29">
        <v>1.0</v>
      </c>
      <c r="I69" s="29">
        <f t="shared" si="2"/>
        <v>0.08334</v>
      </c>
      <c r="J69" s="29">
        <f t="shared" si="3"/>
        <v>0.98905</v>
      </c>
      <c r="K69" s="29">
        <v>1.0</v>
      </c>
      <c r="L69" s="29">
        <f t="shared" si="4"/>
        <v>0.99449</v>
      </c>
      <c r="M69" s="29">
        <f t="shared" si="5"/>
        <v>0.04348</v>
      </c>
      <c r="N69" s="64">
        <f t="shared" si="24"/>
        <v>3.946</v>
      </c>
      <c r="O69" s="32">
        <v>4.8</v>
      </c>
      <c r="P69" s="30">
        <f t="shared" si="7"/>
        <v>105.6</v>
      </c>
      <c r="Q69" s="32">
        <v>110.4</v>
      </c>
      <c r="R69" s="29">
        <f t="shared" si="27"/>
        <v>51321.4</v>
      </c>
      <c r="S69" s="29">
        <f t="shared" si="26"/>
        <v>568.2</v>
      </c>
      <c r="T69" s="29">
        <f t="shared" si="28"/>
        <v>51889.6</v>
      </c>
      <c r="U69" s="9"/>
      <c r="V69" s="9"/>
      <c r="W69" s="9"/>
      <c r="X69" s="9"/>
      <c r="Y69" s="9"/>
      <c r="Z69" s="9"/>
      <c r="AA69" s="9"/>
      <c r="AB69" s="9"/>
    </row>
    <row r="70">
      <c r="A70" s="14"/>
      <c r="B70" s="13"/>
      <c r="C70" s="13"/>
      <c r="D70" s="13"/>
      <c r="E70" s="18"/>
      <c r="F70" s="67" t="s">
        <v>28</v>
      </c>
      <c r="G70" s="34">
        <f t="shared" si="1"/>
        <v>0.02373</v>
      </c>
      <c r="H70" s="34">
        <v>1.0</v>
      </c>
      <c r="I70" s="34">
        <f t="shared" si="2"/>
        <v>0.04636</v>
      </c>
      <c r="J70" s="34">
        <f t="shared" si="3"/>
        <v>0.98913</v>
      </c>
      <c r="K70" s="34">
        <v>1.0</v>
      </c>
      <c r="L70" s="34">
        <f t="shared" si="4"/>
        <v>0.99454</v>
      </c>
      <c r="M70" s="34">
        <f t="shared" si="5"/>
        <v>0.02373</v>
      </c>
      <c r="N70" s="34">
        <f t="shared" si="24"/>
        <v>2.153</v>
      </c>
      <c r="O70" s="33">
        <v>14.0</v>
      </c>
      <c r="P70" s="30">
        <f t="shared" si="7"/>
        <v>576</v>
      </c>
      <c r="Q70" s="33">
        <v>590.0</v>
      </c>
      <c r="R70" s="34">
        <f t="shared" si="27"/>
        <v>50851</v>
      </c>
      <c r="S70" s="34">
        <f t="shared" si="26"/>
        <v>559</v>
      </c>
      <c r="T70" s="34">
        <f t="shared" si="28"/>
        <v>51410</v>
      </c>
      <c r="U70" s="9"/>
      <c r="V70" s="9"/>
      <c r="W70" s="9"/>
      <c r="X70" s="9"/>
      <c r="Y70" s="9"/>
      <c r="Z70" s="9"/>
      <c r="AA70" s="9"/>
      <c r="AB70" s="9"/>
    </row>
    <row r="71">
      <c r="A71" s="14"/>
      <c r="B71" s="13"/>
      <c r="C71" s="13"/>
      <c r="D71" s="13"/>
      <c r="E71" s="27" t="s">
        <v>31</v>
      </c>
      <c r="F71" s="44" t="s">
        <v>30</v>
      </c>
      <c r="G71" s="60">
        <f t="shared" si="1"/>
        <v>0.01581</v>
      </c>
      <c r="H71" s="60">
        <v>1.0</v>
      </c>
      <c r="I71" s="60">
        <f t="shared" si="2"/>
        <v>0.03113</v>
      </c>
      <c r="J71" s="60">
        <f t="shared" si="3"/>
        <v>0.98906</v>
      </c>
      <c r="K71" s="60">
        <v>1.0</v>
      </c>
      <c r="L71" s="60">
        <f t="shared" si="4"/>
        <v>0.9945</v>
      </c>
      <c r="M71" s="60">
        <f t="shared" si="5"/>
        <v>0.01581</v>
      </c>
      <c r="N71" s="60">
        <f t="shared" si="24"/>
        <v>1.435</v>
      </c>
      <c r="O71" s="44">
        <v>12.81</v>
      </c>
      <c r="P71" s="30">
        <f t="shared" si="7"/>
        <v>797.41</v>
      </c>
      <c r="Q71" s="44">
        <v>810.22</v>
      </c>
      <c r="R71" s="36">
        <f t="shared" si="27"/>
        <v>50629.59</v>
      </c>
      <c r="S71" s="36">
        <f t="shared" si="26"/>
        <v>560.19</v>
      </c>
      <c r="T71" s="36">
        <f t="shared" si="28"/>
        <v>51189.78</v>
      </c>
      <c r="U71" s="9"/>
      <c r="V71" s="9"/>
      <c r="W71" s="9"/>
      <c r="X71" s="9"/>
      <c r="Y71" s="9"/>
      <c r="Z71" s="9"/>
      <c r="AA71" s="9"/>
      <c r="AB71" s="9"/>
    </row>
    <row r="72">
      <c r="A72" s="14"/>
      <c r="B72" s="13"/>
      <c r="C72" s="13"/>
      <c r="D72" s="13"/>
      <c r="E72" s="14"/>
      <c r="F72" s="69" t="s">
        <v>41</v>
      </c>
      <c r="G72" s="29">
        <f t="shared" si="1"/>
        <v>0.02441</v>
      </c>
      <c r="H72" s="29">
        <v>1.0</v>
      </c>
      <c r="I72" s="29">
        <f t="shared" si="2"/>
        <v>0.04766</v>
      </c>
      <c r="J72" s="29">
        <f t="shared" si="3"/>
        <v>0.98934</v>
      </c>
      <c r="K72" s="29">
        <v>1.0</v>
      </c>
      <c r="L72" s="29">
        <f t="shared" si="4"/>
        <v>0.99464</v>
      </c>
      <c r="M72" s="29">
        <f t="shared" si="5"/>
        <v>0.02441</v>
      </c>
      <c r="N72" s="64">
        <f t="shared" si="24"/>
        <v>2.215</v>
      </c>
      <c r="O72" s="40">
        <v>33.0</v>
      </c>
      <c r="P72" s="30">
        <f t="shared" si="7"/>
        <v>1319</v>
      </c>
      <c r="Q72" s="32">
        <v>1352.0</v>
      </c>
      <c r="R72" s="29">
        <f t="shared" si="27"/>
        <v>50108</v>
      </c>
      <c r="S72" s="29">
        <f t="shared" si="26"/>
        <v>540</v>
      </c>
      <c r="T72" s="29">
        <f t="shared" si="28"/>
        <v>50648</v>
      </c>
      <c r="U72" s="9"/>
      <c r="V72" s="9"/>
      <c r="W72" s="9"/>
      <c r="X72" s="9"/>
      <c r="Y72" s="9"/>
      <c r="Z72" s="9"/>
      <c r="AA72" s="9"/>
      <c r="AB72" s="9"/>
    </row>
    <row r="73">
      <c r="A73" s="14"/>
      <c r="B73" s="13"/>
      <c r="C73" s="13"/>
      <c r="D73" s="13"/>
      <c r="E73" s="37"/>
      <c r="F73" s="38" t="s">
        <v>48</v>
      </c>
      <c r="G73" s="39">
        <f t="shared" si="1"/>
        <v>0.01352</v>
      </c>
      <c r="H73" s="39">
        <v>1.0</v>
      </c>
      <c r="I73" s="39">
        <f t="shared" si="2"/>
        <v>0.02668</v>
      </c>
      <c r="J73" s="39">
        <f t="shared" si="3"/>
        <v>0.98916</v>
      </c>
      <c r="K73" s="39">
        <v>1.0</v>
      </c>
      <c r="L73" s="39">
        <f t="shared" si="4"/>
        <v>0.99455</v>
      </c>
      <c r="M73" s="39">
        <f t="shared" si="5"/>
        <v>0.01352</v>
      </c>
      <c r="N73" s="39">
        <f t="shared" si="24"/>
        <v>1.227</v>
      </c>
      <c r="O73" s="38">
        <v>47.5</v>
      </c>
      <c r="P73" s="30">
        <f t="shared" si="7"/>
        <v>3465.5</v>
      </c>
      <c r="Q73" s="38">
        <v>3513.0</v>
      </c>
      <c r="R73" s="39">
        <f t="shared" si="27"/>
        <v>47961.5</v>
      </c>
      <c r="S73" s="39">
        <f t="shared" si="26"/>
        <v>525.5</v>
      </c>
      <c r="T73" s="39">
        <f t="shared" si="28"/>
        <v>48487</v>
      </c>
      <c r="U73" s="9"/>
      <c r="V73" s="9"/>
      <c r="W73" s="9"/>
      <c r="X73" s="9"/>
      <c r="Y73" s="9"/>
      <c r="Z73" s="9"/>
      <c r="AA73" s="9"/>
      <c r="AB73" s="9"/>
    </row>
    <row r="74">
      <c r="A74" s="14"/>
      <c r="B74" s="13"/>
      <c r="C74" s="13"/>
      <c r="D74" s="13"/>
      <c r="E74" s="27" t="s">
        <v>64</v>
      </c>
      <c r="F74" s="31" t="s">
        <v>40</v>
      </c>
      <c r="G74" s="41">
        <f t="shared" si="1"/>
        <v>0.01102</v>
      </c>
      <c r="H74" s="41">
        <v>1.0</v>
      </c>
      <c r="I74" s="41">
        <f t="shared" si="2"/>
        <v>0.0218</v>
      </c>
      <c r="J74" s="41">
        <f t="shared" si="3"/>
        <v>1</v>
      </c>
      <c r="K74" s="41">
        <v>1.0</v>
      </c>
      <c r="L74" s="41">
        <f t="shared" si="4"/>
        <v>1</v>
      </c>
      <c r="M74" s="41">
        <f t="shared" si="5"/>
        <v>0.01102</v>
      </c>
      <c r="N74" s="41">
        <f t="shared" si="24"/>
        <v>1</v>
      </c>
      <c r="O74" s="30">
        <v>573.0</v>
      </c>
      <c r="P74" s="30">
        <f t="shared" si="7"/>
        <v>51425</v>
      </c>
      <c r="Q74" s="30">
        <v>51998.0</v>
      </c>
      <c r="R74" s="30">
        <v>2.0</v>
      </c>
      <c r="S74" s="30">
        <f>T74-R74</f>
        <v>0</v>
      </c>
      <c r="T74" s="30">
        <v>2.0</v>
      </c>
      <c r="U74" s="9"/>
      <c r="V74" s="9"/>
      <c r="W74" s="9"/>
      <c r="X74" s="9"/>
      <c r="Y74" s="9"/>
      <c r="Z74" s="9"/>
      <c r="AA74" s="9"/>
      <c r="AB74" s="9"/>
    </row>
    <row r="75">
      <c r="A75" s="14"/>
      <c r="B75" s="13"/>
      <c r="C75" s="13"/>
      <c r="D75" s="13"/>
      <c r="E75" s="14"/>
      <c r="F75" s="32" t="s">
        <v>42</v>
      </c>
      <c r="G75" s="29">
        <f t="shared" si="1"/>
        <v>0.01316</v>
      </c>
      <c r="H75" s="29">
        <v>1.0</v>
      </c>
      <c r="I75" s="29">
        <f t="shared" si="2"/>
        <v>0.02598</v>
      </c>
      <c r="J75" s="29">
        <f t="shared" si="3"/>
        <v>0.99051</v>
      </c>
      <c r="K75" s="29">
        <v>1.0</v>
      </c>
      <c r="L75" s="29">
        <f t="shared" si="4"/>
        <v>0.99523</v>
      </c>
      <c r="M75" s="29">
        <f t="shared" si="5"/>
        <v>0.01316</v>
      </c>
      <c r="N75" s="64">
        <f t="shared" si="24"/>
        <v>1.194</v>
      </c>
      <c r="O75" s="32">
        <v>285.0</v>
      </c>
      <c r="P75" s="30">
        <f t="shared" si="7"/>
        <v>21372</v>
      </c>
      <c r="Q75" s="32">
        <v>21657.0</v>
      </c>
      <c r="R75" s="29">
        <f t="shared" ref="R75:R76" si="29">T75-S75</f>
        <v>30055</v>
      </c>
      <c r="S75" s="29">
        <f t="shared" ref="S75:S76" si="30">573-O75</f>
        <v>288</v>
      </c>
      <c r="T75" s="29">
        <f t="shared" ref="T75:T76" si="31">52000-Q75</f>
        <v>30343</v>
      </c>
      <c r="U75" s="9"/>
      <c r="V75" s="9"/>
      <c r="W75" s="9"/>
      <c r="X75" s="9"/>
      <c r="Y75" s="9"/>
      <c r="Z75" s="9"/>
      <c r="AA75" s="9"/>
      <c r="AB75" s="9"/>
    </row>
    <row r="76">
      <c r="A76" s="14"/>
      <c r="B76" s="43"/>
      <c r="C76" s="43"/>
      <c r="D76" s="43"/>
      <c r="E76" s="37"/>
      <c r="F76" s="67" t="s">
        <v>41</v>
      </c>
      <c r="G76" s="39">
        <f t="shared" si="1"/>
        <v>0.01167</v>
      </c>
      <c r="H76" s="39">
        <v>1.0</v>
      </c>
      <c r="I76" s="39">
        <f t="shared" si="2"/>
        <v>0.02307</v>
      </c>
      <c r="J76" s="39">
        <f t="shared" si="3"/>
        <v>0.98919</v>
      </c>
      <c r="K76" s="39">
        <v>1.0</v>
      </c>
      <c r="L76" s="39">
        <f t="shared" si="4"/>
        <v>0.99457</v>
      </c>
      <c r="M76" s="39">
        <f t="shared" si="5"/>
        <v>0.01167</v>
      </c>
      <c r="N76" s="39">
        <f t="shared" si="24"/>
        <v>1.059</v>
      </c>
      <c r="O76" s="38">
        <v>149.33</v>
      </c>
      <c r="P76" s="30">
        <f t="shared" si="7"/>
        <v>12649</v>
      </c>
      <c r="Q76" s="38">
        <v>12798.33</v>
      </c>
      <c r="R76" s="39">
        <f t="shared" si="29"/>
        <v>38778</v>
      </c>
      <c r="S76" s="39">
        <f t="shared" si="30"/>
        <v>423.67</v>
      </c>
      <c r="T76" s="39">
        <f t="shared" si="31"/>
        <v>39201.67</v>
      </c>
      <c r="U76" s="9"/>
      <c r="V76" s="9"/>
      <c r="W76" s="9"/>
      <c r="X76" s="9"/>
      <c r="Y76" s="9"/>
      <c r="Z76" s="9"/>
      <c r="AA76" s="9"/>
      <c r="AB76" s="9"/>
    </row>
    <row r="77">
      <c r="A77" s="14"/>
      <c r="B77" s="25" t="s">
        <v>55</v>
      </c>
      <c r="C77" s="26" t="s">
        <v>44</v>
      </c>
      <c r="D77" s="25">
        <f> round(10920/52000,5)</f>
        <v>0.21</v>
      </c>
      <c r="E77" s="27" t="s">
        <v>25</v>
      </c>
      <c r="F77" s="31" t="s">
        <v>37</v>
      </c>
      <c r="G77" s="41">
        <f t="shared" si="1"/>
        <v>0.22222</v>
      </c>
      <c r="H77" s="41">
        <v>1.0</v>
      </c>
      <c r="I77" s="41">
        <f t="shared" si="2"/>
        <v>0.36363</v>
      </c>
      <c r="J77" s="41">
        <f t="shared" si="3"/>
        <v>0.79001</v>
      </c>
      <c r="K77" s="41">
        <v>1.0</v>
      </c>
      <c r="L77" s="41">
        <f t="shared" si="4"/>
        <v>0.88269</v>
      </c>
      <c r="M77" s="41">
        <f t="shared" si="5"/>
        <v>0.22222</v>
      </c>
      <c r="N77" s="41">
        <f t="shared" ref="N77:N88" si="32">round(M77/D$77,3)</f>
        <v>1.058</v>
      </c>
      <c r="O77" s="30">
        <v>6.0</v>
      </c>
      <c r="P77" s="30">
        <f t="shared" si="7"/>
        <v>21</v>
      </c>
      <c r="Q77" s="30">
        <v>27.0</v>
      </c>
      <c r="R77" s="30">
        <v>41059.0</v>
      </c>
      <c r="S77" s="30">
        <f t="shared" ref="S77:S79" si="33">T77-R77</f>
        <v>10914</v>
      </c>
      <c r="T77" s="30">
        <v>51973.0</v>
      </c>
      <c r="U77" s="9"/>
      <c r="V77" s="9"/>
      <c r="W77" s="9"/>
      <c r="X77" s="9"/>
      <c r="Y77" s="9"/>
      <c r="Z77" s="9"/>
      <c r="AA77" s="9"/>
      <c r="AB77" s="9"/>
    </row>
    <row r="78">
      <c r="A78" s="14"/>
      <c r="B78" s="13"/>
      <c r="C78" s="13"/>
      <c r="D78" s="13"/>
      <c r="E78" s="14"/>
      <c r="F78" s="32" t="s">
        <v>32</v>
      </c>
      <c r="G78" s="29">
        <f t="shared" si="1"/>
        <v>0.31797</v>
      </c>
      <c r="H78" s="29">
        <v>1.0</v>
      </c>
      <c r="I78" s="29">
        <f t="shared" si="2"/>
        <v>0.48251</v>
      </c>
      <c r="J78" s="29">
        <f t="shared" si="3"/>
        <v>0.79045</v>
      </c>
      <c r="K78" s="29">
        <v>1.0</v>
      </c>
      <c r="L78" s="29">
        <f t="shared" si="4"/>
        <v>0.88296</v>
      </c>
      <c r="M78" s="29">
        <f t="shared" si="5"/>
        <v>0.31797</v>
      </c>
      <c r="N78" s="41">
        <f t="shared" si="32"/>
        <v>1.514</v>
      </c>
      <c r="O78" s="30">
        <v>69.0</v>
      </c>
      <c r="P78" s="30">
        <f t="shared" si="7"/>
        <v>148</v>
      </c>
      <c r="Q78" s="30">
        <v>217.0</v>
      </c>
      <c r="R78" s="30">
        <v>40932.0</v>
      </c>
      <c r="S78" s="30">
        <f t="shared" si="33"/>
        <v>10851</v>
      </c>
      <c r="T78" s="30">
        <v>51783.0</v>
      </c>
      <c r="U78" s="9"/>
      <c r="V78" s="9"/>
      <c r="W78" s="9"/>
      <c r="X78" s="9"/>
      <c r="Y78" s="9"/>
      <c r="Z78" s="9"/>
      <c r="AA78" s="9"/>
      <c r="AB78" s="9"/>
    </row>
    <row r="79">
      <c r="A79" s="14"/>
      <c r="B79" s="13"/>
      <c r="C79" s="13"/>
      <c r="D79" s="13"/>
      <c r="E79" s="14"/>
      <c r="F79" s="32" t="s">
        <v>26</v>
      </c>
      <c r="G79" s="29">
        <f t="shared" si="1"/>
        <v>0.26923</v>
      </c>
      <c r="H79" s="29">
        <v>1.0</v>
      </c>
      <c r="I79" s="29">
        <f t="shared" si="2"/>
        <v>0.42424</v>
      </c>
      <c r="J79" s="29">
        <f t="shared" si="3"/>
        <v>0.7906</v>
      </c>
      <c r="K79" s="29">
        <v>1.0</v>
      </c>
      <c r="L79" s="29">
        <f t="shared" si="4"/>
        <v>0.88306</v>
      </c>
      <c r="M79" s="29">
        <f t="shared" si="5"/>
        <v>0.26923</v>
      </c>
      <c r="N79" s="41">
        <f t="shared" si="32"/>
        <v>1.282</v>
      </c>
      <c r="O79" s="30">
        <v>140.0</v>
      </c>
      <c r="P79" s="30">
        <f t="shared" si="7"/>
        <v>380</v>
      </c>
      <c r="Q79" s="30">
        <v>520.0</v>
      </c>
      <c r="R79" s="30">
        <v>40700.0</v>
      </c>
      <c r="S79" s="30">
        <f t="shared" si="33"/>
        <v>10780</v>
      </c>
      <c r="T79" s="30">
        <v>51480.0</v>
      </c>
      <c r="U79" s="9"/>
      <c r="V79" s="9"/>
      <c r="W79" s="9"/>
      <c r="X79" s="9"/>
      <c r="Y79" s="9"/>
      <c r="Z79" s="9"/>
      <c r="AA79" s="9"/>
      <c r="AB79" s="9"/>
    </row>
    <row r="80">
      <c r="A80" s="14"/>
      <c r="B80" s="13"/>
      <c r="C80" s="13"/>
      <c r="D80" s="13"/>
      <c r="E80" s="14"/>
      <c r="F80" s="32" t="s">
        <v>27</v>
      </c>
      <c r="G80" s="29">
        <f t="shared" si="1"/>
        <v>0.32885</v>
      </c>
      <c r="H80" s="29">
        <v>1.0</v>
      </c>
      <c r="I80" s="29">
        <f t="shared" si="2"/>
        <v>0.49494</v>
      </c>
      <c r="J80" s="29">
        <f t="shared" si="3"/>
        <v>0.7912</v>
      </c>
      <c r="K80" s="29">
        <v>1.0</v>
      </c>
      <c r="L80" s="29">
        <f t="shared" si="4"/>
        <v>0.88343</v>
      </c>
      <c r="M80" s="29">
        <f t="shared" si="5"/>
        <v>0.32885</v>
      </c>
      <c r="N80" s="41">
        <f t="shared" si="32"/>
        <v>1.566</v>
      </c>
      <c r="O80" s="32">
        <v>171.0</v>
      </c>
      <c r="P80" s="30">
        <f t="shared" si="7"/>
        <v>349</v>
      </c>
      <c r="Q80" s="32">
        <v>520.0</v>
      </c>
      <c r="R80" s="29">
        <f t="shared" ref="R80:R85" si="34">T80-S80</f>
        <v>40731</v>
      </c>
      <c r="S80" s="41">
        <f t="shared" ref="S80:S85" si="35">10920-O80</f>
        <v>10749</v>
      </c>
      <c r="T80" s="29">
        <f t="shared" ref="T80:T85" si="36">52000-Q80</f>
        <v>51480</v>
      </c>
      <c r="U80" s="9"/>
      <c r="V80" s="9"/>
      <c r="W80" s="9"/>
      <c r="X80" s="9"/>
      <c r="Y80" s="9"/>
      <c r="Z80" s="9"/>
      <c r="AA80" s="9"/>
      <c r="AB80" s="9"/>
    </row>
    <row r="81">
      <c r="A81" s="14"/>
      <c r="B81" s="13"/>
      <c r="C81" s="13"/>
      <c r="D81" s="13"/>
      <c r="E81" s="14"/>
      <c r="F81" s="32" t="s">
        <v>56</v>
      </c>
      <c r="G81" s="29">
        <f t="shared" si="1"/>
        <v>0.32171</v>
      </c>
      <c r="H81" s="29">
        <v>1.0</v>
      </c>
      <c r="I81" s="29">
        <f t="shared" si="2"/>
        <v>0.48681</v>
      </c>
      <c r="J81" s="29">
        <f t="shared" si="3"/>
        <v>0.79001</v>
      </c>
      <c r="K81" s="29">
        <v>1.0</v>
      </c>
      <c r="L81" s="29">
        <f t="shared" si="4"/>
        <v>0.88269</v>
      </c>
      <c r="M81" s="29">
        <f t="shared" si="5"/>
        <v>0.32171</v>
      </c>
      <c r="N81" s="41">
        <f t="shared" si="32"/>
        <v>1.532</v>
      </c>
      <c r="O81" s="32">
        <v>1.66</v>
      </c>
      <c r="P81" s="30">
        <f t="shared" si="7"/>
        <v>3.5</v>
      </c>
      <c r="Q81" s="32">
        <v>5.16</v>
      </c>
      <c r="R81" s="29">
        <f t="shared" si="34"/>
        <v>41076.5</v>
      </c>
      <c r="S81" s="41">
        <f t="shared" si="35"/>
        <v>10918.34</v>
      </c>
      <c r="T81" s="29">
        <f t="shared" si="36"/>
        <v>51994.84</v>
      </c>
      <c r="U81" s="9"/>
      <c r="V81" s="9"/>
      <c r="W81" s="9"/>
      <c r="X81" s="9"/>
      <c r="Y81" s="9"/>
      <c r="Z81" s="9"/>
      <c r="AA81" s="9"/>
      <c r="AB81" s="9"/>
    </row>
    <row r="82">
      <c r="A82" s="14"/>
      <c r="B82" s="13"/>
      <c r="C82" s="13"/>
      <c r="D82" s="13"/>
      <c r="E82" s="14"/>
      <c r="F82" s="32" t="s">
        <v>48</v>
      </c>
      <c r="G82" s="29">
        <f t="shared" si="1"/>
        <v>0.31582</v>
      </c>
      <c r="H82" s="29">
        <v>1.0</v>
      </c>
      <c r="I82" s="29">
        <f t="shared" si="2"/>
        <v>0.48004</v>
      </c>
      <c r="J82" s="29">
        <f t="shared" si="3"/>
        <v>0.7902</v>
      </c>
      <c r="K82" s="29">
        <v>1.0</v>
      </c>
      <c r="L82" s="29">
        <f t="shared" si="4"/>
        <v>0.88281</v>
      </c>
      <c r="M82" s="29">
        <f t="shared" si="5"/>
        <v>0.31582</v>
      </c>
      <c r="N82" s="41">
        <f t="shared" si="32"/>
        <v>1.504</v>
      </c>
      <c r="O82" s="32">
        <v>30.42</v>
      </c>
      <c r="P82" s="30">
        <f t="shared" si="7"/>
        <v>65.9</v>
      </c>
      <c r="Q82" s="32">
        <v>96.32</v>
      </c>
      <c r="R82" s="29">
        <f t="shared" si="34"/>
        <v>41014.1</v>
      </c>
      <c r="S82" s="41">
        <f t="shared" si="35"/>
        <v>10889.58</v>
      </c>
      <c r="T82" s="29">
        <f t="shared" si="36"/>
        <v>51903.68</v>
      </c>
      <c r="U82" s="9"/>
      <c r="V82" s="9"/>
      <c r="W82" s="9"/>
      <c r="X82" s="9"/>
      <c r="Y82" s="9"/>
      <c r="Z82" s="9"/>
      <c r="AA82" s="9"/>
      <c r="AB82" s="9"/>
    </row>
    <row r="83">
      <c r="A83" s="14"/>
      <c r="B83" s="13"/>
      <c r="C83" s="13"/>
      <c r="D83" s="13"/>
      <c r="E83" s="37"/>
      <c r="F83" s="38" t="s">
        <v>29</v>
      </c>
      <c r="G83" s="39">
        <f t="shared" si="1"/>
        <v>0.35681</v>
      </c>
      <c r="H83" s="39">
        <v>1.0</v>
      </c>
      <c r="I83" s="39">
        <f t="shared" si="2"/>
        <v>0.52595</v>
      </c>
      <c r="J83" s="39">
        <f t="shared" si="3"/>
        <v>0.79033</v>
      </c>
      <c r="K83" s="39">
        <v>1.0</v>
      </c>
      <c r="L83" s="39">
        <f t="shared" si="4"/>
        <v>0.88289</v>
      </c>
      <c r="M83" s="39">
        <f t="shared" si="5"/>
        <v>0.35681</v>
      </c>
      <c r="N83" s="70">
        <f t="shared" si="32"/>
        <v>1.699</v>
      </c>
      <c r="O83" s="38">
        <v>42.0</v>
      </c>
      <c r="P83" s="30">
        <f t="shared" si="7"/>
        <v>75.71</v>
      </c>
      <c r="Q83" s="38">
        <v>117.71</v>
      </c>
      <c r="R83" s="39">
        <f t="shared" si="34"/>
        <v>41004.29</v>
      </c>
      <c r="S83" s="62">
        <f t="shared" si="35"/>
        <v>10878</v>
      </c>
      <c r="T83" s="39">
        <f t="shared" si="36"/>
        <v>51882.29</v>
      </c>
      <c r="U83" s="9"/>
      <c r="V83" s="9"/>
      <c r="W83" s="9"/>
      <c r="X83" s="9"/>
      <c r="Y83" s="9"/>
      <c r="Z83" s="9"/>
      <c r="AA83" s="9"/>
      <c r="AB83" s="9"/>
    </row>
    <row r="84">
      <c r="A84" s="14"/>
      <c r="B84" s="13"/>
      <c r="C84" s="13"/>
      <c r="D84" s="13"/>
      <c r="E84" s="27" t="s">
        <v>31</v>
      </c>
      <c r="F84" s="44" t="s">
        <v>48</v>
      </c>
      <c r="G84" s="41">
        <f t="shared" si="1"/>
        <v>0.26714</v>
      </c>
      <c r="H84" s="41">
        <v>1.0</v>
      </c>
      <c r="I84" s="41">
        <f t="shared" si="2"/>
        <v>0.42164</v>
      </c>
      <c r="J84" s="41">
        <f t="shared" si="3"/>
        <v>0.79433</v>
      </c>
      <c r="K84" s="41">
        <v>1.0</v>
      </c>
      <c r="L84" s="41">
        <f t="shared" si="4"/>
        <v>0.88538</v>
      </c>
      <c r="M84" s="41">
        <f t="shared" si="5"/>
        <v>0.26714</v>
      </c>
      <c r="N84" s="41">
        <f t="shared" si="32"/>
        <v>1.272</v>
      </c>
      <c r="O84" s="31">
        <v>978.0</v>
      </c>
      <c r="P84" s="30">
        <f t="shared" si="7"/>
        <v>2683</v>
      </c>
      <c r="Q84" s="31">
        <v>3661.0</v>
      </c>
      <c r="R84" s="41">
        <f t="shared" si="34"/>
        <v>38397</v>
      </c>
      <c r="S84" s="41">
        <f t="shared" si="35"/>
        <v>9942</v>
      </c>
      <c r="T84" s="41">
        <f t="shared" si="36"/>
        <v>48339</v>
      </c>
      <c r="U84" s="9"/>
      <c r="V84" s="9"/>
      <c r="W84" s="9"/>
      <c r="X84" s="9"/>
      <c r="Y84" s="9"/>
      <c r="Z84" s="9"/>
      <c r="AA84" s="9"/>
      <c r="AB84" s="9"/>
    </row>
    <row r="85">
      <c r="A85" s="14"/>
      <c r="B85" s="13"/>
      <c r="C85" s="13"/>
      <c r="D85" s="13"/>
      <c r="E85" s="37"/>
      <c r="F85" s="67" t="s">
        <v>49</v>
      </c>
      <c r="G85" s="34">
        <f t="shared" si="1"/>
        <v>0.2866</v>
      </c>
      <c r="H85" s="34">
        <v>1.0</v>
      </c>
      <c r="I85" s="34">
        <f t="shared" si="2"/>
        <v>0.44552</v>
      </c>
      <c r="J85" s="34">
        <f t="shared" si="3"/>
        <v>0.7932</v>
      </c>
      <c r="K85" s="34">
        <v>1.0</v>
      </c>
      <c r="L85" s="34">
        <f t="shared" si="4"/>
        <v>0.88468</v>
      </c>
      <c r="M85" s="34">
        <f t="shared" si="5"/>
        <v>0.2866</v>
      </c>
      <c r="N85" s="71">
        <f t="shared" si="32"/>
        <v>1.365</v>
      </c>
      <c r="O85" s="33">
        <v>597.66</v>
      </c>
      <c r="P85" s="30">
        <f t="shared" si="7"/>
        <v>1487.67</v>
      </c>
      <c r="Q85" s="33">
        <v>2085.33</v>
      </c>
      <c r="R85" s="34">
        <f t="shared" si="34"/>
        <v>39592.33</v>
      </c>
      <c r="S85" s="63">
        <f t="shared" si="35"/>
        <v>10322.34</v>
      </c>
      <c r="T85" s="34">
        <f t="shared" si="36"/>
        <v>49914.67</v>
      </c>
      <c r="U85" s="9"/>
      <c r="V85" s="9"/>
      <c r="W85" s="9"/>
      <c r="X85" s="9"/>
      <c r="Y85" s="9"/>
      <c r="Z85" s="9"/>
      <c r="AA85" s="9"/>
      <c r="AB85" s="9"/>
    </row>
    <row r="86">
      <c r="A86" s="14"/>
      <c r="B86" s="13"/>
      <c r="C86" s="13"/>
      <c r="D86" s="13"/>
      <c r="E86" s="27" t="s">
        <v>64</v>
      </c>
      <c r="F86" s="44" t="s">
        <v>40</v>
      </c>
      <c r="G86" s="36">
        <f t="shared" si="1"/>
        <v>0.21001</v>
      </c>
      <c r="H86" s="36">
        <v>1.0</v>
      </c>
      <c r="I86" s="36">
        <f t="shared" si="2"/>
        <v>0.34712</v>
      </c>
      <c r="J86" s="36">
        <f t="shared" si="3"/>
        <v>1</v>
      </c>
      <c r="K86" s="36">
        <v>1.0</v>
      </c>
      <c r="L86" s="36">
        <f t="shared" si="4"/>
        <v>1</v>
      </c>
      <c r="M86" s="36">
        <f t="shared" si="5"/>
        <v>0.21001</v>
      </c>
      <c r="N86" s="36">
        <f t="shared" si="32"/>
        <v>1</v>
      </c>
      <c r="O86" s="28">
        <v>10920.0</v>
      </c>
      <c r="P86" s="30">
        <f t="shared" si="7"/>
        <v>41077</v>
      </c>
      <c r="Q86" s="28">
        <v>51997.0</v>
      </c>
      <c r="R86" s="28">
        <v>3.0</v>
      </c>
      <c r="S86" s="28">
        <f>T86-R86</f>
        <v>0</v>
      </c>
      <c r="T86" s="28">
        <v>3.0</v>
      </c>
      <c r="U86" s="9"/>
      <c r="V86" s="9"/>
      <c r="W86" s="9"/>
      <c r="X86" s="9"/>
      <c r="Y86" s="9"/>
      <c r="Z86" s="9"/>
      <c r="AA86" s="9"/>
      <c r="AB86" s="9"/>
    </row>
    <row r="87">
      <c r="A87" s="14"/>
      <c r="B87" s="13"/>
      <c r="C87" s="13"/>
      <c r="D87" s="13"/>
      <c r="E87" s="14"/>
      <c r="F87" s="69" t="s">
        <v>49</v>
      </c>
      <c r="G87" s="29">
        <f t="shared" si="1"/>
        <v>0.23119</v>
      </c>
      <c r="H87" s="29">
        <v>1.0</v>
      </c>
      <c r="I87" s="29">
        <f t="shared" si="2"/>
        <v>0.37556</v>
      </c>
      <c r="J87" s="29">
        <f t="shared" si="3"/>
        <v>0.79285</v>
      </c>
      <c r="K87" s="29">
        <v>1.0</v>
      </c>
      <c r="L87" s="29">
        <f t="shared" si="4"/>
        <v>0.88446</v>
      </c>
      <c r="M87" s="29">
        <f t="shared" si="5"/>
        <v>0.23119</v>
      </c>
      <c r="N87" s="72">
        <f t="shared" si="32"/>
        <v>1.101</v>
      </c>
      <c r="O87" s="32">
        <v>1423.0</v>
      </c>
      <c r="P87" s="30">
        <f t="shared" si="7"/>
        <v>4732</v>
      </c>
      <c r="Q87" s="32">
        <v>6155.0</v>
      </c>
      <c r="R87" s="29">
        <f t="shared" ref="R87:R88" si="37">T87-S87</f>
        <v>36348</v>
      </c>
      <c r="S87" s="41">
        <f t="shared" ref="S87:S88" si="38">10920-O87</f>
        <v>9497</v>
      </c>
      <c r="T87" s="29">
        <f t="shared" ref="T87:T88" si="39">52000-Q87</f>
        <v>45845</v>
      </c>
      <c r="U87" s="9"/>
      <c r="V87" s="9"/>
      <c r="W87" s="9"/>
      <c r="X87" s="9"/>
      <c r="Y87" s="9"/>
      <c r="Z87" s="9"/>
      <c r="AA87" s="9"/>
      <c r="AB87" s="9"/>
    </row>
    <row r="88">
      <c r="A88" s="14"/>
      <c r="B88" s="43"/>
      <c r="C88" s="43"/>
      <c r="D88" s="43"/>
      <c r="E88" s="37"/>
      <c r="F88" s="33" t="s">
        <v>42</v>
      </c>
      <c r="G88" s="39">
        <f t="shared" si="1"/>
        <v>0.21838</v>
      </c>
      <c r="H88" s="39">
        <v>1.0</v>
      </c>
      <c r="I88" s="39">
        <f t="shared" si="2"/>
        <v>0.35848</v>
      </c>
      <c r="J88" s="39">
        <f t="shared" si="3"/>
        <v>0.79131</v>
      </c>
      <c r="K88" s="39">
        <v>1.0</v>
      </c>
      <c r="L88" s="39">
        <f t="shared" si="4"/>
        <v>0.8835</v>
      </c>
      <c r="M88" s="39">
        <f t="shared" si="5"/>
        <v>0.21838</v>
      </c>
      <c r="N88" s="62">
        <f t="shared" si="32"/>
        <v>1.04</v>
      </c>
      <c r="O88" s="38">
        <v>1534.48</v>
      </c>
      <c r="P88" s="30">
        <f t="shared" si="7"/>
        <v>5492.03</v>
      </c>
      <c r="Q88" s="38">
        <v>7026.51</v>
      </c>
      <c r="R88" s="39">
        <f t="shared" si="37"/>
        <v>35587.97</v>
      </c>
      <c r="S88" s="62">
        <f t="shared" si="38"/>
        <v>9385.52</v>
      </c>
      <c r="T88" s="39">
        <f t="shared" si="39"/>
        <v>44973.49</v>
      </c>
      <c r="U88" s="9"/>
      <c r="V88" s="9"/>
      <c r="W88" s="9"/>
      <c r="X88" s="9"/>
      <c r="Y88" s="9"/>
      <c r="Z88" s="9"/>
      <c r="AA88" s="9"/>
      <c r="AB88" s="9"/>
    </row>
    <row r="89">
      <c r="A89" s="14"/>
      <c r="B89" s="25" t="s">
        <v>57</v>
      </c>
      <c r="C89" s="26" t="s">
        <v>47</v>
      </c>
      <c r="D89" s="25">
        <f> round(4004/52000,5)</f>
        <v>0.077</v>
      </c>
      <c r="E89" s="27" t="s">
        <v>25</v>
      </c>
      <c r="F89" s="44" t="s">
        <v>32</v>
      </c>
      <c r="G89" s="41" t="str">
        <f t="shared" si="1"/>
        <v>#DIV/0!</v>
      </c>
      <c r="H89" s="41">
        <v>1.0</v>
      </c>
      <c r="I89" s="41" t="str">
        <f t="shared" si="2"/>
        <v>#DIV/0!</v>
      </c>
      <c r="J89" s="41">
        <f t="shared" si="3"/>
        <v>0.923</v>
      </c>
      <c r="K89" s="41">
        <v>1.0</v>
      </c>
      <c r="L89" s="41">
        <f t="shared" si="4"/>
        <v>0.95996</v>
      </c>
      <c r="M89" s="31">
        <v>0.0</v>
      </c>
      <c r="N89" s="41">
        <f t="shared" ref="N89:N100" si="40">round(M89/D$89,3)</f>
        <v>0</v>
      </c>
      <c r="O89" s="30">
        <v>0.0</v>
      </c>
      <c r="P89" s="30">
        <f t="shared" si="7"/>
        <v>0</v>
      </c>
      <c r="Q89" s="30">
        <v>0.0</v>
      </c>
      <c r="R89" s="30">
        <v>47996.0</v>
      </c>
      <c r="S89" s="30">
        <f t="shared" ref="S89:S91" si="41">T89-R89</f>
        <v>4004</v>
      </c>
      <c r="T89" s="30">
        <v>52000.0</v>
      </c>
      <c r="U89" s="9"/>
      <c r="V89" s="9"/>
      <c r="W89" s="9"/>
      <c r="X89" s="9"/>
      <c r="Y89" s="9"/>
      <c r="Z89" s="9"/>
      <c r="AA89" s="9"/>
      <c r="AB89" s="9"/>
    </row>
    <row r="90">
      <c r="A90" s="14"/>
      <c r="B90" s="13"/>
      <c r="C90" s="13"/>
      <c r="D90" s="13"/>
      <c r="E90" s="14"/>
      <c r="F90" s="32" t="s">
        <v>37</v>
      </c>
      <c r="G90" s="29">
        <f t="shared" si="1"/>
        <v>0.16667</v>
      </c>
      <c r="H90" s="29">
        <v>1.0</v>
      </c>
      <c r="I90" s="29">
        <f t="shared" si="2"/>
        <v>0.28572</v>
      </c>
      <c r="J90" s="29">
        <f t="shared" si="3"/>
        <v>0.92306</v>
      </c>
      <c r="K90" s="29">
        <v>1.0</v>
      </c>
      <c r="L90" s="29">
        <f t="shared" si="4"/>
        <v>0.95999</v>
      </c>
      <c r="M90" s="29">
        <f t="shared" ref="M90:M104" si="42">round(O90/Q90,5)</f>
        <v>0.16667</v>
      </c>
      <c r="N90" s="41">
        <f t="shared" si="40"/>
        <v>2.165</v>
      </c>
      <c r="O90" s="30">
        <v>6.0</v>
      </c>
      <c r="P90" s="30">
        <f t="shared" si="7"/>
        <v>30</v>
      </c>
      <c r="Q90" s="30">
        <v>36.0</v>
      </c>
      <c r="R90" s="30">
        <v>47966.0</v>
      </c>
      <c r="S90" s="30">
        <f t="shared" si="41"/>
        <v>3998</v>
      </c>
      <c r="T90" s="30">
        <v>51964.0</v>
      </c>
      <c r="U90" s="9"/>
      <c r="V90" s="9"/>
      <c r="W90" s="9"/>
      <c r="X90" s="9"/>
      <c r="Y90" s="9"/>
      <c r="Z90" s="9"/>
      <c r="AA90" s="9"/>
      <c r="AB90" s="9"/>
    </row>
    <row r="91">
      <c r="A91" s="14"/>
      <c r="B91" s="13"/>
      <c r="C91" s="13"/>
      <c r="D91" s="13"/>
      <c r="E91" s="14"/>
      <c r="F91" s="32" t="s">
        <v>26</v>
      </c>
      <c r="G91" s="29">
        <f t="shared" si="1"/>
        <v>0.13654</v>
      </c>
      <c r="H91" s="29">
        <v>1.0</v>
      </c>
      <c r="I91" s="29">
        <f t="shared" si="2"/>
        <v>0.24027</v>
      </c>
      <c r="J91" s="29">
        <f t="shared" si="3"/>
        <v>0.9236</v>
      </c>
      <c r="K91" s="29">
        <v>1.0</v>
      </c>
      <c r="L91" s="29">
        <f t="shared" si="4"/>
        <v>0.96028</v>
      </c>
      <c r="M91" s="29">
        <f t="shared" si="42"/>
        <v>0.13654</v>
      </c>
      <c r="N91" s="41">
        <f t="shared" si="40"/>
        <v>1.773</v>
      </c>
      <c r="O91" s="42">
        <v>71.0</v>
      </c>
      <c r="P91" s="30">
        <f t="shared" si="7"/>
        <v>449</v>
      </c>
      <c r="Q91" s="42">
        <v>520.0</v>
      </c>
      <c r="R91" s="42">
        <v>47547.0</v>
      </c>
      <c r="S91" s="42">
        <f t="shared" si="41"/>
        <v>3933</v>
      </c>
      <c r="T91" s="42">
        <v>51480.0</v>
      </c>
      <c r="U91" s="9"/>
      <c r="V91" s="9"/>
      <c r="W91" s="9"/>
      <c r="X91" s="9"/>
      <c r="Y91" s="9"/>
      <c r="Z91" s="9"/>
      <c r="AA91" s="9"/>
      <c r="AB91" s="9"/>
    </row>
    <row r="92">
      <c r="A92" s="14"/>
      <c r="B92" s="13"/>
      <c r="C92" s="13"/>
      <c r="D92" s="13"/>
      <c r="E92" s="14"/>
      <c r="F92" s="32" t="s">
        <v>27</v>
      </c>
      <c r="G92" s="29">
        <f t="shared" si="1"/>
        <v>0.18462</v>
      </c>
      <c r="H92" s="29">
        <v>1.0</v>
      </c>
      <c r="I92" s="29">
        <f t="shared" si="2"/>
        <v>0.31169</v>
      </c>
      <c r="J92" s="29">
        <f t="shared" si="3"/>
        <v>0.92409</v>
      </c>
      <c r="K92" s="29">
        <v>1.0</v>
      </c>
      <c r="L92" s="29">
        <f t="shared" si="4"/>
        <v>0.96055</v>
      </c>
      <c r="M92" s="29">
        <f t="shared" si="42"/>
        <v>0.18462</v>
      </c>
      <c r="N92" s="41">
        <f t="shared" si="40"/>
        <v>2.398</v>
      </c>
      <c r="O92" s="31">
        <v>96.0</v>
      </c>
      <c r="P92" s="30">
        <f t="shared" si="7"/>
        <v>424</v>
      </c>
      <c r="Q92" s="31">
        <v>520.0</v>
      </c>
      <c r="R92" s="29">
        <f t="shared" ref="R92:R97" si="43">T92-S92</f>
        <v>47572</v>
      </c>
      <c r="S92" s="41">
        <f t="shared" ref="S92:S97" si="44">4004-O92</f>
        <v>3908</v>
      </c>
      <c r="T92" s="29">
        <f t="shared" ref="T92:T97" si="45">52000-Q92</f>
        <v>51480</v>
      </c>
      <c r="U92" s="9"/>
      <c r="V92" s="9"/>
      <c r="W92" s="9"/>
      <c r="X92" s="9"/>
      <c r="Y92" s="9"/>
      <c r="Z92" s="9"/>
      <c r="AA92" s="9"/>
      <c r="AB92" s="9"/>
    </row>
    <row r="93">
      <c r="A93" s="14"/>
      <c r="B93" s="13"/>
      <c r="C93" s="13"/>
      <c r="D93" s="13"/>
      <c r="E93" s="14"/>
      <c r="F93" s="32" t="s">
        <v>30</v>
      </c>
      <c r="G93" s="29">
        <f t="shared" si="1"/>
        <v>0.10548</v>
      </c>
      <c r="H93" s="29">
        <v>1.0</v>
      </c>
      <c r="I93" s="29">
        <f t="shared" si="2"/>
        <v>0.19083</v>
      </c>
      <c r="J93" s="29">
        <f t="shared" si="3"/>
        <v>0.92308</v>
      </c>
      <c r="K93" s="29">
        <v>1.0</v>
      </c>
      <c r="L93" s="29">
        <f t="shared" si="4"/>
        <v>0.96</v>
      </c>
      <c r="M93" s="29">
        <f t="shared" si="42"/>
        <v>0.10548</v>
      </c>
      <c r="N93" s="41">
        <f t="shared" si="40"/>
        <v>1.37</v>
      </c>
      <c r="O93" s="32">
        <v>15.4</v>
      </c>
      <c r="P93" s="30">
        <f t="shared" si="7"/>
        <v>130.6</v>
      </c>
      <c r="Q93" s="32">
        <v>146.0</v>
      </c>
      <c r="R93" s="29">
        <f t="shared" si="43"/>
        <v>47865.4</v>
      </c>
      <c r="S93" s="41">
        <f t="shared" si="44"/>
        <v>3988.6</v>
      </c>
      <c r="T93" s="29">
        <f t="shared" si="45"/>
        <v>51854</v>
      </c>
      <c r="U93" s="9"/>
      <c r="V93" s="9"/>
      <c r="W93" s="9"/>
      <c r="X93" s="9"/>
      <c r="Y93" s="9"/>
      <c r="Z93" s="9"/>
      <c r="AA93" s="9"/>
      <c r="AB93" s="9"/>
    </row>
    <row r="94">
      <c r="A94" s="14"/>
      <c r="B94" s="13"/>
      <c r="C94" s="13"/>
      <c r="D94" s="13"/>
      <c r="E94" s="14"/>
      <c r="F94" s="32" t="s">
        <v>35</v>
      </c>
      <c r="G94" s="29">
        <f t="shared" si="1"/>
        <v>0.05204</v>
      </c>
      <c r="H94" s="29">
        <v>1.0</v>
      </c>
      <c r="I94" s="29">
        <f t="shared" si="2"/>
        <v>0.09893</v>
      </c>
      <c r="J94" s="29">
        <f t="shared" si="3"/>
        <v>0.92284</v>
      </c>
      <c r="K94" s="29">
        <v>1.0</v>
      </c>
      <c r="L94" s="29">
        <f t="shared" si="4"/>
        <v>0.95987</v>
      </c>
      <c r="M94" s="29">
        <f t="shared" si="42"/>
        <v>0.05204</v>
      </c>
      <c r="N94" s="41">
        <f t="shared" si="40"/>
        <v>0.676</v>
      </c>
      <c r="O94" s="32">
        <v>17.16</v>
      </c>
      <c r="P94" s="30">
        <f t="shared" si="7"/>
        <v>312.6</v>
      </c>
      <c r="Q94" s="32">
        <v>329.76</v>
      </c>
      <c r="R94" s="29">
        <f t="shared" si="43"/>
        <v>47683.4</v>
      </c>
      <c r="S94" s="41">
        <f t="shared" si="44"/>
        <v>3986.84</v>
      </c>
      <c r="T94" s="29">
        <f t="shared" si="45"/>
        <v>51670.24</v>
      </c>
      <c r="U94" s="9"/>
      <c r="V94" s="9"/>
      <c r="W94" s="9"/>
      <c r="X94" s="9"/>
      <c r="Y94" s="9"/>
      <c r="Z94" s="9"/>
      <c r="AA94" s="9"/>
      <c r="AB94" s="9"/>
    </row>
    <row r="95">
      <c r="A95" s="14"/>
      <c r="B95" s="13"/>
      <c r="C95" s="13"/>
      <c r="D95" s="13"/>
      <c r="E95" s="37"/>
      <c r="F95" s="33" t="s">
        <v>41</v>
      </c>
      <c r="G95" s="34">
        <f t="shared" si="1"/>
        <v>0.19074</v>
      </c>
      <c r="H95" s="34">
        <v>1.0</v>
      </c>
      <c r="I95" s="34">
        <f t="shared" si="2"/>
        <v>0.32037</v>
      </c>
      <c r="J95" s="34">
        <f t="shared" si="3"/>
        <v>0.92398</v>
      </c>
      <c r="K95" s="34">
        <v>1.0</v>
      </c>
      <c r="L95" s="34">
        <f t="shared" si="4"/>
        <v>0.96049</v>
      </c>
      <c r="M95" s="34">
        <f t="shared" si="42"/>
        <v>0.19074</v>
      </c>
      <c r="N95" s="71">
        <f t="shared" si="40"/>
        <v>2.477</v>
      </c>
      <c r="O95" s="33">
        <v>84.5</v>
      </c>
      <c r="P95" s="30">
        <f t="shared" si="7"/>
        <v>358.5</v>
      </c>
      <c r="Q95" s="33">
        <v>443.0</v>
      </c>
      <c r="R95" s="34">
        <f t="shared" si="43"/>
        <v>47637.5</v>
      </c>
      <c r="S95" s="63">
        <f t="shared" si="44"/>
        <v>3919.5</v>
      </c>
      <c r="T95" s="34">
        <f t="shared" si="45"/>
        <v>51557</v>
      </c>
      <c r="U95" s="9"/>
      <c r="V95" s="9"/>
      <c r="W95" s="9"/>
      <c r="X95" s="9"/>
      <c r="Y95" s="9"/>
      <c r="Z95" s="9"/>
      <c r="AA95" s="9"/>
      <c r="AB95" s="9"/>
    </row>
    <row r="96">
      <c r="A96" s="14"/>
      <c r="B96" s="13"/>
      <c r="C96" s="13"/>
      <c r="D96" s="13"/>
      <c r="E96" s="27" t="s">
        <v>31</v>
      </c>
      <c r="F96" s="44" t="s">
        <v>42</v>
      </c>
      <c r="G96" s="36">
        <f t="shared" si="1"/>
        <v>0.11457</v>
      </c>
      <c r="H96" s="36">
        <v>1.0</v>
      </c>
      <c r="I96" s="36">
        <f t="shared" si="2"/>
        <v>0.20559</v>
      </c>
      <c r="J96" s="36">
        <f t="shared" si="3"/>
        <v>0.92516</v>
      </c>
      <c r="K96" s="36">
        <v>1.0</v>
      </c>
      <c r="L96" s="36">
        <f t="shared" si="4"/>
        <v>0.96113</v>
      </c>
      <c r="M96" s="36">
        <f t="shared" si="42"/>
        <v>0.11457</v>
      </c>
      <c r="N96" s="73">
        <f t="shared" si="40"/>
        <v>1.488</v>
      </c>
      <c r="O96" s="44">
        <v>323.91</v>
      </c>
      <c r="P96" s="30">
        <f t="shared" si="7"/>
        <v>2503.25</v>
      </c>
      <c r="Q96" s="44">
        <v>2827.16</v>
      </c>
      <c r="R96" s="36">
        <f t="shared" si="43"/>
        <v>45492.75</v>
      </c>
      <c r="S96" s="36">
        <f t="shared" si="44"/>
        <v>3680.09</v>
      </c>
      <c r="T96" s="36">
        <f t="shared" si="45"/>
        <v>49172.84</v>
      </c>
      <c r="U96" s="9"/>
      <c r="V96" s="9"/>
      <c r="W96" s="9"/>
      <c r="X96" s="9"/>
      <c r="Y96" s="9"/>
      <c r="Z96" s="9"/>
      <c r="AA96" s="9"/>
      <c r="AB96" s="9"/>
    </row>
    <row r="97">
      <c r="A97" s="14"/>
      <c r="B97" s="13"/>
      <c r="C97" s="13"/>
      <c r="D97" s="13"/>
      <c r="E97" s="37"/>
      <c r="F97" s="38" t="s">
        <v>49</v>
      </c>
      <c r="G97" s="39">
        <f t="shared" si="1"/>
        <v>0.09632</v>
      </c>
      <c r="H97" s="39">
        <v>1.0</v>
      </c>
      <c r="I97" s="39">
        <f t="shared" si="2"/>
        <v>0.17572</v>
      </c>
      <c r="J97" s="39">
        <f t="shared" si="3"/>
        <v>0.92362</v>
      </c>
      <c r="K97" s="39">
        <v>1.0</v>
      </c>
      <c r="L97" s="39">
        <f t="shared" si="4"/>
        <v>0.96029</v>
      </c>
      <c r="M97" s="39">
        <f t="shared" si="42"/>
        <v>0.09632</v>
      </c>
      <c r="N97" s="62">
        <f t="shared" si="40"/>
        <v>1.251</v>
      </c>
      <c r="O97" s="38">
        <v>155.8</v>
      </c>
      <c r="P97" s="30">
        <f t="shared" si="7"/>
        <v>1461.67</v>
      </c>
      <c r="Q97" s="38">
        <v>1617.47</v>
      </c>
      <c r="R97" s="39">
        <f t="shared" si="43"/>
        <v>46534.33</v>
      </c>
      <c r="S97" s="62">
        <f t="shared" si="44"/>
        <v>3848.2</v>
      </c>
      <c r="T97" s="39">
        <f t="shared" si="45"/>
        <v>50382.53</v>
      </c>
      <c r="U97" s="9"/>
      <c r="V97" s="9"/>
      <c r="W97" s="9"/>
      <c r="X97" s="9"/>
      <c r="Y97" s="9"/>
      <c r="Z97" s="9"/>
      <c r="AA97" s="9"/>
      <c r="AB97" s="9"/>
    </row>
    <row r="98">
      <c r="A98" s="14"/>
      <c r="B98" s="13"/>
      <c r="C98" s="13"/>
      <c r="D98" s="13"/>
      <c r="E98" s="27" t="s">
        <v>64</v>
      </c>
      <c r="F98" s="44" t="s">
        <v>40</v>
      </c>
      <c r="G98" s="41">
        <f t="shared" si="1"/>
        <v>0.077</v>
      </c>
      <c r="H98" s="41">
        <v>1.0</v>
      </c>
      <c r="I98" s="41">
        <f t="shared" si="2"/>
        <v>0.14299</v>
      </c>
      <c r="J98" s="41">
        <f t="shared" si="3"/>
        <v>1</v>
      </c>
      <c r="K98" s="41">
        <v>1.0</v>
      </c>
      <c r="L98" s="41">
        <f t="shared" si="4"/>
        <v>1</v>
      </c>
      <c r="M98" s="41">
        <f t="shared" si="42"/>
        <v>0.077</v>
      </c>
      <c r="N98" s="41">
        <f t="shared" si="40"/>
        <v>1</v>
      </c>
      <c r="O98" s="42">
        <v>4004.0</v>
      </c>
      <c r="P98" s="30">
        <f t="shared" si="7"/>
        <v>47994</v>
      </c>
      <c r="Q98" s="42">
        <v>51998.0</v>
      </c>
      <c r="R98" s="42">
        <v>2.0</v>
      </c>
      <c r="S98" s="42">
        <f>T98-R98</f>
        <v>0</v>
      </c>
      <c r="T98" s="42">
        <v>2.0</v>
      </c>
      <c r="U98" s="9"/>
      <c r="V98" s="9"/>
      <c r="W98" s="9"/>
      <c r="X98" s="9"/>
      <c r="Y98" s="9"/>
      <c r="Z98" s="9"/>
      <c r="AA98" s="9"/>
      <c r="AB98" s="9"/>
    </row>
    <row r="99">
      <c r="A99" s="14"/>
      <c r="B99" s="13"/>
      <c r="C99" s="13"/>
      <c r="D99" s="13"/>
      <c r="E99" s="14"/>
      <c r="F99" s="32" t="s">
        <v>42</v>
      </c>
      <c r="G99" s="29">
        <f t="shared" si="1"/>
        <v>0.08615</v>
      </c>
      <c r="H99" s="29">
        <v>1.0</v>
      </c>
      <c r="I99" s="29">
        <f t="shared" si="2"/>
        <v>0.15863</v>
      </c>
      <c r="J99" s="29">
        <f t="shared" si="3"/>
        <v>0.92417</v>
      </c>
      <c r="K99" s="29">
        <v>1.0</v>
      </c>
      <c r="L99" s="29">
        <f t="shared" si="4"/>
        <v>0.96059</v>
      </c>
      <c r="M99" s="29">
        <f t="shared" si="42"/>
        <v>0.08615</v>
      </c>
      <c r="N99" s="72">
        <f t="shared" si="40"/>
        <v>1.119</v>
      </c>
      <c r="O99" s="32">
        <v>507.23</v>
      </c>
      <c r="P99" s="30">
        <f t="shared" si="7"/>
        <v>5380.47</v>
      </c>
      <c r="Q99" s="32">
        <v>5887.7</v>
      </c>
      <c r="R99" s="29">
        <f t="shared" ref="R99:R100" si="46">T99-S99</f>
        <v>42615.53</v>
      </c>
      <c r="S99" s="41">
        <f t="shared" ref="S99:S100" si="47">4004-O99</f>
        <v>3496.77</v>
      </c>
      <c r="T99" s="29">
        <f t="shared" ref="T99:T100" si="48">52000-Q99</f>
        <v>46112.3</v>
      </c>
      <c r="U99" s="9"/>
      <c r="V99" s="9"/>
      <c r="W99" s="9"/>
      <c r="X99" s="9"/>
      <c r="Y99" s="9"/>
      <c r="Z99" s="9"/>
      <c r="AA99" s="9"/>
      <c r="AB99" s="9"/>
    </row>
    <row r="100">
      <c r="A100" s="14"/>
      <c r="B100" s="43"/>
      <c r="C100" s="43"/>
      <c r="D100" s="43"/>
      <c r="E100" s="37"/>
      <c r="F100" s="69" t="s">
        <v>41</v>
      </c>
      <c r="G100" s="39">
        <f t="shared" si="1"/>
        <v>0.07244</v>
      </c>
      <c r="H100" s="39">
        <v>1.0</v>
      </c>
      <c r="I100" s="39">
        <f t="shared" si="2"/>
        <v>0.13509</v>
      </c>
      <c r="J100" s="39">
        <f t="shared" si="3"/>
        <v>0.92135</v>
      </c>
      <c r="K100" s="39">
        <v>1.0</v>
      </c>
      <c r="L100" s="39">
        <f t="shared" si="4"/>
        <v>0.95907</v>
      </c>
      <c r="M100" s="39">
        <f t="shared" si="42"/>
        <v>0.07244</v>
      </c>
      <c r="N100" s="63">
        <f t="shared" si="40"/>
        <v>0.941</v>
      </c>
      <c r="O100" s="38">
        <v>999.5</v>
      </c>
      <c r="P100" s="30">
        <f t="shared" si="7"/>
        <v>12798.12</v>
      </c>
      <c r="Q100" s="38">
        <v>13797.62</v>
      </c>
      <c r="R100" s="34">
        <f t="shared" si="46"/>
        <v>35197.88</v>
      </c>
      <c r="S100" s="63">
        <f t="shared" si="47"/>
        <v>3004.5</v>
      </c>
      <c r="T100" s="34">
        <f t="shared" si="48"/>
        <v>38202.38</v>
      </c>
      <c r="U100" s="9"/>
      <c r="V100" s="9"/>
      <c r="W100" s="9"/>
      <c r="X100" s="9"/>
      <c r="Y100" s="9"/>
      <c r="Z100" s="9"/>
      <c r="AA100" s="9"/>
      <c r="AB100" s="9"/>
    </row>
    <row r="101">
      <c r="A101" s="14"/>
      <c r="B101" s="25" t="s">
        <v>58</v>
      </c>
      <c r="C101" s="26" t="s">
        <v>51</v>
      </c>
      <c r="D101" s="25">
        <f> round(40/52000,5)</f>
        <v>0.00077</v>
      </c>
      <c r="E101" s="27" t="s">
        <v>59</v>
      </c>
      <c r="F101" s="44" t="s">
        <v>32</v>
      </c>
      <c r="G101" s="36">
        <f t="shared" si="1"/>
        <v>0</v>
      </c>
      <c r="H101" s="36">
        <v>1.0</v>
      </c>
      <c r="I101" s="36">
        <f t="shared" si="2"/>
        <v>0</v>
      </c>
      <c r="J101" s="36">
        <f t="shared" si="3"/>
        <v>0.99923</v>
      </c>
      <c r="K101" s="36">
        <v>1.0</v>
      </c>
      <c r="L101" s="36">
        <f t="shared" si="4"/>
        <v>0.99961</v>
      </c>
      <c r="M101" s="36">
        <f t="shared" si="42"/>
        <v>0</v>
      </c>
      <c r="N101" s="36">
        <f t="shared" ref="N101:N104" si="49">round(M101/D$101,3)</f>
        <v>0</v>
      </c>
      <c r="O101" s="28">
        <v>0.0</v>
      </c>
      <c r="P101" s="30">
        <f t="shared" si="7"/>
        <v>150</v>
      </c>
      <c r="Q101" s="28">
        <v>150.0</v>
      </c>
      <c r="R101" s="28">
        <v>51810.0</v>
      </c>
      <c r="S101" s="28">
        <f t="shared" ref="S101:S103" si="50">T101-R101</f>
        <v>40</v>
      </c>
      <c r="T101" s="28">
        <v>51850.0</v>
      </c>
      <c r="U101" s="9"/>
      <c r="V101" s="9"/>
      <c r="W101" s="9"/>
      <c r="X101" s="9"/>
      <c r="Y101" s="9"/>
      <c r="Z101" s="9"/>
      <c r="AA101" s="9"/>
      <c r="AB101" s="9"/>
    </row>
    <row r="102">
      <c r="A102" s="14"/>
      <c r="B102" s="13"/>
      <c r="C102" s="13"/>
      <c r="D102" s="13"/>
      <c r="E102" s="14"/>
      <c r="F102" s="32" t="s">
        <v>37</v>
      </c>
      <c r="G102" s="29">
        <f t="shared" si="1"/>
        <v>0</v>
      </c>
      <c r="H102" s="29">
        <v>1.0</v>
      </c>
      <c r="I102" s="29">
        <f t="shared" si="2"/>
        <v>0</v>
      </c>
      <c r="J102" s="29">
        <f t="shared" si="3"/>
        <v>0.99923</v>
      </c>
      <c r="K102" s="29">
        <v>1.0</v>
      </c>
      <c r="L102" s="29">
        <f t="shared" si="4"/>
        <v>0.99961</v>
      </c>
      <c r="M102" s="29">
        <f t="shared" si="42"/>
        <v>0</v>
      </c>
      <c r="N102" s="41">
        <f t="shared" si="49"/>
        <v>0</v>
      </c>
      <c r="O102" s="30">
        <v>0.0</v>
      </c>
      <c r="P102" s="30">
        <f t="shared" si="7"/>
        <v>34</v>
      </c>
      <c r="Q102" s="30">
        <v>34.0</v>
      </c>
      <c r="R102" s="30">
        <v>51926.0</v>
      </c>
      <c r="S102" s="30">
        <f t="shared" si="50"/>
        <v>40</v>
      </c>
      <c r="T102" s="30">
        <v>51966.0</v>
      </c>
      <c r="U102" s="9"/>
      <c r="V102" s="9"/>
      <c r="W102" s="9"/>
      <c r="X102" s="9"/>
      <c r="Y102" s="9"/>
      <c r="Z102" s="9"/>
      <c r="AA102" s="9"/>
      <c r="AB102" s="9"/>
    </row>
    <row r="103">
      <c r="A103" s="14"/>
      <c r="B103" s="13"/>
      <c r="C103" s="13"/>
      <c r="D103" s="13"/>
      <c r="E103" s="14"/>
      <c r="F103" s="32" t="s">
        <v>26</v>
      </c>
      <c r="G103" s="29">
        <f t="shared" si="1"/>
        <v>0</v>
      </c>
      <c r="H103" s="29">
        <v>1.0</v>
      </c>
      <c r="I103" s="29">
        <f t="shared" si="2"/>
        <v>0</v>
      </c>
      <c r="J103" s="29">
        <f t="shared" si="3"/>
        <v>0.99922</v>
      </c>
      <c r="K103" s="29">
        <v>1.0</v>
      </c>
      <c r="L103" s="29">
        <f t="shared" si="4"/>
        <v>0.99961</v>
      </c>
      <c r="M103" s="29">
        <f t="shared" si="42"/>
        <v>0</v>
      </c>
      <c r="N103" s="41">
        <f t="shared" si="49"/>
        <v>0</v>
      </c>
      <c r="O103" s="30">
        <v>0.0</v>
      </c>
      <c r="P103" s="30">
        <f t="shared" si="7"/>
        <v>520</v>
      </c>
      <c r="Q103" s="30">
        <v>520.0</v>
      </c>
      <c r="R103" s="30">
        <v>51440.0</v>
      </c>
      <c r="S103" s="30">
        <f t="shared" si="50"/>
        <v>40</v>
      </c>
      <c r="T103" s="30">
        <v>51480.0</v>
      </c>
      <c r="U103" s="9"/>
      <c r="V103" s="9"/>
      <c r="W103" s="9"/>
      <c r="X103" s="9"/>
      <c r="Y103" s="9"/>
      <c r="Z103" s="9"/>
      <c r="AA103" s="9"/>
      <c r="AB103" s="9"/>
    </row>
    <row r="104">
      <c r="A104" s="14"/>
      <c r="B104" s="13"/>
      <c r="C104" s="13"/>
      <c r="D104" s="13"/>
      <c r="E104" s="14"/>
      <c r="F104" s="68" t="s">
        <v>27</v>
      </c>
      <c r="G104" s="29">
        <f t="shared" si="1"/>
        <v>0.00192</v>
      </c>
      <c r="H104" s="29">
        <v>1.0</v>
      </c>
      <c r="I104" s="29">
        <f t="shared" si="2"/>
        <v>0.00383</v>
      </c>
      <c r="J104" s="29">
        <f t="shared" si="3"/>
        <v>0.99924</v>
      </c>
      <c r="K104" s="29">
        <v>1.0</v>
      </c>
      <c r="L104" s="29">
        <f t="shared" si="4"/>
        <v>0.99962</v>
      </c>
      <c r="M104" s="29">
        <f t="shared" si="42"/>
        <v>0.00192</v>
      </c>
      <c r="N104" s="72">
        <f t="shared" si="49"/>
        <v>2.494</v>
      </c>
      <c r="O104" s="33">
        <v>1.0</v>
      </c>
      <c r="P104" s="30">
        <f t="shared" si="7"/>
        <v>519</v>
      </c>
      <c r="Q104" s="33">
        <v>520.0</v>
      </c>
      <c r="R104" s="34">
        <f>T104-S104</f>
        <v>51441</v>
      </c>
      <c r="S104" s="29">
        <f>40-O104</f>
        <v>39</v>
      </c>
      <c r="T104" s="34">
        <f>52000-Q104</f>
        <v>51480</v>
      </c>
      <c r="U104" s="9"/>
      <c r="V104" s="9"/>
      <c r="W104" s="9"/>
      <c r="X104" s="9"/>
      <c r="Y104" s="9"/>
      <c r="Z104" s="9"/>
      <c r="AA104" s="9"/>
      <c r="AB104" s="9"/>
    </row>
    <row r="105">
      <c r="A105" s="14"/>
      <c r="B105" s="13"/>
      <c r="C105" s="13"/>
      <c r="D105" s="13"/>
      <c r="E105" s="14"/>
      <c r="F105" s="74" t="s">
        <v>33</v>
      </c>
      <c r="G105" s="34">
        <v>0.00141</v>
      </c>
      <c r="H105" s="34">
        <v>1.0</v>
      </c>
      <c r="I105" s="34">
        <v>0.00282</v>
      </c>
      <c r="J105" s="34">
        <v>0.99925</v>
      </c>
      <c r="K105" s="34">
        <v>1.0</v>
      </c>
      <c r="L105" s="34">
        <v>0.99962</v>
      </c>
      <c r="M105" s="34">
        <v>0.00141</v>
      </c>
      <c r="N105" s="63">
        <v>1.831</v>
      </c>
      <c r="O105" s="75">
        <v>2.0</v>
      </c>
      <c r="P105" s="76">
        <v>1086.0</v>
      </c>
      <c r="Q105" s="75">
        <v>1414.0</v>
      </c>
      <c r="R105" s="34">
        <v>50548.0</v>
      </c>
      <c r="S105" s="29">
        <v>38.0</v>
      </c>
      <c r="T105" s="34">
        <v>50586.0</v>
      </c>
      <c r="U105" s="9"/>
      <c r="V105" s="9"/>
      <c r="W105" s="9"/>
      <c r="X105" s="9"/>
      <c r="Y105" s="9"/>
      <c r="Z105" s="9"/>
      <c r="AA105" s="9"/>
      <c r="AB105" s="9"/>
    </row>
    <row r="106">
      <c r="A106" s="14"/>
      <c r="B106" s="13"/>
      <c r="C106" s="13"/>
      <c r="D106" s="13"/>
      <c r="E106" s="14"/>
      <c r="F106" s="68" t="s">
        <v>38</v>
      </c>
      <c r="G106" s="34">
        <f t="shared" ref="G106:G110" si="51">round(O106/Q106,5)</f>
        <v>0.0013</v>
      </c>
      <c r="H106" s="34">
        <v>1.0</v>
      </c>
      <c r="I106" s="34">
        <f t="shared" ref="I106:I110" si="52">round(2*G106*H106/(G106+H106),5)</f>
        <v>0.0026</v>
      </c>
      <c r="J106" s="34">
        <f t="shared" ref="J106:J110" si="53">round(R106/T106,5)</f>
        <v>0.99925</v>
      </c>
      <c r="K106" s="34">
        <v>1.0</v>
      </c>
      <c r="L106" s="34">
        <f t="shared" ref="L106:L110" si="54">round(2*J106*K106/(J106+K106),5)</f>
        <v>0.99962</v>
      </c>
      <c r="M106" s="34">
        <f t="shared" ref="M106:M110" si="55">round(O106/Q106,5)</f>
        <v>0.0013</v>
      </c>
      <c r="N106" s="34">
        <f t="shared" ref="N106:N110" si="56">round(M106/D$101,3)</f>
        <v>1.688</v>
      </c>
      <c r="O106" s="33">
        <v>2.0</v>
      </c>
      <c r="P106" s="30">
        <f t="shared" ref="P106:P110" si="57">Q106-O106</f>
        <v>1537.25</v>
      </c>
      <c r="Q106" s="33">
        <v>1539.25</v>
      </c>
      <c r="R106" s="34">
        <f>T106-S106</f>
        <v>50422.75</v>
      </c>
      <c r="S106" s="29">
        <f>40-O106</f>
        <v>38</v>
      </c>
      <c r="T106" s="34">
        <f>52000-Q106</f>
        <v>50460.75</v>
      </c>
      <c r="U106" s="9"/>
      <c r="V106" s="9"/>
      <c r="W106" s="9"/>
      <c r="X106" s="9"/>
      <c r="Y106" s="9"/>
      <c r="Z106" s="9"/>
      <c r="AA106" s="9"/>
      <c r="AB106" s="9"/>
    </row>
    <row r="107">
      <c r="A107" s="14"/>
      <c r="B107" s="13"/>
      <c r="C107" s="13"/>
      <c r="D107" s="13"/>
      <c r="E107" s="27" t="s">
        <v>65</v>
      </c>
      <c r="F107" s="44" t="s">
        <v>40</v>
      </c>
      <c r="G107" s="36">
        <f t="shared" si="51"/>
        <v>0.00077</v>
      </c>
      <c r="H107" s="36">
        <v>1.0</v>
      </c>
      <c r="I107" s="36">
        <f t="shared" si="52"/>
        <v>0.00154</v>
      </c>
      <c r="J107" s="36">
        <f t="shared" si="53"/>
        <v>1</v>
      </c>
      <c r="K107" s="36">
        <v>1.0</v>
      </c>
      <c r="L107" s="36">
        <f t="shared" si="54"/>
        <v>1</v>
      </c>
      <c r="M107" s="36">
        <f t="shared" si="55"/>
        <v>0.00077</v>
      </c>
      <c r="N107" s="36">
        <f t="shared" si="56"/>
        <v>1</v>
      </c>
      <c r="O107" s="28">
        <v>40.0</v>
      </c>
      <c r="P107" s="30">
        <f t="shared" si="57"/>
        <v>51952</v>
      </c>
      <c r="Q107" s="28">
        <v>51992.0</v>
      </c>
      <c r="R107" s="28">
        <v>8.0</v>
      </c>
      <c r="S107" s="42">
        <f>T107-R107</f>
        <v>0</v>
      </c>
      <c r="T107" s="28">
        <v>8.0</v>
      </c>
      <c r="U107" s="9"/>
      <c r="V107" s="9"/>
      <c r="W107" s="9"/>
      <c r="X107" s="9"/>
      <c r="Y107" s="9"/>
      <c r="Z107" s="9"/>
      <c r="AA107" s="9"/>
      <c r="AB107" s="9"/>
    </row>
    <row r="108">
      <c r="A108" s="14"/>
      <c r="B108" s="13"/>
      <c r="C108" s="13"/>
      <c r="D108" s="13"/>
      <c r="E108" s="14"/>
      <c r="F108" s="30" t="s">
        <v>38</v>
      </c>
      <c r="G108" s="29">
        <f t="shared" si="51"/>
        <v>0.00098</v>
      </c>
      <c r="H108" s="29">
        <v>1.0</v>
      </c>
      <c r="I108" s="29">
        <f t="shared" si="52"/>
        <v>0.00196</v>
      </c>
      <c r="J108" s="29">
        <f t="shared" si="53"/>
        <v>0.99928</v>
      </c>
      <c r="K108" s="29">
        <v>1.0</v>
      </c>
      <c r="L108" s="29">
        <f t="shared" si="54"/>
        <v>0.99964</v>
      </c>
      <c r="M108" s="29">
        <f t="shared" si="55"/>
        <v>0.00098</v>
      </c>
      <c r="N108" s="72">
        <f t="shared" si="56"/>
        <v>1.273</v>
      </c>
      <c r="O108" s="32">
        <v>9.38</v>
      </c>
      <c r="P108" s="30">
        <f t="shared" si="57"/>
        <v>9590.92</v>
      </c>
      <c r="Q108" s="32">
        <v>9600.3</v>
      </c>
      <c r="R108" s="29">
        <f t="shared" ref="R108:R110" si="58">T108-S108</f>
        <v>42369.08</v>
      </c>
      <c r="S108" s="41">
        <f t="shared" ref="S108:S110" si="59">40-O108</f>
        <v>30.62</v>
      </c>
      <c r="T108" s="29">
        <f t="shared" ref="T108:T110" si="60">52000-Q108</f>
        <v>42399.7</v>
      </c>
      <c r="U108" s="9"/>
      <c r="V108" s="9"/>
      <c r="W108" s="9"/>
      <c r="X108" s="9"/>
      <c r="Y108" s="9"/>
      <c r="Z108" s="9"/>
      <c r="AA108" s="9"/>
      <c r="AB108" s="9"/>
    </row>
    <row r="109">
      <c r="A109" s="14"/>
      <c r="B109" s="13"/>
      <c r="C109" s="13"/>
      <c r="D109" s="13"/>
      <c r="E109" s="14"/>
      <c r="F109" s="30" t="s">
        <v>41</v>
      </c>
      <c r="G109" s="29">
        <f t="shared" si="51"/>
        <v>0.00043</v>
      </c>
      <c r="H109" s="29">
        <v>1.0</v>
      </c>
      <c r="I109" s="29">
        <f t="shared" si="52"/>
        <v>0.00086</v>
      </c>
      <c r="J109" s="29">
        <f t="shared" si="53"/>
        <v>0.99916</v>
      </c>
      <c r="K109" s="29">
        <v>1.0</v>
      </c>
      <c r="L109" s="29">
        <f t="shared" si="54"/>
        <v>0.99958</v>
      </c>
      <c r="M109" s="29">
        <f t="shared" si="55"/>
        <v>0.00043</v>
      </c>
      <c r="N109" s="41">
        <f t="shared" si="56"/>
        <v>0.558</v>
      </c>
      <c r="O109" s="32">
        <v>4.0</v>
      </c>
      <c r="P109" s="30">
        <f t="shared" si="57"/>
        <v>9328</v>
      </c>
      <c r="Q109" s="32">
        <v>9332.0</v>
      </c>
      <c r="R109" s="29">
        <f t="shared" si="58"/>
        <v>42632</v>
      </c>
      <c r="S109" s="41">
        <f t="shared" si="59"/>
        <v>36</v>
      </c>
      <c r="T109" s="29">
        <f t="shared" si="60"/>
        <v>42668</v>
      </c>
      <c r="U109" s="9"/>
      <c r="V109" s="9"/>
      <c r="W109" s="9"/>
      <c r="X109" s="9"/>
      <c r="Y109" s="9"/>
      <c r="Z109" s="9"/>
      <c r="AA109" s="9"/>
      <c r="AB109" s="9"/>
    </row>
    <row r="110">
      <c r="A110" s="37"/>
      <c r="B110" s="43"/>
      <c r="C110" s="43"/>
      <c r="D110" s="43"/>
      <c r="E110" s="37"/>
      <c r="F110" s="47" t="s">
        <v>49</v>
      </c>
      <c r="G110" s="39">
        <f t="shared" si="51"/>
        <v>0.00064</v>
      </c>
      <c r="H110" s="39">
        <v>1.0</v>
      </c>
      <c r="I110" s="39">
        <f t="shared" si="52"/>
        <v>0.00128</v>
      </c>
      <c r="J110" s="39">
        <f t="shared" si="53"/>
        <v>0.99916</v>
      </c>
      <c r="K110" s="39">
        <v>1.0</v>
      </c>
      <c r="L110" s="39">
        <f t="shared" si="54"/>
        <v>0.99958</v>
      </c>
      <c r="M110" s="39">
        <f t="shared" si="55"/>
        <v>0.00064</v>
      </c>
      <c r="N110" s="62">
        <f t="shared" si="56"/>
        <v>0.831</v>
      </c>
      <c r="O110" s="38">
        <v>12.0</v>
      </c>
      <c r="P110" s="30">
        <f t="shared" si="57"/>
        <v>18720</v>
      </c>
      <c r="Q110" s="38">
        <v>18732.0</v>
      </c>
      <c r="R110" s="39">
        <f t="shared" si="58"/>
        <v>33240</v>
      </c>
      <c r="S110" s="62">
        <f t="shared" si="59"/>
        <v>28</v>
      </c>
      <c r="T110" s="39">
        <f t="shared" si="60"/>
        <v>33268</v>
      </c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</sheetData>
  <mergeCells count="66">
    <mergeCell ref="E64:E70"/>
    <mergeCell ref="E71:E73"/>
    <mergeCell ref="E40:E42"/>
    <mergeCell ref="E43:E45"/>
    <mergeCell ref="E46:E48"/>
    <mergeCell ref="E49:E53"/>
    <mergeCell ref="E54:E57"/>
    <mergeCell ref="E58:E60"/>
    <mergeCell ref="E61:E63"/>
    <mergeCell ref="E89:E95"/>
    <mergeCell ref="E96:E97"/>
    <mergeCell ref="C77:C88"/>
    <mergeCell ref="D77:D88"/>
    <mergeCell ref="E77:E83"/>
    <mergeCell ref="E84:E85"/>
    <mergeCell ref="E86:E88"/>
    <mergeCell ref="C89:C100"/>
    <mergeCell ref="D89:D100"/>
    <mergeCell ref="E98:E100"/>
    <mergeCell ref="G2:I2"/>
    <mergeCell ref="J2:L2"/>
    <mergeCell ref="E4:E8"/>
    <mergeCell ref="E9:E12"/>
    <mergeCell ref="E13:E15"/>
    <mergeCell ref="E16:E18"/>
    <mergeCell ref="E1:E3"/>
    <mergeCell ref="F1:F3"/>
    <mergeCell ref="G1:L1"/>
    <mergeCell ref="M1:M3"/>
    <mergeCell ref="N1:N3"/>
    <mergeCell ref="O1:Q2"/>
    <mergeCell ref="R1:T2"/>
    <mergeCell ref="B4:B18"/>
    <mergeCell ref="B19:B34"/>
    <mergeCell ref="C19:C34"/>
    <mergeCell ref="D19:D34"/>
    <mergeCell ref="E19:E23"/>
    <mergeCell ref="E24:E27"/>
    <mergeCell ref="E28:E30"/>
    <mergeCell ref="E31:E34"/>
    <mergeCell ref="E35:E39"/>
    <mergeCell ref="A1:D1"/>
    <mergeCell ref="A2:A3"/>
    <mergeCell ref="B2:B3"/>
    <mergeCell ref="C2:D3"/>
    <mergeCell ref="C4:C18"/>
    <mergeCell ref="D4:D18"/>
    <mergeCell ref="D35:D48"/>
    <mergeCell ref="B35:B48"/>
    <mergeCell ref="C35:C48"/>
    <mergeCell ref="C49:C63"/>
    <mergeCell ref="D49:D63"/>
    <mergeCell ref="C64:C76"/>
    <mergeCell ref="D64:D76"/>
    <mergeCell ref="E74:E76"/>
    <mergeCell ref="C101:C110"/>
    <mergeCell ref="D101:D110"/>
    <mergeCell ref="E101:E106"/>
    <mergeCell ref="E107:E110"/>
    <mergeCell ref="A4:A63"/>
    <mergeCell ref="B49:B63"/>
    <mergeCell ref="A64:A110"/>
    <mergeCell ref="B64:B76"/>
    <mergeCell ref="B77:B88"/>
    <mergeCell ref="B89:B100"/>
    <mergeCell ref="B101:B1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5.5"/>
    <col customWidth="1" min="3" max="3" width="25.38"/>
  </cols>
  <sheetData>
    <row r="1">
      <c r="A1" s="77" t="s">
        <v>0</v>
      </c>
      <c r="B1" s="78" t="s">
        <v>1</v>
      </c>
      <c r="C1" s="78" t="s">
        <v>2</v>
      </c>
      <c r="D1" s="79" t="s">
        <v>3</v>
      </c>
      <c r="E1" s="80"/>
      <c r="F1" s="78" t="s">
        <v>5</v>
      </c>
      <c r="G1" s="81" t="s">
        <v>61</v>
      </c>
      <c r="H1" s="82"/>
      <c r="I1" s="9"/>
      <c r="J1" s="9"/>
      <c r="K1" s="9"/>
      <c r="L1" s="9"/>
      <c r="M1" s="9"/>
      <c r="N1" s="9"/>
      <c r="O1" s="9"/>
      <c r="P1" s="9"/>
      <c r="Q1" s="9"/>
    </row>
    <row r="2">
      <c r="A2" s="83"/>
      <c r="B2" s="18"/>
      <c r="C2" s="18"/>
      <c r="D2" s="21" t="s">
        <v>13</v>
      </c>
      <c r="E2" s="21" t="s">
        <v>15</v>
      </c>
      <c r="F2" s="14"/>
      <c r="G2" s="4" t="s">
        <v>16</v>
      </c>
      <c r="H2" s="84" t="s">
        <v>18</v>
      </c>
      <c r="I2" s="9"/>
      <c r="J2" s="9"/>
      <c r="K2" s="9"/>
      <c r="L2" s="9"/>
      <c r="M2" s="9"/>
      <c r="N2" s="9"/>
      <c r="O2" s="9"/>
      <c r="P2" s="9"/>
      <c r="Q2" s="9"/>
    </row>
    <row r="3">
      <c r="A3" s="85" t="s">
        <v>66</v>
      </c>
      <c r="B3" s="27" t="s">
        <v>25</v>
      </c>
      <c r="C3" s="28" t="s">
        <v>26</v>
      </c>
      <c r="D3" s="29">
        <f>round(G3/H3,5)</f>
        <v>0.00198</v>
      </c>
      <c r="E3" s="29">
        <v>0.00395</v>
      </c>
      <c r="F3" s="29">
        <v>1.414</v>
      </c>
      <c r="G3" s="30">
        <v>1.0</v>
      </c>
      <c r="H3" s="86">
        <v>506.0</v>
      </c>
      <c r="I3" s="9"/>
      <c r="J3" s="9"/>
      <c r="K3" s="9"/>
      <c r="L3" s="9"/>
      <c r="M3" s="9"/>
      <c r="N3" s="9"/>
      <c r="O3" s="9"/>
      <c r="P3" s="9"/>
      <c r="Q3" s="9"/>
    </row>
    <row r="4">
      <c r="A4" s="87"/>
      <c r="B4" s="14"/>
      <c r="C4" s="31" t="s">
        <v>27</v>
      </c>
      <c r="D4" s="29">
        <v>0.00988</v>
      </c>
      <c r="E4" s="29">
        <v>0.01957</v>
      </c>
      <c r="F4" s="88">
        <v>7.057</v>
      </c>
      <c r="G4" s="89">
        <v>5.0</v>
      </c>
      <c r="H4" s="90">
        <v>506.0</v>
      </c>
      <c r="I4" s="91"/>
      <c r="J4" s="9"/>
      <c r="K4" s="9"/>
      <c r="L4" s="9"/>
    </row>
    <row r="5">
      <c r="A5" s="87"/>
      <c r="B5" s="14"/>
      <c r="C5" s="32" t="s">
        <v>28</v>
      </c>
      <c r="D5" s="29">
        <f t="shared" ref="D5:D18" si="1">round(G5/H5,5)</f>
        <v>0.02104</v>
      </c>
      <c r="E5" s="29">
        <v>0.04121</v>
      </c>
      <c r="F5" s="64">
        <v>15.029</v>
      </c>
      <c r="G5" s="32">
        <v>2.5</v>
      </c>
      <c r="H5" s="92">
        <v>118.8</v>
      </c>
      <c r="I5" s="9"/>
      <c r="J5" s="9"/>
      <c r="K5" s="9"/>
      <c r="L5" s="9"/>
      <c r="M5" s="9"/>
      <c r="N5" s="9"/>
      <c r="O5" s="9"/>
      <c r="P5" s="9"/>
      <c r="Q5" s="9"/>
    </row>
    <row r="6">
      <c r="A6" s="87"/>
      <c r="B6" s="14"/>
      <c r="C6" s="32" t="s">
        <v>29</v>
      </c>
      <c r="D6" s="29">
        <f t="shared" si="1"/>
        <v>0.00567</v>
      </c>
      <c r="E6" s="29">
        <v>0.01128</v>
      </c>
      <c r="F6" s="29">
        <v>4.05</v>
      </c>
      <c r="G6" s="32">
        <v>0.53</v>
      </c>
      <c r="H6" s="92">
        <v>93.46</v>
      </c>
      <c r="I6" s="9"/>
      <c r="J6" s="9"/>
      <c r="K6" s="9"/>
      <c r="L6" s="9"/>
      <c r="M6" s="9"/>
      <c r="N6" s="9"/>
      <c r="O6" s="9"/>
      <c r="P6" s="9"/>
      <c r="Q6" s="9"/>
    </row>
    <row r="7">
      <c r="A7" s="87"/>
      <c r="B7" s="18"/>
      <c r="C7" s="33" t="s">
        <v>30</v>
      </c>
      <c r="D7" s="34">
        <f t="shared" si="1"/>
        <v>0.00184</v>
      </c>
      <c r="E7" s="34">
        <v>0.00367</v>
      </c>
      <c r="F7" s="34">
        <v>1.314</v>
      </c>
      <c r="G7" s="35">
        <v>0.6</v>
      </c>
      <c r="H7" s="93">
        <v>325.26</v>
      </c>
      <c r="I7" s="9"/>
      <c r="J7" s="9"/>
      <c r="K7" s="9"/>
      <c r="L7" s="9"/>
      <c r="M7" s="9"/>
      <c r="N7" s="9"/>
      <c r="O7" s="9"/>
      <c r="P7" s="9"/>
      <c r="Q7" s="9"/>
    </row>
    <row r="8">
      <c r="A8" s="87"/>
      <c r="B8" s="27" t="s">
        <v>31</v>
      </c>
      <c r="C8" s="28" t="s">
        <v>32</v>
      </c>
      <c r="D8" s="36">
        <f t="shared" si="1"/>
        <v>0.0011</v>
      </c>
      <c r="E8" s="36">
        <v>0.0022</v>
      </c>
      <c r="F8" s="36">
        <v>0.786</v>
      </c>
      <c r="G8" s="28">
        <v>4.0</v>
      </c>
      <c r="H8" s="94">
        <v>3647.0</v>
      </c>
      <c r="I8" s="9"/>
      <c r="J8" s="9"/>
      <c r="K8" s="9"/>
      <c r="L8" s="9"/>
      <c r="M8" s="9"/>
      <c r="N8" s="9"/>
      <c r="O8" s="9"/>
      <c r="P8" s="9"/>
      <c r="Q8" s="9"/>
    </row>
    <row r="9">
      <c r="A9" s="87"/>
      <c r="B9" s="14"/>
      <c r="C9" s="30" t="s">
        <v>33</v>
      </c>
      <c r="D9" s="29">
        <f t="shared" si="1"/>
        <v>0.00972</v>
      </c>
      <c r="E9" s="29">
        <v>0.01925</v>
      </c>
      <c r="F9" s="64">
        <v>6.943</v>
      </c>
      <c r="G9" s="32">
        <v>12.0</v>
      </c>
      <c r="H9" s="92">
        <v>1234.0</v>
      </c>
      <c r="I9" s="9"/>
      <c r="J9" s="9"/>
      <c r="K9" s="9"/>
      <c r="L9" s="9"/>
      <c r="M9" s="9"/>
      <c r="N9" s="9"/>
      <c r="O9" s="9"/>
      <c r="P9" s="9"/>
      <c r="Q9" s="9"/>
    </row>
    <row r="10">
      <c r="A10" s="87"/>
      <c r="B10" s="14"/>
      <c r="C10" s="32" t="s">
        <v>34</v>
      </c>
      <c r="D10" s="29">
        <f t="shared" si="1"/>
        <v>0.00328</v>
      </c>
      <c r="E10" s="29">
        <v>0.00654</v>
      </c>
      <c r="F10" s="29">
        <v>2.343</v>
      </c>
      <c r="G10" s="32">
        <v>6.5</v>
      </c>
      <c r="H10" s="92">
        <v>1983.0</v>
      </c>
      <c r="I10" s="9"/>
      <c r="J10" s="9"/>
      <c r="K10" s="9"/>
      <c r="L10" s="9"/>
      <c r="M10" s="9"/>
      <c r="N10" s="9"/>
      <c r="O10" s="9"/>
      <c r="P10" s="9"/>
      <c r="Q10" s="9"/>
    </row>
    <row r="11">
      <c r="A11" s="87"/>
      <c r="B11" s="37"/>
      <c r="C11" s="38" t="s">
        <v>35</v>
      </c>
      <c r="D11" s="39">
        <f t="shared" si="1"/>
        <v>0.00622</v>
      </c>
      <c r="E11" s="39">
        <v>0.01236</v>
      </c>
      <c r="F11" s="39">
        <v>4.443</v>
      </c>
      <c r="G11" s="38">
        <v>18.33</v>
      </c>
      <c r="H11" s="95">
        <v>2947.66</v>
      </c>
      <c r="I11" s="9"/>
      <c r="J11" s="9"/>
      <c r="K11" s="9"/>
      <c r="L11" s="9"/>
      <c r="M11" s="9"/>
      <c r="N11" s="9"/>
      <c r="O11" s="9"/>
      <c r="P11" s="9"/>
      <c r="Q11" s="9"/>
    </row>
    <row r="12">
      <c r="A12" s="87"/>
      <c r="B12" s="40" t="s">
        <v>36</v>
      </c>
      <c r="C12" s="31" t="s">
        <v>37</v>
      </c>
      <c r="D12" s="41">
        <f t="shared" si="1"/>
        <v>0.00148</v>
      </c>
      <c r="E12" s="41">
        <v>0.00296</v>
      </c>
      <c r="F12" s="41">
        <v>1.057</v>
      </c>
      <c r="G12" s="42">
        <v>11.0</v>
      </c>
      <c r="H12" s="96">
        <v>7457.0</v>
      </c>
      <c r="I12" s="9"/>
      <c r="J12" s="9"/>
      <c r="K12" s="9"/>
      <c r="L12" s="9"/>
      <c r="M12" s="9"/>
      <c r="N12" s="9"/>
      <c r="O12" s="9"/>
      <c r="P12" s="9"/>
      <c r="Q12" s="9"/>
    </row>
    <row r="13">
      <c r="A13" s="87"/>
      <c r="B13" s="14"/>
      <c r="C13" s="30" t="s">
        <v>38</v>
      </c>
      <c r="D13" s="29">
        <f t="shared" si="1"/>
        <v>0.00416</v>
      </c>
      <c r="E13" s="29">
        <v>0.00829</v>
      </c>
      <c r="F13" s="29">
        <v>2.971</v>
      </c>
      <c r="G13" s="32">
        <v>26.75</v>
      </c>
      <c r="H13" s="92">
        <v>6426.75</v>
      </c>
      <c r="I13" s="9"/>
      <c r="J13" s="9"/>
      <c r="K13" s="9"/>
      <c r="L13" s="9"/>
      <c r="M13" s="9"/>
      <c r="N13" s="9"/>
      <c r="O13" s="9"/>
      <c r="P13" s="9"/>
      <c r="Q13" s="9"/>
    </row>
    <row r="14">
      <c r="A14" s="87"/>
      <c r="B14" s="37"/>
      <c r="C14" s="38" t="s">
        <v>35</v>
      </c>
      <c r="D14" s="39">
        <f t="shared" si="1"/>
        <v>0.00424</v>
      </c>
      <c r="E14" s="39">
        <v>0.00844</v>
      </c>
      <c r="F14" s="65">
        <v>3.029</v>
      </c>
      <c r="G14" s="38">
        <v>27.0</v>
      </c>
      <c r="H14" s="95">
        <v>6369.75</v>
      </c>
      <c r="I14" s="9"/>
      <c r="J14" s="9"/>
      <c r="K14" s="9"/>
      <c r="L14" s="9"/>
      <c r="M14" s="9"/>
      <c r="N14" s="9"/>
      <c r="O14" s="9"/>
      <c r="P14" s="9"/>
      <c r="Q14" s="9"/>
    </row>
    <row r="15">
      <c r="A15" s="87"/>
      <c r="B15" s="40" t="s">
        <v>63</v>
      </c>
      <c r="C15" s="31" t="s">
        <v>40</v>
      </c>
      <c r="D15" s="41">
        <f t="shared" si="1"/>
        <v>0.0026</v>
      </c>
      <c r="E15" s="41">
        <v>0.00519</v>
      </c>
      <c r="F15" s="41">
        <v>1.857</v>
      </c>
      <c r="G15" s="42">
        <v>64.0</v>
      </c>
      <c r="H15" s="96">
        <v>24652.0</v>
      </c>
      <c r="I15" s="9"/>
      <c r="J15" s="9"/>
      <c r="K15" s="9"/>
      <c r="L15" s="9"/>
      <c r="M15" s="9"/>
      <c r="N15" s="9"/>
      <c r="O15" s="9"/>
      <c r="P15" s="9"/>
      <c r="Q15" s="9"/>
    </row>
    <row r="16">
      <c r="A16" s="87"/>
      <c r="B16" s="14"/>
      <c r="C16" s="32" t="s">
        <v>41</v>
      </c>
      <c r="D16" s="29">
        <f t="shared" si="1"/>
        <v>0.00294</v>
      </c>
      <c r="E16" s="29">
        <v>0.00586</v>
      </c>
      <c r="F16" s="29">
        <v>2.1</v>
      </c>
      <c r="G16" s="33">
        <v>46.77</v>
      </c>
      <c r="H16" s="97">
        <v>15893.22</v>
      </c>
      <c r="I16" s="9"/>
      <c r="J16" s="9"/>
      <c r="K16" s="9"/>
      <c r="L16" s="9"/>
      <c r="M16" s="9"/>
      <c r="N16" s="9"/>
      <c r="O16" s="9"/>
      <c r="P16" s="9"/>
      <c r="Q16" s="9"/>
    </row>
    <row r="17">
      <c r="A17" s="98"/>
      <c r="B17" s="14"/>
      <c r="C17" s="32" t="s">
        <v>42</v>
      </c>
      <c r="D17" s="34">
        <f t="shared" si="1"/>
        <v>0.00419</v>
      </c>
      <c r="E17" s="34">
        <v>0.00835</v>
      </c>
      <c r="F17" s="66">
        <v>2.993</v>
      </c>
      <c r="G17" s="33">
        <v>44.12</v>
      </c>
      <c r="H17" s="97">
        <v>10535.52</v>
      </c>
      <c r="I17" s="9"/>
      <c r="J17" s="9"/>
      <c r="K17" s="9"/>
      <c r="L17" s="9"/>
      <c r="M17" s="9"/>
      <c r="N17" s="9"/>
      <c r="O17" s="9"/>
      <c r="P17" s="9"/>
      <c r="Q17" s="9"/>
    </row>
    <row r="18">
      <c r="A18" s="85" t="s">
        <v>67</v>
      </c>
      <c r="B18" s="27" t="s">
        <v>25</v>
      </c>
      <c r="C18" s="28" t="s">
        <v>26</v>
      </c>
      <c r="D18" s="36">
        <f t="shared" si="1"/>
        <v>0.14822</v>
      </c>
      <c r="E18" s="36">
        <v>0.25817</v>
      </c>
      <c r="F18" s="36">
        <v>0.706</v>
      </c>
      <c r="G18" s="44">
        <v>75.0</v>
      </c>
      <c r="H18" s="99">
        <v>506.0</v>
      </c>
      <c r="I18" s="9"/>
      <c r="J18" s="9"/>
      <c r="K18" s="9"/>
      <c r="L18" s="9"/>
      <c r="M18" s="9"/>
      <c r="N18" s="9"/>
      <c r="O18" s="9"/>
      <c r="P18" s="9"/>
      <c r="Q18" s="9"/>
    </row>
    <row r="19">
      <c r="A19" s="87"/>
      <c r="B19" s="14"/>
      <c r="C19" s="31" t="s">
        <v>27</v>
      </c>
      <c r="D19" s="41">
        <v>0.24111</v>
      </c>
      <c r="E19" s="41">
        <v>0.38854</v>
      </c>
      <c r="F19" s="88">
        <v>1.148</v>
      </c>
      <c r="G19" s="89">
        <v>122.0</v>
      </c>
      <c r="H19" s="90">
        <v>506.0</v>
      </c>
      <c r="I19" s="91"/>
      <c r="J19" s="9"/>
      <c r="K19" s="9"/>
      <c r="L19" s="9"/>
    </row>
    <row r="20">
      <c r="A20" s="87"/>
      <c r="B20" s="14"/>
      <c r="C20" s="32" t="s">
        <v>30</v>
      </c>
      <c r="D20" s="29">
        <f t="shared" ref="D20:D34" si="2">round(G20/H20,5)</f>
        <v>0.18583</v>
      </c>
      <c r="E20" s="29">
        <v>0.31342</v>
      </c>
      <c r="F20" s="29">
        <v>0.885</v>
      </c>
      <c r="G20" s="32">
        <v>55.1</v>
      </c>
      <c r="H20" s="92">
        <v>296.5</v>
      </c>
      <c r="I20" s="9"/>
      <c r="J20" s="9"/>
      <c r="K20" s="9"/>
      <c r="L20" s="9"/>
      <c r="M20" s="9"/>
      <c r="N20" s="9"/>
      <c r="O20" s="9"/>
      <c r="P20" s="9"/>
      <c r="Q20" s="9"/>
    </row>
    <row r="21">
      <c r="A21" s="87"/>
      <c r="B21" s="14"/>
      <c r="C21" s="30" t="s">
        <v>33</v>
      </c>
      <c r="D21" s="29">
        <f t="shared" si="2"/>
        <v>0.39202</v>
      </c>
      <c r="E21" s="29">
        <v>0.56324</v>
      </c>
      <c r="F21" s="64">
        <v>1.867</v>
      </c>
      <c r="G21" s="32">
        <v>46.0</v>
      </c>
      <c r="H21" s="92">
        <v>117.34</v>
      </c>
      <c r="I21" s="9"/>
      <c r="J21" s="9"/>
      <c r="K21" s="9"/>
      <c r="L21" s="9"/>
      <c r="M21" s="9"/>
      <c r="N21" s="9"/>
      <c r="O21" s="9"/>
      <c r="P21" s="9"/>
      <c r="Q21" s="9"/>
    </row>
    <row r="22">
      <c r="A22" s="87"/>
      <c r="B22" s="18"/>
      <c r="C22" s="33" t="s">
        <v>28</v>
      </c>
      <c r="D22" s="34">
        <f t="shared" si="2"/>
        <v>0.36214</v>
      </c>
      <c r="E22" s="34">
        <v>0.53172</v>
      </c>
      <c r="F22" s="34">
        <v>1.724</v>
      </c>
      <c r="G22" s="33">
        <v>180.2</v>
      </c>
      <c r="H22" s="97">
        <v>497.6</v>
      </c>
      <c r="I22" s="9"/>
      <c r="J22" s="9"/>
      <c r="K22" s="9"/>
      <c r="L22" s="9"/>
      <c r="M22" s="9"/>
      <c r="N22" s="9"/>
      <c r="O22" s="9"/>
      <c r="P22" s="9"/>
      <c r="Q22" s="9"/>
    </row>
    <row r="23">
      <c r="A23" s="87"/>
      <c r="B23" s="27" t="s">
        <v>31</v>
      </c>
      <c r="C23" s="44" t="s">
        <v>32</v>
      </c>
      <c r="D23" s="36">
        <f t="shared" si="2"/>
        <v>0.13736</v>
      </c>
      <c r="E23" s="36">
        <v>0.24154</v>
      </c>
      <c r="F23" s="36">
        <v>0.654</v>
      </c>
      <c r="G23" s="44">
        <v>500.0</v>
      </c>
      <c r="H23" s="99">
        <v>3640.0</v>
      </c>
      <c r="I23" s="9"/>
      <c r="J23" s="9"/>
      <c r="K23" s="9"/>
      <c r="L23" s="9"/>
      <c r="M23" s="9"/>
      <c r="N23" s="9"/>
      <c r="O23" s="9"/>
      <c r="P23" s="9"/>
      <c r="Q23" s="9"/>
    </row>
    <row r="24">
      <c r="A24" s="87"/>
      <c r="B24" s="14"/>
      <c r="C24" s="32" t="s">
        <v>29</v>
      </c>
      <c r="D24" s="29">
        <f t="shared" si="2"/>
        <v>0.29443</v>
      </c>
      <c r="E24" s="29">
        <v>0.45492</v>
      </c>
      <c r="F24" s="64">
        <v>1.402</v>
      </c>
      <c r="G24" s="32">
        <v>495.75</v>
      </c>
      <c r="H24" s="92">
        <v>1683.75</v>
      </c>
      <c r="I24" s="9"/>
      <c r="J24" s="9"/>
      <c r="K24" s="9"/>
      <c r="L24" s="9"/>
      <c r="M24" s="9"/>
      <c r="N24" s="9"/>
      <c r="O24" s="9"/>
      <c r="P24" s="9"/>
      <c r="Q24" s="9"/>
    </row>
    <row r="25">
      <c r="A25" s="87"/>
      <c r="B25" s="14"/>
      <c r="C25" s="32" t="s">
        <v>45</v>
      </c>
      <c r="D25" s="29">
        <f t="shared" si="2"/>
        <v>0.20561</v>
      </c>
      <c r="E25" s="29">
        <v>0.34109</v>
      </c>
      <c r="F25" s="29">
        <v>0.979</v>
      </c>
      <c r="G25" s="32">
        <v>363.88</v>
      </c>
      <c r="H25" s="92">
        <v>1769.74</v>
      </c>
      <c r="I25" s="9"/>
      <c r="J25" s="9"/>
      <c r="K25" s="9"/>
      <c r="L25" s="9"/>
      <c r="M25" s="9"/>
      <c r="N25" s="9"/>
      <c r="O25" s="9"/>
      <c r="P25" s="9"/>
      <c r="Q25" s="9"/>
    </row>
    <row r="26">
      <c r="A26" s="87"/>
      <c r="B26" s="37"/>
      <c r="C26" s="38" t="s">
        <v>28</v>
      </c>
      <c r="D26" s="39">
        <f t="shared" si="2"/>
        <v>0.26303</v>
      </c>
      <c r="E26" s="39">
        <v>0.41651</v>
      </c>
      <c r="F26" s="39">
        <v>1.253</v>
      </c>
      <c r="G26" s="38">
        <v>420.3</v>
      </c>
      <c r="H26" s="95">
        <v>1597.91</v>
      </c>
      <c r="I26" s="9"/>
      <c r="J26" s="9"/>
      <c r="K26" s="9"/>
      <c r="L26" s="9"/>
      <c r="M26" s="9"/>
      <c r="N26" s="9"/>
      <c r="O26" s="9"/>
      <c r="P26" s="9"/>
      <c r="Q26" s="9"/>
    </row>
    <row r="27">
      <c r="A27" s="87"/>
      <c r="B27" s="40" t="s">
        <v>36</v>
      </c>
      <c r="C27" s="31" t="s">
        <v>37</v>
      </c>
      <c r="D27" s="41">
        <f t="shared" si="2"/>
        <v>0.17967</v>
      </c>
      <c r="E27" s="41">
        <v>0.30461</v>
      </c>
      <c r="F27" s="41">
        <v>0.856</v>
      </c>
      <c r="G27" s="42">
        <v>1414.0</v>
      </c>
      <c r="H27" s="96">
        <v>7870.0</v>
      </c>
      <c r="I27" s="9"/>
      <c r="J27" s="9"/>
      <c r="K27" s="9"/>
      <c r="L27" s="9"/>
      <c r="M27" s="9"/>
      <c r="N27" s="9"/>
      <c r="O27" s="9"/>
      <c r="P27" s="9"/>
      <c r="Q27" s="9"/>
    </row>
    <row r="28">
      <c r="A28" s="87"/>
      <c r="B28" s="14"/>
      <c r="C28" s="30" t="s">
        <v>38</v>
      </c>
      <c r="D28" s="29">
        <f t="shared" si="2"/>
        <v>0.30022</v>
      </c>
      <c r="E28" s="29">
        <v>0.4618</v>
      </c>
      <c r="F28" s="64">
        <v>1.43</v>
      </c>
      <c r="G28" s="32">
        <v>1856.2</v>
      </c>
      <c r="H28" s="92">
        <v>6182.8</v>
      </c>
      <c r="I28" s="9"/>
      <c r="J28" s="9"/>
      <c r="K28" s="9"/>
      <c r="L28" s="9"/>
      <c r="M28" s="9"/>
      <c r="N28" s="9"/>
      <c r="O28" s="9"/>
      <c r="P28" s="9"/>
      <c r="Q28" s="9"/>
    </row>
    <row r="29">
      <c r="A29" s="87"/>
      <c r="B29" s="18"/>
      <c r="C29" s="33" t="s">
        <v>45</v>
      </c>
      <c r="D29" s="34">
        <f t="shared" si="2"/>
        <v>0.29194</v>
      </c>
      <c r="E29" s="34">
        <v>0.45194</v>
      </c>
      <c r="F29" s="34">
        <v>1.39</v>
      </c>
      <c r="G29" s="33">
        <v>1516.5</v>
      </c>
      <c r="H29" s="97">
        <v>5194.5</v>
      </c>
      <c r="I29" s="9"/>
      <c r="J29" s="9"/>
      <c r="K29" s="9"/>
      <c r="L29" s="9"/>
      <c r="M29" s="9"/>
      <c r="N29" s="9"/>
      <c r="O29" s="9"/>
      <c r="P29" s="9"/>
      <c r="Q29" s="9"/>
    </row>
    <row r="30">
      <c r="A30" s="87"/>
      <c r="B30" s="40" t="s">
        <v>63</v>
      </c>
      <c r="C30" s="44" t="s">
        <v>40</v>
      </c>
      <c r="D30" s="36">
        <f t="shared" si="2"/>
        <v>0.28431</v>
      </c>
      <c r="E30" s="36">
        <v>0.44274</v>
      </c>
      <c r="F30" s="36">
        <v>1.354</v>
      </c>
      <c r="G30" s="44">
        <v>8378.0</v>
      </c>
      <c r="H30" s="99">
        <v>29468.0</v>
      </c>
      <c r="I30" s="9"/>
      <c r="J30" s="9"/>
      <c r="K30" s="9"/>
      <c r="L30" s="9"/>
      <c r="M30" s="9"/>
      <c r="N30" s="9"/>
      <c r="O30" s="9"/>
      <c r="P30" s="9"/>
      <c r="Q30" s="9"/>
    </row>
    <row r="31">
      <c r="A31" s="87"/>
      <c r="B31" s="14"/>
      <c r="C31" s="30" t="s">
        <v>38</v>
      </c>
      <c r="D31" s="29">
        <f t="shared" si="2"/>
        <v>0.29944</v>
      </c>
      <c r="E31" s="29">
        <v>0.46088</v>
      </c>
      <c r="F31" s="64">
        <v>1.426</v>
      </c>
      <c r="G31" s="32">
        <v>3565.0</v>
      </c>
      <c r="H31" s="92">
        <v>11905.62</v>
      </c>
      <c r="I31" s="9"/>
      <c r="J31" s="9"/>
      <c r="K31" s="9"/>
      <c r="L31" s="9"/>
      <c r="M31" s="9"/>
      <c r="N31" s="9"/>
      <c r="O31" s="9"/>
      <c r="P31" s="9"/>
      <c r="Q31" s="9"/>
    </row>
    <row r="32">
      <c r="A32" s="87"/>
      <c r="B32" s="14"/>
      <c r="C32" s="32" t="s">
        <v>42</v>
      </c>
      <c r="D32" s="29">
        <f t="shared" si="2"/>
        <v>0.25215</v>
      </c>
      <c r="E32" s="29">
        <v>0.40275</v>
      </c>
      <c r="F32" s="29">
        <v>1.201</v>
      </c>
      <c r="G32" s="32">
        <v>2592.95</v>
      </c>
      <c r="H32" s="92">
        <v>10283.43</v>
      </c>
      <c r="I32" s="9"/>
      <c r="J32" s="9"/>
      <c r="K32" s="9"/>
      <c r="L32" s="9"/>
      <c r="M32" s="9"/>
      <c r="N32" s="9"/>
      <c r="O32" s="9"/>
      <c r="P32" s="9"/>
      <c r="Q32" s="9"/>
    </row>
    <row r="33">
      <c r="A33" s="98"/>
      <c r="B33" s="14"/>
      <c r="C33" s="38" t="s">
        <v>41</v>
      </c>
      <c r="D33" s="39">
        <f t="shared" si="2"/>
        <v>0.25321</v>
      </c>
      <c r="E33" s="39">
        <v>0.4041</v>
      </c>
      <c r="F33" s="39">
        <v>1.206</v>
      </c>
      <c r="G33" s="38">
        <v>4244.5</v>
      </c>
      <c r="H33" s="95">
        <v>16762.62</v>
      </c>
      <c r="I33" s="9"/>
      <c r="J33" s="9"/>
      <c r="K33" s="9"/>
      <c r="L33" s="9"/>
      <c r="M33" s="9"/>
      <c r="N33" s="9"/>
      <c r="O33" s="9"/>
      <c r="P33" s="9"/>
      <c r="Q33" s="9"/>
    </row>
    <row r="34">
      <c r="A34" s="85" t="s">
        <v>68</v>
      </c>
      <c r="B34" s="27" t="s">
        <v>25</v>
      </c>
      <c r="C34" s="28" t="s">
        <v>26</v>
      </c>
      <c r="D34" s="41">
        <f t="shared" si="2"/>
        <v>0.10672</v>
      </c>
      <c r="E34" s="41">
        <v>0.19286</v>
      </c>
      <c r="F34" s="41">
        <v>1.386</v>
      </c>
      <c r="G34" s="42">
        <v>54.0</v>
      </c>
      <c r="H34" s="96">
        <v>506.0</v>
      </c>
      <c r="I34" s="9"/>
      <c r="J34" s="9"/>
      <c r="K34" s="9"/>
      <c r="L34" s="9"/>
      <c r="M34" s="9"/>
      <c r="N34" s="9"/>
      <c r="O34" s="9"/>
      <c r="P34" s="9"/>
      <c r="Q34" s="9"/>
    </row>
    <row r="35">
      <c r="A35" s="87"/>
      <c r="B35" s="14"/>
      <c r="C35" s="31" t="s">
        <v>27</v>
      </c>
      <c r="D35" s="41">
        <v>0.16798</v>
      </c>
      <c r="E35" s="41">
        <v>0.28764</v>
      </c>
      <c r="F35" s="88">
        <v>2.182</v>
      </c>
      <c r="G35" s="89">
        <v>85.0</v>
      </c>
      <c r="H35" s="90">
        <v>506.0</v>
      </c>
      <c r="I35" s="9"/>
      <c r="J35" s="9"/>
      <c r="K35" s="9"/>
    </row>
    <row r="36">
      <c r="A36" s="87"/>
      <c r="B36" s="14"/>
      <c r="C36" s="32" t="s">
        <v>48</v>
      </c>
      <c r="D36" s="29">
        <f t="shared" ref="D36:D48" si="3">round(G36/H36,5)</f>
        <v>0.17935</v>
      </c>
      <c r="E36" s="29">
        <v>0.30415</v>
      </c>
      <c r="F36" s="29">
        <v>2.329</v>
      </c>
      <c r="G36" s="32">
        <v>43.29</v>
      </c>
      <c r="H36" s="92">
        <v>241.37</v>
      </c>
      <c r="I36" s="9"/>
      <c r="J36" s="9"/>
      <c r="K36" s="9"/>
      <c r="L36" s="9"/>
      <c r="M36" s="9"/>
      <c r="N36" s="9"/>
      <c r="O36" s="9"/>
      <c r="P36" s="9"/>
      <c r="Q36" s="9"/>
    </row>
    <row r="37">
      <c r="A37" s="87"/>
      <c r="B37" s="14"/>
      <c r="C37" s="30" t="s">
        <v>33</v>
      </c>
      <c r="D37" s="29">
        <f t="shared" si="3"/>
        <v>0.18113</v>
      </c>
      <c r="E37" s="29">
        <v>0.30671</v>
      </c>
      <c r="F37" s="29">
        <v>2.352</v>
      </c>
      <c r="G37" s="32">
        <v>6.74</v>
      </c>
      <c r="H37" s="92">
        <v>37.21</v>
      </c>
      <c r="I37" s="9"/>
      <c r="J37" s="9"/>
      <c r="K37" s="9"/>
      <c r="L37" s="9"/>
      <c r="M37" s="9"/>
      <c r="N37" s="9"/>
      <c r="O37" s="9"/>
      <c r="P37" s="9"/>
      <c r="Q37" s="9"/>
    </row>
    <row r="38">
      <c r="A38" s="87"/>
      <c r="B38" s="37"/>
      <c r="C38" s="38" t="s">
        <v>29</v>
      </c>
      <c r="D38" s="39">
        <f t="shared" si="3"/>
        <v>0.19489</v>
      </c>
      <c r="E38" s="39">
        <v>0.32621</v>
      </c>
      <c r="F38" s="65">
        <v>2.531</v>
      </c>
      <c r="G38" s="38">
        <v>18.38</v>
      </c>
      <c r="H38" s="95">
        <v>94.31</v>
      </c>
      <c r="I38" s="9"/>
      <c r="J38" s="9"/>
      <c r="K38" s="9"/>
      <c r="L38" s="9"/>
      <c r="M38" s="9"/>
      <c r="N38" s="9"/>
      <c r="O38" s="9"/>
      <c r="P38" s="9"/>
      <c r="Q38" s="9"/>
    </row>
    <row r="39">
      <c r="A39" s="87"/>
      <c r="B39" s="40" t="s">
        <v>31</v>
      </c>
      <c r="C39" s="31" t="s">
        <v>32</v>
      </c>
      <c r="D39" s="41">
        <f t="shared" si="3"/>
        <v>0.0508</v>
      </c>
      <c r="E39" s="41">
        <v>0.09669</v>
      </c>
      <c r="F39" s="41">
        <v>0.66</v>
      </c>
      <c r="G39" s="42">
        <v>206.0</v>
      </c>
      <c r="H39" s="96">
        <v>4055.0</v>
      </c>
      <c r="I39" s="9"/>
      <c r="J39" s="9"/>
      <c r="K39" s="9"/>
      <c r="L39" s="9"/>
      <c r="M39" s="9"/>
      <c r="N39" s="9"/>
      <c r="O39" s="9"/>
      <c r="P39" s="9"/>
      <c r="Q39" s="9"/>
    </row>
    <row r="40">
      <c r="A40" s="87"/>
      <c r="B40" s="14"/>
      <c r="C40" s="32" t="s">
        <v>48</v>
      </c>
      <c r="D40" s="29">
        <f t="shared" si="3"/>
        <v>0.12787</v>
      </c>
      <c r="E40" s="29">
        <v>0.22675</v>
      </c>
      <c r="F40" s="29">
        <v>1.661</v>
      </c>
      <c r="G40" s="32">
        <v>238.0</v>
      </c>
      <c r="H40" s="92">
        <v>1861.33</v>
      </c>
      <c r="I40" s="9"/>
      <c r="J40" s="9"/>
      <c r="K40" s="9"/>
      <c r="L40" s="9"/>
      <c r="M40" s="9"/>
      <c r="N40" s="9"/>
      <c r="O40" s="9"/>
      <c r="P40" s="9"/>
      <c r="Q40" s="9"/>
    </row>
    <row r="41">
      <c r="A41" s="87"/>
      <c r="B41" s="14"/>
      <c r="C41" s="35" t="s">
        <v>38</v>
      </c>
      <c r="D41" s="34">
        <f t="shared" si="3"/>
        <v>0.13519</v>
      </c>
      <c r="E41" s="34">
        <v>0.23818</v>
      </c>
      <c r="F41" s="66">
        <v>1.756</v>
      </c>
      <c r="G41" s="33">
        <v>425.25</v>
      </c>
      <c r="H41" s="97">
        <v>3145.5</v>
      </c>
      <c r="I41" s="9"/>
      <c r="J41" s="9"/>
      <c r="K41" s="9"/>
      <c r="L41" s="9"/>
      <c r="M41" s="9"/>
      <c r="N41" s="9"/>
      <c r="O41" s="9"/>
      <c r="P41" s="9"/>
      <c r="Q41" s="9"/>
    </row>
    <row r="42">
      <c r="A42" s="87"/>
      <c r="B42" s="27" t="s">
        <v>36</v>
      </c>
      <c r="C42" s="44" t="s">
        <v>37</v>
      </c>
      <c r="D42" s="36">
        <f t="shared" si="3"/>
        <v>0.07498</v>
      </c>
      <c r="E42" s="36">
        <v>0.1395</v>
      </c>
      <c r="F42" s="36">
        <v>0.974</v>
      </c>
      <c r="G42" s="28">
        <v>574.0</v>
      </c>
      <c r="H42" s="94">
        <v>7655.0</v>
      </c>
      <c r="I42" s="9"/>
      <c r="J42" s="9"/>
      <c r="K42" s="9"/>
      <c r="L42" s="9"/>
      <c r="M42" s="9"/>
      <c r="N42" s="9"/>
      <c r="O42" s="9"/>
      <c r="P42" s="9"/>
      <c r="Q42" s="9"/>
    </row>
    <row r="43">
      <c r="A43" s="87"/>
      <c r="B43" s="14"/>
      <c r="C43" s="30" t="s">
        <v>35</v>
      </c>
      <c r="D43" s="29">
        <f t="shared" si="3"/>
        <v>0.12184</v>
      </c>
      <c r="E43" s="29">
        <v>0.21721</v>
      </c>
      <c r="F43" s="29">
        <v>1.582</v>
      </c>
      <c r="G43" s="32">
        <v>818.0</v>
      </c>
      <c r="H43" s="92">
        <v>6713.9</v>
      </c>
      <c r="I43" s="9"/>
      <c r="J43" s="9"/>
      <c r="K43" s="9"/>
      <c r="L43" s="9"/>
      <c r="M43" s="9"/>
      <c r="N43" s="9"/>
      <c r="O43" s="9"/>
      <c r="P43" s="9"/>
      <c r="Q43" s="9"/>
    </row>
    <row r="44">
      <c r="A44" s="87"/>
      <c r="B44" s="37"/>
      <c r="C44" s="47" t="s">
        <v>38</v>
      </c>
      <c r="D44" s="39">
        <f t="shared" si="3"/>
        <v>0.13192</v>
      </c>
      <c r="E44" s="39">
        <v>0.23309</v>
      </c>
      <c r="F44" s="65">
        <v>1.713</v>
      </c>
      <c r="G44" s="38">
        <v>914.42</v>
      </c>
      <c r="H44" s="95">
        <v>6931.5</v>
      </c>
      <c r="I44" s="9"/>
      <c r="J44" s="9"/>
      <c r="K44" s="9"/>
      <c r="L44" s="9"/>
      <c r="M44" s="9"/>
      <c r="N44" s="9"/>
      <c r="O44" s="9"/>
      <c r="P44" s="9"/>
      <c r="Q44" s="9"/>
    </row>
    <row r="45">
      <c r="A45" s="87"/>
      <c r="B45" s="40" t="s">
        <v>63</v>
      </c>
      <c r="C45" s="31" t="s">
        <v>40</v>
      </c>
      <c r="D45" s="41">
        <f t="shared" si="3"/>
        <v>0.12853</v>
      </c>
      <c r="E45" s="41">
        <v>0.22778</v>
      </c>
      <c r="F45" s="41">
        <v>1.669</v>
      </c>
      <c r="G45" s="42">
        <v>3455.0</v>
      </c>
      <c r="H45" s="96">
        <v>26880.0</v>
      </c>
      <c r="I45" s="9"/>
      <c r="J45" s="9"/>
      <c r="K45" s="9"/>
      <c r="L45" s="9"/>
      <c r="M45" s="9"/>
      <c r="N45" s="9"/>
      <c r="O45" s="9"/>
      <c r="P45" s="9"/>
      <c r="Q45" s="9"/>
    </row>
    <row r="46">
      <c r="A46" s="87"/>
      <c r="B46" s="14"/>
      <c r="C46" s="30" t="s">
        <v>38</v>
      </c>
      <c r="D46" s="34">
        <f t="shared" si="3"/>
        <v>0.12789</v>
      </c>
      <c r="E46" s="34">
        <v>0.22678</v>
      </c>
      <c r="F46" s="64">
        <v>1.661</v>
      </c>
      <c r="G46" s="33">
        <v>1079.41</v>
      </c>
      <c r="H46" s="97">
        <v>8440.25</v>
      </c>
      <c r="I46" s="9"/>
      <c r="J46" s="9"/>
      <c r="K46" s="9"/>
      <c r="L46" s="9"/>
      <c r="M46" s="9"/>
      <c r="N46" s="9"/>
      <c r="O46" s="9"/>
      <c r="P46" s="9"/>
      <c r="Q46" s="9"/>
    </row>
    <row r="47">
      <c r="A47" s="98"/>
      <c r="B47" s="14"/>
      <c r="C47" s="35" t="s">
        <v>49</v>
      </c>
      <c r="D47" s="34">
        <f t="shared" si="3"/>
        <v>0.10738</v>
      </c>
      <c r="E47" s="34">
        <v>0.19394</v>
      </c>
      <c r="F47" s="34">
        <v>1.395</v>
      </c>
      <c r="G47" s="33">
        <v>1790.8</v>
      </c>
      <c r="H47" s="97">
        <v>16676.86</v>
      </c>
      <c r="I47" s="9"/>
      <c r="J47" s="9"/>
      <c r="K47" s="9"/>
      <c r="L47" s="9"/>
      <c r="M47" s="9"/>
      <c r="N47" s="9"/>
      <c r="O47" s="9"/>
      <c r="P47" s="9"/>
      <c r="Q47" s="9"/>
    </row>
    <row r="48">
      <c r="A48" s="85" t="s">
        <v>69</v>
      </c>
      <c r="B48" s="27" t="s">
        <v>25</v>
      </c>
      <c r="C48" s="28" t="s">
        <v>26</v>
      </c>
      <c r="D48" s="36">
        <f t="shared" si="3"/>
        <v>0.00395</v>
      </c>
      <c r="E48" s="36">
        <v>0.00787</v>
      </c>
      <c r="F48" s="36">
        <v>5.13</v>
      </c>
      <c r="G48" s="28">
        <v>2.0</v>
      </c>
      <c r="H48" s="94">
        <v>506.0</v>
      </c>
      <c r="I48" s="9"/>
      <c r="J48" s="9"/>
      <c r="K48" s="9"/>
      <c r="L48" s="9"/>
      <c r="M48" s="9"/>
      <c r="N48" s="9"/>
      <c r="O48" s="9"/>
      <c r="P48" s="9"/>
      <c r="Q48" s="9"/>
    </row>
    <row r="49">
      <c r="A49" s="87"/>
      <c r="B49" s="14"/>
      <c r="C49" s="31" t="s">
        <v>27</v>
      </c>
      <c r="D49" s="41">
        <v>0.00593</v>
      </c>
      <c r="E49" s="41">
        <v>0.01179</v>
      </c>
      <c r="F49" s="88">
        <v>7.701</v>
      </c>
      <c r="G49" s="89">
        <v>3.0</v>
      </c>
      <c r="H49" s="90">
        <v>506.0</v>
      </c>
      <c r="I49" s="9"/>
      <c r="J49" s="9"/>
      <c r="K49" s="9"/>
    </row>
    <row r="50">
      <c r="A50" s="87"/>
      <c r="B50" s="14"/>
      <c r="C50" s="32" t="s">
        <v>30</v>
      </c>
      <c r="D50" s="29">
        <f t="shared" ref="D50:D62" si="4">round(G50/H50,5)</f>
        <v>0.00592</v>
      </c>
      <c r="E50" s="29">
        <v>0.01177</v>
      </c>
      <c r="F50" s="29">
        <v>7.688</v>
      </c>
      <c r="G50" s="32">
        <v>1.5</v>
      </c>
      <c r="H50" s="92">
        <v>253.5</v>
      </c>
      <c r="I50" s="9"/>
      <c r="J50" s="9"/>
      <c r="K50" s="9"/>
      <c r="L50" s="9"/>
      <c r="M50" s="9"/>
      <c r="N50" s="9"/>
      <c r="O50" s="9"/>
      <c r="P50" s="9"/>
      <c r="Q50" s="9"/>
    </row>
    <row r="51">
      <c r="A51" s="87"/>
      <c r="B51" s="14"/>
      <c r="C51" s="32" t="s">
        <v>48</v>
      </c>
      <c r="D51" s="29">
        <f t="shared" si="4"/>
        <v>0.0005</v>
      </c>
      <c r="E51" s="29">
        <v>0.001</v>
      </c>
      <c r="F51" s="29">
        <v>0.649</v>
      </c>
      <c r="G51" s="32">
        <v>0.1</v>
      </c>
      <c r="H51" s="92">
        <v>199.0</v>
      </c>
      <c r="I51" s="9"/>
      <c r="J51" s="9"/>
      <c r="K51" s="9"/>
      <c r="L51" s="9"/>
      <c r="M51" s="9"/>
      <c r="N51" s="9"/>
      <c r="O51" s="9"/>
      <c r="P51" s="9"/>
      <c r="Q51" s="9"/>
    </row>
    <row r="52">
      <c r="A52" s="87"/>
      <c r="B52" s="37"/>
      <c r="C52" s="54" t="s">
        <v>28</v>
      </c>
      <c r="D52" s="39">
        <f t="shared" si="4"/>
        <v>0.00625</v>
      </c>
      <c r="E52" s="39">
        <v>0.01242</v>
      </c>
      <c r="F52" s="65">
        <v>8.117</v>
      </c>
      <c r="G52" s="38">
        <v>1.58</v>
      </c>
      <c r="H52" s="95">
        <v>253.0</v>
      </c>
      <c r="I52" s="9"/>
      <c r="J52" s="9"/>
      <c r="K52" s="9"/>
      <c r="L52" s="9"/>
      <c r="M52" s="9"/>
      <c r="N52" s="9"/>
      <c r="O52" s="9"/>
      <c r="P52" s="9"/>
      <c r="Q52" s="9"/>
    </row>
    <row r="53">
      <c r="A53" s="87"/>
      <c r="B53" s="40" t="s">
        <v>31</v>
      </c>
      <c r="C53" s="42" t="s">
        <v>32</v>
      </c>
      <c r="D53" s="41">
        <f t="shared" si="4"/>
        <v>0.00059</v>
      </c>
      <c r="E53" s="41">
        <v>0.00118</v>
      </c>
      <c r="F53" s="41">
        <v>0.766</v>
      </c>
      <c r="G53" s="42">
        <v>2.0</v>
      </c>
      <c r="H53" s="96">
        <v>3362.0</v>
      </c>
      <c r="I53" s="9"/>
      <c r="J53" s="9"/>
      <c r="K53" s="9"/>
      <c r="L53" s="9"/>
      <c r="M53" s="9"/>
      <c r="N53" s="9"/>
      <c r="O53" s="9"/>
      <c r="P53" s="9"/>
      <c r="Q53" s="9"/>
    </row>
    <row r="54">
      <c r="A54" s="87"/>
      <c r="B54" s="14"/>
      <c r="C54" s="30" t="s">
        <v>38</v>
      </c>
      <c r="D54" s="29">
        <f t="shared" si="4"/>
        <v>0.00389</v>
      </c>
      <c r="E54" s="29">
        <v>0.00775</v>
      </c>
      <c r="F54" s="29">
        <v>5.052</v>
      </c>
      <c r="G54" s="32">
        <v>12.5</v>
      </c>
      <c r="H54" s="92">
        <v>3215.0</v>
      </c>
      <c r="I54" s="9"/>
      <c r="J54" s="9"/>
      <c r="K54" s="9"/>
      <c r="L54" s="9"/>
      <c r="M54" s="9"/>
      <c r="N54" s="9"/>
      <c r="O54" s="9"/>
      <c r="P54" s="9"/>
      <c r="Q54" s="9"/>
    </row>
    <row r="55">
      <c r="A55" s="87"/>
      <c r="B55" s="14"/>
      <c r="C55" s="30" t="s">
        <v>45</v>
      </c>
      <c r="D55" s="29">
        <f t="shared" si="4"/>
        <v>0.00197</v>
      </c>
      <c r="E55" s="29">
        <v>0.00393</v>
      </c>
      <c r="F55" s="29">
        <v>2.558</v>
      </c>
      <c r="G55" s="32">
        <v>3.46</v>
      </c>
      <c r="H55" s="92">
        <v>1755.5</v>
      </c>
      <c r="I55" s="9"/>
      <c r="J55" s="9"/>
      <c r="K55" s="9"/>
      <c r="L55" s="9"/>
      <c r="M55" s="9"/>
      <c r="N55" s="9"/>
      <c r="O55" s="9"/>
      <c r="P55" s="9"/>
      <c r="Q55" s="9"/>
    </row>
    <row r="56">
      <c r="A56" s="87"/>
      <c r="B56" s="18"/>
      <c r="C56" s="57" t="s">
        <v>29</v>
      </c>
      <c r="D56" s="34">
        <f t="shared" si="4"/>
        <v>0.00493</v>
      </c>
      <c r="E56" s="34">
        <v>0.00981</v>
      </c>
      <c r="F56" s="66">
        <v>6.403</v>
      </c>
      <c r="G56" s="33">
        <v>6.33</v>
      </c>
      <c r="H56" s="97">
        <v>1283.83</v>
      </c>
      <c r="I56" s="9"/>
      <c r="J56" s="9"/>
      <c r="K56" s="9"/>
      <c r="L56" s="9"/>
      <c r="M56" s="9"/>
      <c r="N56" s="9"/>
      <c r="O56" s="9"/>
      <c r="P56" s="9"/>
      <c r="Q56" s="9"/>
    </row>
    <row r="57">
      <c r="A57" s="87"/>
      <c r="B57" s="27" t="s">
        <v>36</v>
      </c>
      <c r="C57" s="44" t="s">
        <v>37</v>
      </c>
      <c r="D57" s="36">
        <f t="shared" si="4"/>
        <v>0.00118</v>
      </c>
      <c r="E57" s="36">
        <v>0.00236</v>
      </c>
      <c r="F57" s="36">
        <v>1.532</v>
      </c>
      <c r="G57" s="28">
        <v>9.0</v>
      </c>
      <c r="H57" s="94">
        <v>7610.0</v>
      </c>
      <c r="I57" s="9"/>
      <c r="J57" s="9"/>
      <c r="K57" s="9"/>
      <c r="L57" s="9"/>
      <c r="M57" s="9"/>
      <c r="N57" s="9"/>
      <c r="O57" s="9"/>
      <c r="P57" s="9"/>
      <c r="Q57" s="9"/>
    </row>
    <row r="58">
      <c r="A58" s="87"/>
      <c r="B58" s="14"/>
      <c r="C58" s="32" t="s">
        <v>45</v>
      </c>
      <c r="D58" s="29">
        <f t="shared" si="4"/>
        <v>0.00323</v>
      </c>
      <c r="E58" s="29">
        <v>0.00644</v>
      </c>
      <c r="F58" s="64">
        <v>4.195</v>
      </c>
      <c r="G58" s="32">
        <v>15.0</v>
      </c>
      <c r="H58" s="92">
        <v>4651.0</v>
      </c>
      <c r="I58" s="9"/>
      <c r="J58" s="9"/>
      <c r="K58" s="9"/>
      <c r="L58" s="9"/>
      <c r="M58" s="9"/>
      <c r="N58" s="9"/>
      <c r="O58" s="9"/>
      <c r="P58" s="9"/>
      <c r="Q58" s="9"/>
    </row>
    <row r="59">
      <c r="A59" s="87"/>
      <c r="B59" s="37"/>
      <c r="C59" s="47" t="s">
        <v>38</v>
      </c>
      <c r="D59" s="39">
        <f t="shared" si="4"/>
        <v>0.00235</v>
      </c>
      <c r="E59" s="39">
        <v>0.00469</v>
      </c>
      <c r="F59" s="39">
        <v>3.052</v>
      </c>
      <c r="G59" s="38">
        <v>16.7</v>
      </c>
      <c r="H59" s="95">
        <v>7115.0</v>
      </c>
      <c r="I59" s="9"/>
      <c r="J59" s="9"/>
      <c r="K59" s="9"/>
      <c r="L59" s="9"/>
      <c r="M59" s="9"/>
      <c r="N59" s="9"/>
      <c r="O59" s="9"/>
      <c r="P59" s="9"/>
      <c r="Q59" s="9"/>
    </row>
    <row r="60">
      <c r="A60" s="87"/>
      <c r="B60" s="40" t="s">
        <v>63</v>
      </c>
      <c r="C60" s="31" t="s">
        <v>40</v>
      </c>
      <c r="D60" s="41">
        <f t="shared" si="4"/>
        <v>0.00141</v>
      </c>
      <c r="E60" s="41">
        <v>0.00282</v>
      </c>
      <c r="F60" s="41">
        <v>1.831</v>
      </c>
      <c r="G60" s="42">
        <v>35.0</v>
      </c>
      <c r="H60" s="96">
        <v>24756.0</v>
      </c>
      <c r="I60" s="9"/>
      <c r="J60" s="9"/>
      <c r="K60" s="9"/>
      <c r="L60" s="9"/>
      <c r="M60" s="9"/>
      <c r="N60" s="9"/>
      <c r="O60" s="9"/>
      <c r="P60" s="9"/>
      <c r="Q60" s="9"/>
    </row>
    <row r="61">
      <c r="A61" s="87"/>
      <c r="B61" s="14"/>
      <c r="C61" s="32" t="s">
        <v>42</v>
      </c>
      <c r="D61" s="29">
        <f t="shared" si="4"/>
        <v>0.00239</v>
      </c>
      <c r="E61" s="29">
        <v>0.00477</v>
      </c>
      <c r="F61" s="64">
        <v>3.104</v>
      </c>
      <c r="G61" s="32">
        <v>24.5</v>
      </c>
      <c r="H61" s="92">
        <v>10231.43</v>
      </c>
      <c r="I61" s="9"/>
      <c r="J61" s="9"/>
      <c r="K61" s="9"/>
      <c r="L61" s="9"/>
      <c r="M61" s="9"/>
      <c r="N61" s="9"/>
      <c r="O61" s="9"/>
      <c r="P61" s="9"/>
      <c r="Q61" s="9"/>
    </row>
    <row r="62">
      <c r="A62" s="98"/>
      <c r="B62" s="37"/>
      <c r="C62" s="38" t="s">
        <v>49</v>
      </c>
      <c r="D62" s="39">
        <f t="shared" si="4"/>
        <v>0.00172</v>
      </c>
      <c r="E62" s="39">
        <v>0.00343</v>
      </c>
      <c r="F62" s="39">
        <v>2.234</v>
      </c>
      <c r="G62" s="38">
        <v>25.9</v>
      </c>
      <c r="H62" s="95">
        <v>15082.1</v>
      </c>
      <c r="I62" s="9"/>
      <c r="J62" s="9"/>
      <c r="K62" s="9"/>
      <c r="L62" s="9"/>
      <c r="M62" s="9"/>
      <c r="N62" s="9"/>
      <c r="O62" s="9"/>
      <c r="P62" s="9"/>
      <c r="Q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>
      <c r="I976" s="9"/>
      <c r="J976" s="9"/>
      <c r="K976" s="9"/>
      <c r="L976" s="9"/>
      <c r="M976" s="9"/>
      <c r="N976" s="9"/>
      <c r="O976" s="9"/>
      <c r="P976" s="9"/>
      <c r="Q976" s="9"/>
    </row>
    <row r="977">
      <c r="I977" s="9"/>
      <c r="J977" s="9"/>
      <c r="K977" s="9"/>
      <c r="L977" s="9"/>
      <c r="M977" s="9"/>
      <c r="N977" s="9"/>
      <c r="O977" s="9"/>
      <c r="P977" s="9"/>
      <c r="Q977" s="9"/>
    </row>
    <row r="978">
      <c r="I978" s="9"/>
      <c r="J978" s="9"/>
      <c r="K978" s="9"/>
      <c r="L978" s="9"/>
      <c r="M978" s="9"/>
      <c r="N978" s="9"/>
      <c r="O978" s="9"/>
      <c r="P978" s="9"/>
      <c r="Q978" s="9"/>
    </row>
    <row r="979">
      <c r="I979" s="9"/>
      <c r="J979" s="9"/>
      <c r="K979" s="9"/>
      <c r="L979" s="9"/>
      <c r="M979" s="9"/>
      <c r="N979" s="9"/>
      <c r="O979" s="9"/>
      <c r="P979" s="9"/>
      <c r="Q979" s="9"/>
    </row>
    <row r="980">
      <c r="I980" s="9"/>
      <c r="J980" s="9"/>
      <c r="K980" s="9"/>
      <c r="L980" s="9"/>
      <c r="M980" s="9"/>
      <c r="N980" s="9"/>
      <c r="O980" s="9"/>
      <c r="P980" s="9"/>
      <c r="Q980" s="9"/>
    </row>
    <row r="981">
      <c r="I981" s="9"/>
      <c r="J981" s="9"/>
      <c r="K981" s="9"/>
      <c r="L981" s="9"/>
      <c r="M981" s="9"/>
      <c r="N981" s="9"/>
      <c r="O981" s="9"/>
      <c r="P981" s="9"/>
      <c r="Q981" s="9"/>
    </row>
    <row r="982">
      <c r="I982" s="9"/>
      <c r="J982" s="9"/>
      <c r="K982" s="9"/>
      <c r="L982" s="9"/>
      <c r="M982" s="9"/>
      <c r="N982" s="9"/>
      <c r="O982" s="9"/>
      <c r="P982" s="9"/>
      <c r="Q982" s="9"/>
    </row>
    <row r="983">
      <c r="I983" s="9"/>
      <c r="J983" s="9"/>
      <c r="K983" s="9"/>
      <c r="L983" s="9"/>
      <c r="M983" s="9"/>
      <c r="N983" s="9"/>
      <c r="O983" s="9"/>
      <c r="P983" s="9"/>
      <c r="Q983" s="9"/>
    </row>
    <row r="984">
      <c r="I984" s="9"/>
      <c r="J984" s="9"/>
      <c r="K984" s="9"/>
      <c r="L984" s="9"/>
      <c r="M984" s="9"/>
      <c r="N984" s="9"/>
      <c r="O984" s="9"/>
      <c r="P984" s="9"/>
      <c r="Q984" s="9"/>
    </row>
    <row r="985">
      <c r="I985" s="9"/>
      <c r="J985" s="9"/>
      <c r="K985" s="9"/>
      <c r="L985" s="9"/>
      <c r="M985" s="9"/>
      <c r="N985" s="9"/>
      <c r="O985" s="9"/>
      <c r="P985" s="9"/>
      <c r="Q985" s="9"/>
    </row>
    <row r="986">
      <c r="I986" s="9"/>
      <c r="J986" s="9"/>
      <c r="K986" s="9"/>
      <c r="L986" s="9"/>
      <c r="M986" s="9"/>
      <c r="N986" s="9"/>
      <c r="O986" s="9"/>
      <c r="P986" s="9"/>
      <c r="Q986" s="9"/>
    </row>
    <row r="987">
      <c r="I987" s="9"/>
      <c r="J987" s="9"/>
      <c r="K987" s="9"/>
      <c r="L987" s="9"/>
      <c r="M987" s="9"/>
      <c r="N987" s="9"/>
      <c r="O987" s="9"/>
      <c r="P987" s="9"/>
      <c r="Q987" s="9"/>
    </row>
    <row r="988">
      <c r="I988" s="9"/>
      <c r="J988" s="9"/>
      <c r="K988" s="9"/>
      <c r="L988" s="9"/>
      <c r="M988" s="9"/>
      <c r="N988" s="9"/>
      <c r="O988" s="9"/>
      <c r="P988" s="9"/>
      <c r="Q988" s="9"/>
    </row>
    <row r="989">
      <c r="I989" s="9"/>
      <c r="J989" s="9"/>
      <c r="K989" s="9"/>
      <c r="L989" s="9"/>
      <c r="M989" s="9"/>
      <c r="N989" s="9"/>
      <c r="O989" s="9"/>
      <c r="P989" s="9"/>
      <c r="Q989" s="9"/>
    </row>
    <row r="990">
      <c r="I990" s="9"/>
      <c r="J990" s="9"/>
      <c r="K990" s="9"/>
      <c r="L990" s="9"/>
      <c r="M990" s="9"/>
      <c r="N990" s="9"/>
      <c r="O990" s="9"/>
      <c r="P990" s="9"/>
      <c r="Q990" s="9"/>
    </row>
    <row r="991">
      <c r="I991" s="9"/>
      <c r="J991" s="9"/>
      <c r="K991" s="9"/>
      <c r="L991" s="9"/>
      <c r="M991" s="9"/>
      <c r="N991" s="9"/>
      <c r="O991" s="9"/>
      <c r="P991" s="9"/>
      <c r="Q991" s="9"/>
    </row>
    <row r="992">
      <c r="I992" s="9"/>
      <c r="J992" s="9"/>
      <c r="K992" s="9"/>
      <c r="L992" s="9"/>
      <c r="M992" s="9"/>
      <c r="N992" s="9"/>
      <c r="O992" s="9"/>
      <c r="P992" s="9"/>
      <c r="Q992" s="9"/>
    </row>
    <row r="993">
      <c r="I993" s="9"/>
      <c r="J993" s="9"/>
      <c r="K993" s="9"/>
      <c r="L993" s="9"/>
      <c r="M993" s="9"/>
      <c r="N993" s="9"/>
      <c r="O993" s="9"/>
      <c r="P993" s="9"/>
      <c r="Q993" s="9"/>
    </row>
    <row r="994">
      <c r="I994" s="9"/>
      <c r="J994" s="9"/>
      <c r="K994" s="9"/>
      <c r="L994" s="9"/>
      <c r="M994" s="9"/>
      <c r="N994" s="9"/>
      <c r="O994" s="9"/>
      <c r="P994" s="9"/>
      <c r="Q994" s="9"/>
    </row>
    <row r="995">
      <c r="I995" s="9"/>
      <c r="J995" s="9"/>
      <c r="K995" s="9"/>
      <c r="L995" s="9"/>
      <c r="M995" s="9"/>
      <c r="N995" s="9"/>
      <c r="O995" s="9"/>
      <c r="P995" s="9"/>
      <c r="Q995" s="9"/>
    </row>
    <row r="996">
      <c r="I996" s="9"/>
      <c r="J996" s="9"/>
      <c r="K996" s="9"/>
      <c r="L996" s="9"/>
      <c r="M996" s="9"/>
      <c r="N996" s="9"/>
      <c r="O996" s="9"/>
      <c r="P996" s="9"/>
      <c r="Q996" s="9"/>
    </row>
    <row r="997">
      <c r="I997" s="9"/>
      <c r="J997" s="9"/>
      <c r="K997" s="9"/>
      <c r="L997" s="9"/>
      <c r="M997" s="9"/>
      <c r="N997" s="9"/>
      <c r="O997" s="9"/>
      <c r="P997" s="9"/>
      <c r="Q997" s="9"/>
    </row>
    <row r="998">
      <c r="I998" s="9"/>
      <c r="J998" s="9"/>
      <c r="K998" s="9"/>
      <c r="L998" s="9"/>
      <c r="M998" s="9"/>
      <c r="N998" s="9"/>
      <c r="O998" s="9"/>
      <c r="P998" s="9"/>
      <c r="Q998" s="9"/>
    </row>
    <row r="999">
      <c r="I999" s="9"/>
      <c r="J999" s="9"/>
      <c r="K999" s="9"/>
      <c r="L999" s="9"/>
      <c r="M999" s="9"/>
      <c r="N999" s="9"/>
      <c r="O999" s="9"/>
      <c r="P999" s="9"/>
      <c r="Q999" s="9"/>
    </row>
    <row r="1000">
      <c r="I1000" s="9"/>
      <c r="J1000" s="9"/>
      <c r="K1000" s="9"/>
      <c r="L1000" s="9"/>
      <c r="M1000" s="9"/>
      <c r="N1000" s="9"/>
      <c r="O1000" s="9"/>
      <c r="P1000" s="9"/>
      <c r="Q1000" s="9"/>
    </row>
    <row r="1001">
      <c r="I1001" s="9"/>
      <c r="J1001" s="9"/>
      <c r="K1001" s="9"/>
      <c r="L1001" s="9"/>
      <c r="M1001" s="9"/>
      <c r="N1001" s="9"/>
      <c r="O1001" s="9"/>
      <c r="P1001" s="9"/>
      <c r="Q1001" s="9"/>
    </row>
    <row r="1002">
      <c r="I1002" s="9"/>
      <c r="J1002" s="9"/>
      <c r="K1002" s="9"/>
      <c r="L1002" s="9"/>
      <c r="M1002" s="9"/>
      <c r="N1002" s="9"/>
      <c r="O1002" s="9"/>
      <c r="P1002" s="9"/>
      <c r="Q1002" s="9"/>
    </row>
    <row r="1003">
      <c r="I1003" s="9"/>
      <c r="J1003" s="9"/>
      <c r="K1003" s="9"/>
      <c r="L1003" s="9"/>
      <c r="M1003" s="9"/>
      <c r="N1003" s="9"/>
      <c r="O1003" s="9"/>
      <c r="P1003" s="9"/>
      <c r="Q1003" s="9"/>
    </row>
    <row r="1004">
      <c r="I1004" s="9"/>
      <c r="J1004" s="9"/>
      <c r="K1004" s="9"/>
      <c r="L1004" s="9"/>
      <c r="M1004" s="9"/>
      <c r="N1004" s="9"/>
      <c r="O1004" s="9"/>
      <c r="P1004" s="9"/>
      <c r="Q1004" s="9"/>
    </row>
    <row r="1005">
      <c r="I1005" s="9"/>
      <c r="J1005" s="9"/>
      <c r="K1005" s="9"/>
      <c r="L1005" s="9"/>
      <c r="M1005" s="9"/>
      <c r="N1005" s="9"/>
      <c r="O1005" s="9"/>
      <c r="P1005" s="9"/>
      <c r="Q1005" s="9"/>
    </row>
    <row r="1006">
      <c r="I1006" s="9"/>
      <c r="J1006" s="9"/>
      <c r="K1006" s="9"/>
      <c r="L1006" s="9"/>
      <c r="M1006" s="9"/>
      <c r="N1006" s="9"/>
      <c r="O1006" s="9"/>
      <c r="P1006" s="9"/>
      <c r="Q1006" s="9"/>
    </row>
    <row r="1007">
      <c r="I1007" s="9"/>
      <c r="J1007" s="9"/>
      <c r="K1007" s="9"/>
      <c r="L1007" s="9"/>
      <c r="M1007" s="9"/>
      <c r="N1007" s="9"/>
      <c r="O1007" s="9"/>
      <c r="P1007" s="9"/>
      <c r="Q1007" s="9"/>
    </row>
    <row r="1008">
      <c r="I1008" s="9"/>
      <c r="J1008" s="9"/>
      <c r="K1008" s="9"/>
      <c r="L1008" s="9"/>
      <c r="M1008" s="9"/>
      <c r="N1008" s="9"/>
      <c r="O1008" s="9"/>
      <c r="P1008" s="9"/>
      <c r="Q1008" s="9"/>
    </row>
    <row r="1009">
      <c r="I1009" s="9"/>
      <c r="J1009" s="9"/>
      <c r="K1009" s="9"/>
      <c r="L1009" s="9"/>
      <c r="M1009" s="9"/>
      <c r="N1009" s="9"/>
      <c r="O1009" s="9"/>
      <c r="P1009" s="9"/>
      <c r="Q1009" s="9"/>
    </row>
    <row r="1010">
      <c r="I1010" s="9"/>
      <c r="J1010" s="9"/>
      <c r="K1010" s="9"/>
      <c r="L1010" s="9"/>
      <c r="M1010" s="9"/>
      <c r="N1010" s="9"/>
      <c r="O1010" s="9"/>
      <c r="P1010" s="9"/>
      <c r="Q1010" s="9"/>
    </row>
    <row r="1011">
      <c r="I1011" s="9"/>
      <c r="J1011" s="9"/>
      <c r="K1011" s="9"/>
      <c r="L1011" s="9"/>
      <c r="M1011" s="9"/>
      <c r="N1011" s="9"/>
      <c r="O1011" s="9"/>
      <c r="P1011" s="9"/>
      <c r="Q1011" s="9"/>
    </row>
    <row r="1012">
      <c r="I1012" s="9"/>
      <c r="J1012" s="9"/>
      <c r="K1012" s="9"/>
      <c r="L1012" s="9"/>
      <c r="M1012" s="9"/>
      <c r="N1012" s="9"/>
      <c r="O1012" s="9"/>
      <c r="P1012" s="9"/>
      <c r="Q1012" s="9"/>
    </row>
    <row r="1013">
      <c r="I1013" s="9"/>
      <c r="J1013" s="9"/>
      <c r="K1013" s="9"/>
      <c r="L1013" s="9"/>
      <c r="M1013" s="9"/>
      <c r="N1013" s="9"/>
      <c r="O1013" s="9"/>
      <c r="P1013" s="9"/>
      <c r="Q1013" s="9"/>
    </row>
    <row r="1014">
      <c r="I1014" s="9"/>
      <c r="J1014" s="9"/>
      <c r="K1014" s="9"/>
      <c r="L1014" s="9"/>
      <c r="M1014" s="9"/>
      <c r="N1014" s="9"/>
      <c r="O1014" s="9"/>
      <c r="P1014" s="9"/>
      <c r="Q1014" s="9"/>
    </row>
    <row r="1015">
      <c r="I1015" s="9"/>
      <c r="J1015" s="9"/>
      <c r="K1015" s="9"/>
      <c r="L1015" s="9"/>
      <c r="M1015" s="9"/>
      <c r="N1015" s="9"/>
      <c r="O1015" s="9"/>
      <c r="P1015" s="9"/>
      <c r="Q1015" s="9"/>
    </row>
    <row r="1016">
      <c r="I1016" s="9"/>
      <c r="J1016" s="9"/>
      <c r="K1016" s="9"/>
      <c r="L1016" s="9"/>
      <c r="M1016" s="9"/>
      <c r="N1016" s="9"/>
      <c r="O1016" s="9"/>
      <c r="P1016" s="9"/>
      <c r="Q1016" s="9"/>
    </row>
    <row r="1017">
      <c r="I1017" s="9"/>
      <c r="J1017" s="9"/>
      <c r="K1017" s="9"/>
      <c r="L1017" s="9"/>
      <c r="M1017" s="9"/>
      <c r="N1017" s="9"/>
      <c r="O1017" s="9"/>
      <c r="P1017" s="9"/>
      <c r="Q1017" s="9"/>
    </row>
    <row r="1018">
      <c r="I1018" s="9"/>
      <c r="J1018" s="9"/>
      <c r="K1018" s="9"/>
      <c r="L1018" s="9"/>
      <c r="M1018" s="9"/>
      <c r="N1018" s="9"/>
      <c r="O1018" s="9"/>
      <c r="P1018" s="9"/>
      <c r="Q1018" s="9"/>
    </row>
  </sheetData>
  <mergeCells count="26">
    <mergeCell ref="B3:B7"/>
    <mergeCell ref="B8:B11"/>
    <mergeCell ref="A1:A2"/>
    <mergeCell ref="B1:B2"/>
    <mergeCell ref="C1:C2"/>
    <mergeCell ref="D1:E1"/>
    <mergeCell ref="F1:F2"/>
    <mergeCell ref="G1:H1"/>
    <mergeCell ref="A3:A17"/>
    <mergeCell ref="B30:B33"/>
    <mergeCell ref="B34:B38"/>
    <mergeCell ref="B39:B41"/>
    <mergeCell ref="B42:B44"/>
    <mergeCell ref="B48:B52"/>
    <mergeCell ref="B53:B56"/>
    <mergeCell ref="B57:B59"/>
    <mergeCell ref="B60:B62"/>
    <mergeCell ref="A34:A47"/>
    <mergeCell ref="A48:A62"/>
    <mergeCell ref="B12:B14"/>
    <mergeCell ref="B15:B17"/>
    <mergeCell ref="A18:A33"/>
    <mergeCell ref="B18:B22"/>
    <mergeCell ref="B23:B26"/>
    <mergeCell ref="B27:B29"/>
    <mergeCell ref="B45:B47"/>
  </mergeCells>
  <printOptions gridLines="1" horizontalCentered="1"/>
  <pageMargins bottom="0.75" footer="0.0" header="0.0" left="0.7" right="0.7" top="0.75"/>
  <pageSetup fitToHeight="0" paperSize="3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8.13"/>
    <col customWidth="1" min="3" max="3" width="25.38"/>
  </cols>
  <sheetData>
    <row r="1">
      <c r="A1" s="77" t="s">
        <v>0</v>
      </c>
      <c r="B1" s="78" t="s">
        <v>1</v>
      </c>
      <c r="C1" s="78" t="s">
        <v>2</v>
      </c>
      <c r="D1" s="79" t="s">
        <v>3</v>
      </c>
      <c r="E1" s="80"/>
      <c r="F1" s="78" t="s">
        <v>5</v>
      </c>
      <c r="G1" s="81" t="s">
        <v>6</v>
      </c>
      <c r="H1" s="82"/>
      <c r="I1" s="9"/>
      <c r="J1" s="9"/>
      <c r="K1" s="9"/>
      <c r="L1" s="9"/>
      <c r="M1" s="9"/>
      <c r="N1" s="9"/>
      <c r="O1" s="9"/>
      <c r="P1" s="9"/>
    </row>
    <row r="2">
      <c r="A2" s="87"/>
      <c r="B2" s="14"/>
      <c r="C2" s="14"/>
      <c r="D2" s="5" t="s">
        <v>11</v>
      </c>
      <c r="E2" s="3"/>
      <c r="F2" s="14"/>
      <c r="G2" s="17"/>
      <c r="H2" s="100"/>
      <c r="I2" s="9"/>
      <c r="J2" s="9"/>
      <c r="K2" s="9"/>
      <c r="L2" s="9"/>
      <c r="M2" s="9"/>
      <c r="N2" s="9"/>
      <c r="O2" s="9"/>
      <c r="P2" s="9"/>
    </row>
    <row r="3">
      <c r="A3" s="83"/>
      <c r="B3" s="18"/>
      <c r="C3" s="18"/>
      <c r="D3" s="21" t="s">
        <v>13</v>
      </c>
      <c r="E3" s="21" t="s">
        <v>15</v>
      </c>
      <c r="F3" s="14"/>
      <c r="G3" s="4" t="s">
        <v>16</v>
      </c>
      <c r="H3" s="84" t="s">
        <v>18</v>
      </c>
      <c r="I3" s="9"/>
      <c r="J3" s="9"/>
      <c r="K3" s="9"/>
      <c r="L3" s="9"/>
      <c r="M3" s="9"/>
      <c r="N3" s="9"/>
      <c r="O3" s="9"/>
      <c r="P3" s="9"/>
    </row>
    <row r="4">
      <c r="A4" s="85" t="s">
        <v>70</v>
      </c>
      <c r="B4" s="27" t="s">
        <v>25</v>
      </c>
      <c r="C4" s="44" t="s">
        <v>37</v>
      </c>
      <c r="D4" s="36">
        <f t="shared" ref="D4:D6" si="1">round(G4/H4,5)</f>
        <v>0</v>
      </c>
      <c r="E4" s="36">
        <v>0.0</v>
      </c>
      <c r="F4" s="36">
        <v>0.0</v>
      </c>
      <c r="G4" s="28">
        <v>0.0</v>
      </c>
      <c r="H4" s="94">
        <v>25.0</v>
      </c>
      <c r="I4" s="9"/>
      <c r="J4" s="9"/>
      <c r="K4" s="9"/>
      <c r="L4" s="9"/>
      <c r="M4" s="9"/>
      <c r="N4" s="9"/>
      <c r="O4" s="9"/>
      <c r="P4" s="9"/>
    </row>
    <row r="5">
      <c r="A5" s="87"/>
      <c r="B5" s="14"/>
      <c r="C5" s="32" t="s">
        <v>32</v>
      </c>
      <c r="D5" s="29">
        <f t="shared" si="1"/>
        <v>0.01266</v>
      </c>
      <c r="E5" s="29">
        <v>0.025</v>
      </c>
      <c r="F5" s="29">
        <v>1.149</v>
      </c>
      <c r="G5" s="30">
        <v>2.0</v>
      </c>
      <c r="H5" s="86">
        <v>158.0</v>
      </c>
      <c r="I5" s="9"/>
      <c r="J5" s="9"/>
      <c r="K5" s="9"/>
      <c r="L5" s="9"/>
      <c r="M5" s="9"/>
      <c r="N5" s="9"/>
      <c r="O5" s="9"/>
      <c r="P5" s="9"/>
    </row>
    <row r="6">
      <c r="A6" s="87"/>
      <c r="B6" s="14"/>
      <c r="C6" s="32" t="s">
        <v>26</v>
      </c>
      <c r="D6" s="29">
        <f t="shared" si="1"/>
        <v>0.01538</v>
      </c>
      <c r="E6" s="29">
        <v>0.03029</v>
      </c>
      <c r="F6" s="29">
        <v>1.396</v>
      </c>
      <c r="G6" s="42">
        <v>8.0</v>
      </c>
      <c r="H6" s="96">
        <v>520.0</v>
      </c>
      <c r="I6" s="9"/>
      <c r="J6" s="9"/>
      <c r="K6" s="9"/>
      <c r="L6" s="9"/>
      <c r="M6" s="9"/>
      <c r="N6" s="9"/>
      <c r="O6" s="9"/>
      <c r="P6" s="9"/>
    </row>
    <row r="7">
      <c r="A7" s="87"/>
      <c r="B7" s="14"/>
      <c r="C7" s="32" t="s">
        <v>27</v>
      </c>
      <c r="D7" s="29">
        <v>0.02885</v>
      </c>
      <c r="E7" s="29">
        <v>0.05608</v>
      </c>
      <c r="F7" s="29">
        <v>2.618</v>
      </c>
      <c r="G7" s="31">
        <v>15.0</v>
      </c>
      <c r="H7" s="101">
        <v>520.0</v>
      </c>
      <c r="I7" s="9"/>
      <c r="J7" s="9"/>
      <c r="K7" s="9"/>
      <c r="L7" s="9"/>
      <c r="M7" s="9"/>
      <c r="N7" s="9"/>
      <c r="O7" s="9"/>
      <c r="P7" s="9"/>
    </row>
    <row r="8">
      <c r="A8" s="87"/>
      <c r="B8" s="14"/>
      <c r="C8" s="32" t="s">
        <v>30</v>
      </c>
      <c r="D8" s="29">
        <f t="shared" ref="D8:D19" si="2">round(G8/H8,5)</f>
        <v>0.01754</v>
      </c>
      <c r="E8" s="29">
        <v>0.03448</v>
      </c>
      <c r="F8" s="29">
        <v>1.592</v>
      </c>
      <c r="G8" s="32">
        <v>1.0</v>
      </c>
      <c r="H8" s="92">
        <v>57.0</v>
      </c>
      <c r="I8" s="9"/>
      <c r="J8" s="9"/>
      <c r="K8" s="9"/>
      <c r="L8" s="9"/>
      <c r="M8" s="9"/>
      <c r="N8" s="9"/>
      <c r="O8" s="9"/>
      <c r="P8" s="9"/>
    </row>
    <row r="9">
      <c r="A9" s="87"/>
      <c r="B9" s="14"/>
      <c r="C9" s="32" t="s">
        <v>48</v>
      </c>
      <c r="D9" s="29">
        <f t="shared" si="2"/>
        <v>0.06034</v>
      </c>
      <c r="E9" s="29">
        <v>0.11381</v>
      </c>
      <c r="F9" s="64">
        <v>5.475</v>
      </c>
      <c r="G9" s="32">
        <v>7.0</v>
      </c>
      <c r="H9" s="92">
        <v>116.0</v>
      </c>
      <c r="I9" s="9"/>
      <c r="J9" s="9"/>
      <c r="K9" s="9"/>
      <c r="L9" s="9"/>
      <c r="M9" s="9"/>
      <c r="N9" s="9"/>
      <c r="O9" s="9"/>
      <c r="P9" s="9"/>
    </row>
    <row r="10">
      <c r="A10" s="87"/>
      <c r="B10" s="18"/>
      <c r="C10" s="54" t="s">
        <v>28</v>
      </c>
      <c r="D10" s="34">
        <f t="shared" si="2"/>
        <v>0.02373</v>
      </c>
      <c r="E10" s="34">
        <v>0.04636</v>
      </c>
      <c r="F10" s="34">
        <v>2.153</v>
      </c>
      <c r="G10" s="33">
        <v>14.0</v>
      </c>
      <c r="H10" s="97">
        <v>590.0</v>
      </c>
      <c r="I10" s="9"/>
      <c r="J10" s="9"/>
      <c r="K10" s="9"/>
      <c r="L10" s="9"/>
      <c r="M10" s="9"/>
      <c r="N10" s="9"/>
      <c r="O10" s="9"/>
      <c r="P10" s="9"/>
    </row>
    <row r="11">
      <c r="A11" s="87"/>
      <c r="B11" s="27" t="s">
        <v>31</v>
      </c>
      <c r="C11" s="44" t="s">
        <v>30</v>
      </c>
      <c r="D11" s="60">
        <f t="shared" si="2"/>
        <v>0.01856</v>
      </c>
      <c r="E11" s="60">
        <v>0.03644</v>
      </c>
      <c r="F11" s="60">
        <v>1.684</v>
      </c>
      <c r="G11" s="44">
        <v>18.0</v>
      </c>
      <c r="H11" s="99">
        <v>970.0</v>
      </c>
      <c r="I11" s="9"/>
      <c r="J11" s="9"/>
      <c r="K11" s="9"/>
      <c r="L11" s="9"/>
      <c r="M11" s="9"/>
      <c r="N11" s="9"/>
      <c r="O11" s="9"/>
      <c r="P11" s="9"/>
    </row>
    <row r="12">
      <c r="A12" s="87"/>
      <c r="B12" s="14"/>
      <c r="C12" s="61" t="s">
        <v>41</v>
      </c>
      <c r="D12" s="29">
        <f t="shared" si="2"/>
        <v>0.02441</v>
      </c>
      <c r="E12" s="29">
        <v>0.04766</v>
      </c>
      <c r="F12" s="64">
        <v>2.215</v>
      </c>
      <c r="G12" s="40">
        <v>33.0</v>
      </c>
      <c r="H12" s="92">
        <v>1352.0</v>
      </c>
      <c r="I12" s="9"/>
      <c r="J12" s="9"/>
      <c r="K12" s="9"/>
      <c r="L12" s="9"/>
      <c r="M12" s="9"/>
      <c r="N12" s="9"/>
      <c r="O12" s="9"/>
      <c r="P12" s="9"/>
    </row>
    <row r="13">
      <c r="A13" s="87"/>
      <c r="B13" s="37"/>
      <c r="C13" s="38" t="s">
        <v>48</v>
      </c>
      <c r="D13" s="39">
        <f t="shared" si="2"/>
        <v>0.01392</v>
      </c>
      <c r="E13" s="39">
        <v>0.02746</v>
      </c>
      <c r="F13" s="39">
        <v>1.263</v>
      </c>
      <c r="G13" s="38">
        <v>46.0</v>
      </c>
      <c r="H13" s="95">
        <v>3305.0</v>
      </c>
      <c r="I13" s="9"/>
      <c r="J13" s="9"/>
      <c r="K13" s="9"/>
      <c r="L13" s="9"/>
      <c r="M13" s="9"/>
      <c r="N13" s="9"/>
      <c r="O13" s="9"/>
      <c r="P13" s="9"/>
    </row>
    <row r="14">
      <c r="A14" s="87"/>
      <c r="B14" s="40" t="s">
        <v>54</v>
      </c>
      <c r="C14" s="31" t="s">
        <v>40</v>
      </c>
      <c r="D14" s="41">
        <f t="shared" si="2"/>
        <v>0.01102</v>
      </c>
      <c r="E14" s="41">
        <v>0.0218</v>
      </c>
      <c r="F14" s="41">
        <v>1.0</v>
      </c>
      <c r="G14" s="30">
        <v>573.0</v>
      </c>
      <c r="H14" s="86">
        <v>51998.0</v>
      </c>
      <c r="I14" s="9"/>
      <c r="J14" s="9"/>
      <c r="K14" s="9"/>
      <c r="L14" s="9"/>
      <c r="M14" s="9"/>
      <c r="N14" s="9"/>
      <c r="O14" s="9"/>
      <c r="P14" s="9"/>
    </row>
    <row r="15">
      <c r="A15" s="87"/>
      <c r="B15" s="14"/>
      <c r="C15" s="32" t="s">
        <v>42</v>
      </c>
      <c r="D15" s="29">
        <f t="shared" si="2"/>
        <v>0.01316</v>
      </c>
      <c r="E15" s="29">
        <v>0.02598</v>
      </c>
      <c r="F15" s="64">
        <v>1.194</v>
      </c>
      <c r="G15" s="32">
        <v>285.0</v>
      </c>
      <c r="H15" s="92">
        <v>21657.0</v>
      </c>
      <c r="I15" s="9"/>
      <c r="J15" s="9"/>
      <c r="K15" s="9"/>
      <c r="L15" s="9"/>
      <c r="M15" s="9"/>
      <c r="N15" s="9"/>
      <c r="O15" s="9"/>
      <c r="P15" s="9"/>
    </row>
    <row r="16">
      <c r="A16" s="98"/>
      <c r="B16" s="37"/>
      <c r="C16" s="54" t="s">
        <v>41</v>
      </c>
      <c r="D16" s="39">
        <f t="shared" si="2"/>
        <v>0.01192</v>
      </c>
      <c r="E16" s="39">
        <v>0.02356</v>
      </c>
      <c r="F16" s="39">
        <v>1.082</v>
      </c>
      <c r="G16" s="38">
        <v>107.0</v>
      </c>
      <c r="H16" s="95">
        <v>8978.0</v>
      </c>
      <c r="I16" s="9"/>
      <c r="J16" s="9"/>
      <c r="K16" s="9"/>
      <c r="L16" s="9"/>
      <c r="M16" s="9"/>
      <c r="N16" s="9"/>
      <c r="O16" s="9"/>
      <c r="P16" s="9"/>
    </row>
    <row r="17">
      <c r="A17" s="85" t="s">
        <v>71</v>
      </c>
      <c r="B17" s="27" t="s">
        <v>25</v>
      </c>
      <c r="C17" s="31" t="s">
        <v>37</v>
      </c>
      <c r="D17" s="41">
        <f t="shared" si="2"/>
        <v>0.22222</v>
      </c>
      <c r="E17" s="41">
        <v>0.36363</v>
      </c>
      <c r="F17" s="41">
        <v>1.058</v>
      </c>
      <c r="G17" s="30">
        <v>6.0</v>
      </c>
      <c r="H17" s="86">
        <v>27.0</v>
      </c>
      <c r="I17" s="9"/>
      <c r="J17" s="9"/>
      <c r="K17" s="9"/>
      <c r="L17" s="9"/>
      <c r="M17" s="9"/>
      <c r="N17" s="9"/>
      <c r="O17" s="9"/>
      <c r="P17" s="9"/>
    </row>
    <row r="18">
      <c r="A18" s="87"/>
      <c r="B18" s="14"/>
      <c r="C18" s="32" t="s">
        <v>32</v>
      </c>
      <c r="D18" s="29">
        <f t="shared" si="2"/>
        <v>0.31797</v>
      </c>
      <c r="E18" s="29">
        <v>0.48251</v>
      </c>
      <c r="F18" s="41">
        <v>1.514</v>
      </c>
      <c r="G18" s="30">
        <v>69.0</v>
      </c>
      <c r="H18" s="86">
        <v>217.0</v>
      </c>
      <c r="I18" s="9"/>
      <c r="J18" s="9"/>
      <c r="K18" s="9"/>
      <c r="L18" s="9"/>
      <c r="M18" s="9"/>
      <c r="N18" s="9"/>
      <c r="O18" s="9"/>
      <c r="P18" s="9"/>
    </row>
    <row r="19">
      <c r="A19" s="87"/>
      <c r="B19" s="14"/>
      <c r="C19" s="32" t="s">
        <v>26</v>
      </c>
      <c r="D19" s="29">
        <f t="shared" si="2"/>
        <v>0.26923</v>
      </c>
      <c r="E19" s="29">
        <v>0.42424</v>
      </c>
      <c r="F19" s="41">
        <v>1.282</v>
      </c>
      <c r="G19" s="30">
        <v>140.0</v>
      </c>
      <c r="H19" s="86">
        <v>520.0</v>
      </c>
      <c r="I19" s="9"/>
      <c r="J19" s="9"/>
      <c r="K19" s="9"/>
      <c r="L19" s="9"/>
      <c r="M19" s="9"/>
      <c r="N19" s="9"/>
      <c r="O19" s="9"/>
      <c r="P19" s="9"/>
    </row>
    <row r="20">
      <c r="A20" s="87"/>
      <c r="B20" s="14"/>
      <c r="C20" s="32" t="s">
        <v>27</v>
      </c>
      <c r="D20" s="29">
        <v>0.32885</v>
      </c>
      <c r="E20" s="29">
        <v>0.49494</v>
      </c>
      <c r="F20" s="41">
        <v>1.566</v>
      </c>
      <c r="G20" s="32">
        <v>171.0</v>
      </c>
      <c r="H20" s="92">
        <v>520.0</v>
      </c>
      <c r="I20" s="9"/>
      <c r="J20" s="9"/>
      <c r="K20" s="9"/>
      <c r="L20" s="9"/>
      <c r="M20" s="9"/>
      <c r="N20" s="9"/>
      <c r="O20" s="9"/>
      <c r="P20" s="9"/>
    </row>
    <row r="21">
      <c r="A21" s="87"/>
      <c r="B21" s="14"/>
      <c r="C21" s="32" t="s">
        <v>56</v>
      </c>
      <c r="D21" s="29">
        <f t="shared" ref="D21:D28" si="3">round(G21/H21,5)</f>
        <v>0.4</v>
      </c>
      <c r="E21" s="29">
        <v>0.57143</v>
      </c>
      <c r="F21" s="41">
        <v>1.905</v>
      </c>
      <c r="G21" s="32">
        <v>2.0</v>
      </c>
      <c r="H21" s="92">
        <v>5.0</v>
      </c>
      <c r="I21" s="9"/>
      <c r="J21" s="9"/>
      <c r="K21" s="9"/>
      <c r="L21" s="9"/>
      <c r="M21" s="9"/>
      <c r="N21" s="9"/>
      <c r="O21" s="9"/>
      <c r="P21" s="9"/>
    </row>
    <row r="22">
      <c r="A22" s="87"/>
      <c r="B22" s="14"/>
      <c r="C22" s="32" t="s">
        <v>48</v>
      </c>
      <c r="D22" s="29">
        <f t="shared" si="3"/>
        <v>0.34444</v>
      </c>
      <c r="E22" s="29">
        <v>0.51239</v>
      </c>
      <c r="F22" s="41">
        <v>1.64</v>
      </c>
      <c r="G22" s="32">
        <v>31.0</v>
      </c>
      <c r="H22" s="92">
        <v>90.0</v>
      </c>
      <c r="I22" s="9"/>
      <c r="J22" s="9"/>
      <c r="K22" s="9"/>
      <c r="L22" s="9"/>
      <c r="M22" s="9"/>
      <c r="N22" s="9"/>
      <c r="O22" s="9"/>
      <c r="P22" s="9"/>
    </row>
    <row r="23">
      <c r="A23" s="87"/>
      <c r="B23" s="37"/>
      <c r="C23" s="38" t="s">
        <v>29</v>
      </c>
      <c r="D23" s="39">
        <f t="shared" si="3"/>
        <v>0.52941</v>
      </c>
      <c r="E23" s="39">
        <v>0.69231</v>
      </c>
      <c r="F23" s="70">
        <v>2.521</v>
      </c>
      <c r="G23" s="38">
        <v>27.0</v>
      </c>
      <c r="H23" s="95">
        <v>51.0</v>
      </c>
      <c r="I23" s="9"/>
      <c r="J23" s="9"/>
      <c r="K23" s="9"/>
      <c r="L23" s="9"/>
      <c r="M23" s="9"/>
      <c r="N23" s="9"/>
      <c r="O23" s="9"/>
      <c r="P23" s="9"/>
    </row>
    <row r="24">
      <c r="A24" s="87"/>
      <c r="B24" s="27" t="s">
        <v>31</v>
      </c>
      <c r="C24" s="44" t="s">
        <v>48</v>
      </c>
      <c r="D24" s="41">
        <f t="shared" si="3"/>
        <v>0.27229</v>
      </c>
      <c r="E24" s="41">
        <v>0.42803</v>
      </c>
      <c r="F24" s="41">
        <v>1.297</v>
      </c>
      <c r="G24" s="31">
        <v>910.0</v>
      </c>
      <c r="H24" s="101">
        <v>3342.0</v>
      </c>
      <c r="I24" s="9"/>
      <c r="J24" s="9"/>
      <c r="K24" s="9"/>
      <c r="L24" s="9"/>
      <c r="M24" s="9"/>
      <c r="N24" s="9"/>
      <c r="O24" s="9"/>
      <c r="P24" s="9"/>
    </row>
    <row r="25">
      <c r="A25" s="87"/>
      <c r="B25" s="37"/>
      <c r="C25" s="54" t="s">
        <v>49</v>
      </c>
      <c r="D25" s="34">
        <f t="shared" si="3"/>
        <v>0.34578</v>
      </c>
      <c r="E25" s="34">
        <v>0.51387</v>
      </c>
      <c r="F25" s="71">
        <v>1.647</v>
      </c>
      <c r="G25" s="33">
        <v>463.0</v>
      </c>
      <c r="H25" s="97">
        <v>1339.0</v>
      </c>
      <c r="I25" s="9"/>
      <c r="J25" s="9"/>
      <c r="K25" s="9"/>
      <c r="L25" s="9"/>
      <c r="M25" s="9"/>
      <c r="N25" s="9"/>
      <c r="O25" s="9"/>
      <c r="P25" s="9"/>
    </row>
    <row r="26">
      <c r="A26" s="87"/>
      <c r="B26" s="27" t="s">
        <v>54</v>
      </c>
      <c r="C26" s="44" t="s">
        <v>40</v>
      </c>
      <c r="D26" s="36">
        <f t="shared" si="3"/>
        <v>0.21001</v>
      </c>
      <c r="E26" s="36">
        <v>0.34712</v>
      </c>
      <c r="F26" s="36">
        <v>1.0</v>
      </c>
      <c r="G26" s="28">
        <v>10920.0</v>
      </c>
      <c r="H26" s="94">
        <v>51997.0</v>
      </c>
      <c r="I26" s="9"/>
      <c r="J26" s="9"/>
      <c r="K26" s="9"/>
      <c r="L26" s="9"/>
      <c r="M26" s="9"/>
      <c r="N26" s="9"/>
      <c r="O26" s="9"/>
      <c r="P26" s="9"/>
    </row>
    <row r="27">
      <c r="A27" s="87"/>
      <c r="B27" s="14"/>
      <c r="C27" s="61" t="s">
        <v>49</v>
      </c>
      <c r="D27" s="29">
        <f t="shared" si="3"/>
        <v>0.23119</v>
      </c>
      <c r="E27" s="29">
        <v>0.37556</v>
      </c>
      <c r="F27" s="72">
        <v>1.101</v>
      </c>
      <c r="G27" s="32">
        <v>1423.0</v>
      </c>
      <c r="H27" s="92">
        <v>6155.0</v>
      </c>
      <c r="I27" s="9"/>
      <c r="J27" s="9"/>
      <c r="K27" s="9"/>
      <c r="L27" s="9"/>
      <c r="M27" s="9"/>
      <c r="N27" s="9"/>
      <c r="O27" s="9"/>
      <c r="P27" s="9"/>
    </row>
    <row r="28">
      <c r="A28" s="98"/>
      <c r="B28" s="37"/>
      <c r="C28" s="33" t="s">
        <v>42</v>
      </c>
      <c r="D28" s="39">
        <f t="shared" si="3"/>
        <v>0.21916</v>
      </c>
      <c r="E28" s="39">
        <v>0.35953</v>
      </c>
      <c r="F28" s="62">
        <v>1.044</v>
      </c>
      <c r="G28" s="38">
        <v>1549.0</v>
      </c>
      <c r="H28" s="95">
        <v>7068.0</v>
      </c>
      <c r="I28" s="9"/>
      <c r="J28" s="9"/>
      <c r="K28" s="9"/>
      <c r="L28" s="9"/>
      <c r="M28" s="9"/>
      <c r="N28" s="9"/>
      <c r="O28" s="9"/>
      <c r="P28" s="9"/>
    </row>
    <row r="29">
      <c r="A29" s="85" t="s">
        <v>72</v>
      </c>
      <c r="B29" s="27" t="s">
        <v>25</v>
      </c>
      <c r="C29" s="44" t="s">
        <v>32</v>
      </c>
      <c r="D29" s="31">
        <v>0.0</v>
      </c>
      <c r="E29" s="31">
        <v>0.0</v>
      </c>
      <c r="F29" s="31">
        <v>0.0</v>
      </c>
      <c r="G29" s="30">
        <v>0.0</v>
      </c>
      <c r="H29" s="86">
        <v>0.0</v>
      </c>
      <c r="I29" s="9"/>
      <c r="J29" s="9"/>
      <c r="K29" s="9"/>
      <c r="L29" s="9"/>
      <c r="M29" s="9"/>
      <c r="N29" s="9"/>
      <c r="O29" s="9"/>
      <c r="P29" s="9"/>
    </row>
    <row r="30">
      <c r="A30" s="87"/>
      <c r="B30" s="14"/>
      <c r="C30" s="32" t="s">
        <v>37</v>
      </c>
      <c r="D30" s="29">
        <f t="shared" ref="D30:D31" si="4">round(G30/H30,5)</f>
        <v>0.16667</v>
      </c>
      <c r="E30" s="29">
        <v>0.28572</v>
      </c>
      <c r="F30" s="41">
        <v>21.645</v>
      </c>
      <c r="G30" s="30">
        <v>6.0</v>
      </c>
      <c r="H30" s="86">
        <v>36.0</v>
      </c>
      <c r="I30" s="9"/>
      <c r="J30" s="9"/>
      <c r="K30" s="9"/>
      <c r="L30" s="9"/>
      <c r="M30" s="9"/>
      <c r="N30" s="9"/>
      <c r="O30" s="9"/>
      <c r="P30" s="9"/>
    </row>
    <row r="31">
      <c r="A31" s="87"/>
      <c r="B31" s="14"/>
      <c r="C31" s="32" t="s">
        <v>26</v>
      </c>
      <c r="D31" s="29">
        <f t="shared" si="4"/>
        <v>0.13654</v>
      </c>
      <c r="E31" s="29">
        <v>0.24027</v>
      </c>
      <c r="F31" s="41">
        <v>17.732</v>
      </c>
      <c r="G31" s="42">
        <v>71.0</v>
      </c>
      <c r="H31" s="96">
        <v>520.0</v>
      </c>
      <c r="I31" s="9"/>
      <c r="J31" s="9"/>
      <c r="K31" s="9"/>
      <c r="L31" s="9"/>
      <c r="M31" s="9"/>
      <c r="N31" s="9"/>
      <c r="O31" s="9"/>
      <c r="P31" s="9"/>
    </row>
    <row r="32">
      <c r="A32" s="87"/>
      <c r="B32" s="14"/>
      <c r="C32" s="32" t="s">
        <v>27</v>
      </c>
      <c r="D32" s="29">
        <v>0.18462</v>
      </c>
      <c r="E32" s="29">
        <v>0.31169</v>
      </c>
      <c r="F32" s="41">
        <v>2.398</v>
      </c>
      <c r="G32" s="31">
        <v>96.0</v>
      </c>
      <c r="H32" s="101">
        <v>520.0</v>
      </c>
      <c r="I32" s="9"/>
      <c r="J32" s="9"/>
      <c r="K32" s="9"/>
      <c r="L32" s="9"/>
      <c r="M32" s="9"/>
      <c r="N32" s="9"/>
      <c r="O32" s="9"/>
      <c r="P32" s="9"/>
    </row>
    <row r="33">
      <c r="A33" s="87"/>
      <c r="B33" s="14"/>
      <c r="C33" s="32" t="s">
        <v>30</v>
      </c>
      <c r="D33" s="29">
        <f t="shared" ref="D33:D43" si="5">round(G33/H33,5)</f>
        <v>0.10484</v>
      </c>
      <c r="E33" s="29">
        <v>0.18978</v>
      </c>
      <c r="F33" s="41">
        <v>13.616</v>
      </c>
      <c r="G33" s="32">
        <v>13.0</v>
      </c>
      <c r="H33" s="92">
        <v>124.0</v>
      </c>
      <c r="I33" s="9"/>
      <c r="J33" s="9"/>
      <c r="K33" s="9"/>
      <c r="L33" s="9"/>
      <c r="M33" s="9"/>
      <c r="N33" s="9"/>
      <c r="O33" s="9"/>
      <c r="P33" s="9"/>
    </row>
    <row r="34">
      <c r="A34" s="87"/>
      <c r="B34" s="14"/>
      <c r="C34" s="32" t="s">
        <v>35</v>
      </c>
      <c r="D34" s="29">
        <f t="shared" si="5"/>
        <v>0.10465</v>
      </c>
      <c r="E34" s="29">
        <v>0.18947</v>
      </c>
      <c r="F34" s="41">
        <v>13.591</v>
      </c>
      <c r="G34" s="32">
        <v>9.0</v>
      </c>
      <c r="H34" s="92">
        <v>86.0</v>
      </c>
      <c r="I34" s="9"/>
      <c r="J34" s="9"/>
      <c r="K34" s="9"/>
      <c r="L34" s="9"/>
      <c r="M34" s="9"/>
      <c r="N34" s="9"/>
      <c r="O34" s="9"/>
      <c r="P34" s="9"/>
    </row>
    <row r="35">
      <c r="A35" s="87"/>
      <c r="B35" s="37"/>
      <c r="C35" s="33" t="s">
        <v>41</v>
      </c>
      <c r="D35" s="34">
        <f t="shared" si="5"/>
        <v>0.1908</v>
      </c>
      <c r="E35" s="34">
        <v>0.32046</v>
      </c>
      <c r="F35" s="71">
        <v>24.779</v>
      </c>
      <c r="G35" s="33">
        <v>83.0</v>
      </c>
      <c r="H35" s="97">
        <v>435.0</v>
      </c>
      <c r="I35" s="9"/>
      <c r="J35" s="9"/>
      <c r="K35" s="9"/>
      <c r="L35" s="9"/>
      <c r="M35" s="9"/>
      <c r="N35" s="9"/>
      <c r="O35" s="9"/>
      <c r="P35" s="9"/>
    </row>
    <row r="36">
      <c r="A36" s="87"/>
      <c r="B36" s="27" t="s">
        <v>31</v>
      </c>
      <c r="C36" s="44" t="s">
        <v>42</v>
      </c>
      <c r="D36" s="36">
        <f t="shared" si="5"/>
        <v>0.11341</v>
      </c>
      <c r="E36" s="36">
        <v>0.20372</v>
      </c>
      <c r="F36" s="36">
        <v>14.729</v>
      </c>
      <c r="G36" s="44">
        <v>345.0</v>
      </c>
      <c r="H36" s="99">
        <v>3042.0</v>
      </c>
      <c r="I36" s="9"/>
      <c r="J36" s="9"/>
      <c r="K36" s="9"/>
      <c r="L36" s="9"/>
      <c r="M36" s="9"/>
      <c r="N36" s="9"/>
      <c r="O36" s="9"/>
      <c r="P36" s="9"/>
    </row>
    <row r="37">
      <c r="A37" s="87"/>
      <c r="B37" s="37"/>
      <c r="C37" s="38" t="s">
        <v>49</v>
      </c>
      <c r="D37" s="39">
        <f t="shared" si="5"/>
        <v>0.12678</v>
      </c>
      <c r="E37" s="39">
        <v>0.22503</v>
      </c>
      <c r="F37" s="70">
        <v>16.465</v>
      </c>
      <c r="G37" s="38">
        <v>98.0</v>
      </c>
      <c r="H37" s="95">
        <v>773.0</v>
      </c>
      <c r="I37" s="9"/>
      <c r="J37" s="9"/>
      <c r="K37" s="9"/>
      <c r="L37" s="9"/>
      <c r="M37" s="9"/>
      <c r="N37" s="9"/>
      <c r="O37" s="9"/>
      <c r="P37" s="9"/>
    </row>
    <row r="38">
      <c r="A38" s="87"/>
      <c r="B38" s="27" t="s">
        <v>54</v>
      </c>
      <c r="C38" s="44" t="s">
        <v>40</v>
      </c>
      <c r="D38" s="41">
        <f t="shared" si="5"/>
        <v>0.077</v>
      </c>
      <c r="E38" s="41">
        <v>0.14299</v>
      </c>
      <c r="F38" s="41">
        <v>10.0</v>
      </c>
      <c r="G38" s="42">
        <v>4004.0</v>
      </c>
      <c r="H38" s="96">
        <v>51998.0</v>
      </c>
      <c r="I38" s="9"/>
      <c r="J38" s="9"/>
      <c r="K38" s="9"/>
      <c r="L38" s="9"/>
      <c r="M38" s="9"/>
      <c r="N38" s="9"/>
      <c r="O38" s="9"/>
      <c r="P38" s="9"/>
    </row>
    <row r="39">
      <c r="A39" s="87"/>
      <c r="B39" s="14"/>
      <c r="C39" s="32" t="s">
        <v>42</v>
      </c>
      <c r="D39" s="29">
        <f t="shared" si="5"/>
        <v>0.08178</v>
      </c>
      <c r="E39" s="29">
        <v>0.1512</v>
      </c>
      <c r="F39" s="72">
        <v>10.621</v>
      </c>
      <c r="G39" s="32">
        <v>553.0</v>
      </c>
      <c r="H39" s="92">
        <v>6762.0</v>
      </c>
      <c r="I39" s="9"/>
      <c r="J39" s="9"/>
      <c r="K39" s="9"/>
      <c r="L39" s="9"/>
      <c r="M39" s="9"/>
      <c r="N39" s="9"/>
      <c r="O39" s="9"/>
      <c r="P39" s="9"/>
    </row>
    <row r="40">
      <c r="A40" s="98"/>
      <c r="B40" s="37"/>
      <c r="C40" s="61" t="s">
        <v>41</v>
      </c>
      <c r="D40" s="39">
        <f t="shared" si="5"/>
        <v>0.07074</v>
      </c>
      <c r="E40" s="39">
        <v>0.13213</v>
      </c>
      <c r="F40" s="63">
        <v>9.187</v>
      </c>
      <c r="G40" s="38">
        <v>990.0</v>
      </c>
      <c r="H40" s="95">
        <v>13995.0</v>
      </c>
      <c r="I40" s="9"/>
      <c r="J40" s="9"/>
      <c r="K40" s="9"/>
      <c r="L40" s="9"/>
      <c r="M40" s="9"/>
      <c r="N40" s="9"/>
      <c r="O40" s="9"/>
      <c r="P40" s="9"/>
    </row>
    <row r="41">
      <c r="A41" s="85" t="s">
        <v>73</v>
      </c>
      <c r="B41" s="27" t="s">
        <v>59</v>
      </c>
      <c r="C41" s="44" t="s">
        <v>32</v>
      </c>
      <c r="D41" s="36">
        <f t="shared" si="5"/>
        <v>0</v>
      </c>
      <c r="E41" s="36">
        <v>0.0</v>
      </c>
      <c r="F41" s="36">
        <v>0.0</v>
      </c>
      <c r="G41" s="28">
        <v>0.0</v>
      </c>
      <c r="H41" s="94">
        <v>150.0</v>
      </c>
      <c r="I41" s="9"/>
      <c r="J41" s="9"/>
      <c r="K41" s="9"/>
      <c r="L41" s="9"/>
      <c r="M41" s="9"/>
      <c r="N41" s="9"/>
      <c r="O41" s="9"/>
      <c r="P41" s="9"/>
    </row>
    <row r="42">
      <c r="A42" s="87"/>
      <c r="B42" s="14"/>
      <c r="C42" s="32" t="s">
        <v>37</v>
      </c>
      <c r="D42" s="29">
        <f t="shared" si="5"/>
        <v>0</v>
      </c>
      <c r="E42" s="29">
        <v>0.0</v>
      </c>
      <c r="F42" s="41">
        <v>0.0</v>
      </c>
      <c r="G42" s="30">
        <v>0.0</v>
      </c>
      <c r="H42" s="86">
        <v>34.0</v>
      </c>
      <c r="I42" s="9"/>
      <c r="J42" s="9"/>
      <c r="K42" s="9"/>
      <c r="L42" s="9"/>
      <c r="M42" s="9"/>
      <c r="N42" s="9"/>
      <c r="O42" s="9"/>
      <c r="P42" s="9"/>
    </row>
    <row r="43">
      <c r="A43" s="87"/>
      <c r="B43" s="14"/>
      <c r="C43" s="32" t="s">
        <v>26</v>
      </c>
      <c r="D43" s="29">
        <f t="shared" si="5"/>
        <v>0</v>
      </c>
      <c r="E43" s="29">
        <v>0.0</v>
      </c>
      <c r="F43" s="41">
        <v>0.0</v>
      </c>
      <c r="G43" s="30">
        <v>0.0</v>
      </c>
      <c r="H43" s="86">
        <v>520.0</v>
      </c>
      <c r="I43" s="9"/>
      <c r="J43" s="9"/>
      <c r="K43" s="9"/>
      <c r="L43" s="9"/>
      <c r="M43" s="9"/>
      <c r="N43" s="9"/>
      <c r="O43" s="9"/>
      <c r="P43" s="9"/>
    </row>
    <row r="44">
      <c r="A44" s="87"/>
      <c r="B44" s="14"/>
      <c r="C44" s="57" t="s">
        <v>27</v>
      </c>
      <c r="D44" s="34">
        <v>0.00192</v>
      </c>
      <c r="E44" s="34">
        <v>0.00383</v>
      </c>
      <c r="F44" s="71">
        <v>2.494</v>
      </c>
      <c r="G44" s="33">
        <v>1.0</v>
      </c>
      <c r="H44" s="97">
        <v>520.0</v>
      </c>
      <c r="I44" s="9"/>
      <c r="J44" s="9"/>
      <c r="K44" s="9"/>
      <c r="L44" s="9"/>
      <c r="M44" s="9"/>
      <c r="N44" s="9"/>
      <c r="O44" s="9"/>
      <c r="P44" s="9"/>
    </row>
    <row r="45">
      <c r="A45" s="87"/>
      <c r="B45" s="14"/>
      <c r="C45" s="57" t="s">
        <v>38</v>
      </c>
      <c r="D45" s="34">
        <f t="shared" ref="D45:D50" si="6">round(G45/H45,5)</f>
        <v>0.00161</v>
      </c>
      <c r="E45" s="34">
        <v>0.00321</v>
      </c>
      <c r="F45" s="63">
        <v>2.091</v>
      </c>
      <c r="G45" s="33">
        <v>2.0</v>
      </c>
      <c r="H45" s="97">
        <v>1246.0</v>
      </c>
      <c r="I45" s="9"/>
      <c r="J45" s="9"/>
      <c r="K45" s="9"/>
      <c r="L45" s="9"/>
      <c r="M45" s="9"/>
      <c r="N45" s="9"/>
      <c r="O45" s="9"/>
      <c r="P45" s="9"/>
    </row>
    <row r="46">
      <c r="A46" s="87"/>
      <c r="B46" s="27" t="s">
        <v>60</v>
      </c>
      <c r="C46" s="44" t="s">
        <v>40</v>
      </c>
      <c r="D46" s="36">
        <f t="shared" si="6"/>
        <v>0.00077</v>
      </c>
      <c r="E46" s="36">
        <v>0.00154</v>
      </c>
      <c r="F46" s="36">
        <v>1.0</v>
      </c>
      <c r="G46" s="28">
        <v>40.0</v>
      </c>
      <c r="H46" s="94">
        <v>51992.0</v>
      </c>
      <c r="I46" s="9"/>
      <c r="J46" s="9"/>
      <c r="K46" s="9"/>
      <c r="L46" s="9"/>
      <c r="M46" s="9"/>
      <c r="N46" s="9"/>
      <c r="O46" s="9"/>
      <c r="P46" s="9"/>
    </row>
    <row r="47">
      <c r="A47" s="87"/>
      <c r="B47" s="14"/>
      <c r="C47" s="30" t="s">
        <v>38</v>
      </c>
      <c r="D47" s="29">
        <f t="shared" si="6"/>
        <v>0.00088</v>
      </c>
      <c r="E47" s="29">
        <v>0.00176</v>
      </c>
      <c r="F47" s="41">
        <v>1.143</v>
      </c>
      <c r="G47" s="32">
        <v>6.0</v>
      </c>
      <c r="H47" s="92">
        <v>6852.0</v>
      </c>
      <c r="I47" s="9"/>
      <c r="J47" s="9"/>
      <c r="K47" s="9"/>
      <c r="L47" s="9"/>
      <c r="M47" s="9"/>
      <c r="N47" s="9"/>
      <c r="O47" s="9"/>
      <c r="P47" s="9"/>
    </row>
    <row r="48">
      <c r="A48" s="87"/>
      <c r="B48" s="14"/>
      <c r="C48" s="30" t="s">
        <v>38</v>
      </c>
      <c r="D48" s="29">
        <f t="shared" si="6"/>
        <v>0.00111</v>
      </c>
      <c r="E48" s="29">
        <v>0.00222</v>
      </c>
      <c r="F48" s="72">
        <v>1.442</v>
      </c>
      <c r="G48" s="32">
        <v>11.0</v>
      </c>
      <c r="H48" s="92">
        <v>9895.0</v>
      </c>
      <c r="I48" s="9"/>
      <c r="J48" s="9"/>
      <c r="K48" s="9"/>
      <c r="L48" s="9"/>
      <c r="M48" s="9"/>
      <c r="N48" s="9"/>
      <c r="O48" s="9"/>
      <c r="P48" s="9"/>
    </row>
    <row r="49">
      <c r="A49" s="87"/>
      <c r="B49" s="14"/>
      <c r="C49" s="30" t="s">
        <v>41</v>
      </c>
      <c r="D49" s="29">
        <f t="shared" si="6"/>
        <v>0.00082</v>
      </c>
      <c r="E49" s="29">
        <v>0.00164</v>
      </c>
      <c r="F49" s="41">
        <v>1.065</v>
      </c>
      <c r="G49" s="32">
        <v>29.0</v>
      </c>
      <c r="H49" s="92">
        <v>35566.0</v>
      </c>
      <c r="I49" s="9"/>
      <c r="J49" s="9"/>
      <c r="K49" s="9"/>
      <c r="L49" s="9"/>
      <c r="M49" s="9"/>
      <c r="N49" s="9"/>
      <c r="O49" s="9"/>
      <c r="P49" s="9"/>
    </row>
    <row r="50">
      <c r="A50" s="98"/>
      <c r="B50" s="37"/>
      <c r="C50" s="47" t="s">
        <v>49</v>
      </c>
      <c r="D50" s="39">
        <f t="shared" si="6"/>
        <v>0.00081</v>
      </c>
      <c r="E50" s="39">
        <v>0.00162</v>
      </c>
      <c r="F50" s="62">
        <v>1.052</v>
      </c>
      <c r="G50" s="38">
        <v>20.0</v>
      </c>
      <c r="H50" s="95">
        <v>24816.0</v>
      </c>
      <c r="I50" s="9"/>
      <c r="J50" s="9"/>
      <c r="K50" s="9"/>
      <c r="L50" s="9"/>
      <c r="M50" s="9"/>
      <c r="N50" s="9"/>
      <c r="O50" s="9"/>
      <c r="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</sheetData>
  <mergeCells count="22">
    <mergeCell ref="A1:A3"/>
    <mergeCell ref="C1:C3"/>
    <mergeCell ref="D1:E1"/>
    <mergeCell ref="F1:F3"/>
    <mergeCell ref="G1:H2"/>
    <mergeCell ref="D2:E2"/>
    <mergeCell ref="B4:B10"/>
    <mergeCell ref="A4:A16"/>
    <mergeCell ref="B36:B37"/>
    <mergeCell ref="B46:B50"/>
    <mergeCell ref="B29:B35"/>
    <mergeCell ref="B41:B45"/>
    <mergeCell ref="B1:B3"/>
    <mergeCell ref="A29:A40"/>
    <mergeCell ref="A41:A50"/>
    <mergeCell ref="B11:B13"/>
    <mergeCell ref="B14:B16"/>
    <mergeCell ref="B24:B25"/>
    <mergeCell ref="B26:B28"/>
    <mergeCell ref="B38:B40"/>
    <mergeCell ref="A17:A28"/>
    <mergeCell ref="B17:B23"/>
  </mergeCells>
  <printOptions gridLines="1" horizontalCentered="1"/>
  <pageMargins bottom="0.75" footer="0.0" header="0.0" left="0.25" right="0.25" top="0.75"/>
  <pageSetup fitToHeight="0" paperSize="3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8.13"/>
    <col customWidth="1" min="3" max="3" width="25.38"/>
  </cols>
  <sheetData>
    <row r="1">
      <c r="A1" s="77" t="s">
        <v>0</v>
      </c>
      <c r="B1" s="78" t="s">
        <v>1</v>
      </c>
      <c r="C1" s="78" t="s">
        <v>2</v>
      </c>
      <c r="D1" s="79" t="s">
        <v>3</v>
      </c>
      <c r="E1" s="80"/>
      <c r="F1" s="78" t="s">
        <v>5</v>
      </c>
      <c r="G1" s="81" t="s">
        <v>6</v>
      </c>
      <c r="H1" s="82"/>
      <c r="I1" s="9"/>
      <c r="J1" s="9"/>
      <c r="K1" s="9"/>
      <c r="L1" s="9"/>
      <c r="M1" s="9"/>
      <c r="N1" s="9"/>
      <c r="O1" s="9"/>
      <c r="P1" s="9"/>
    </row>
    <row r="2">
      <c r="A2" s="87"/>
      <c r="B2" s="14"/>
      <c r="C2" s="14"/>
      <c r="D2" s="5" t="s">
        <v>11</v>
      </c>
      <c r="E2" s="3"/>
      <c r="F2" s="14"/>
      <c r="G2" s="17"/>
      <c r="H2" s="100"/>
      <c r="I2" s="9"/>
      <c r="J2" s="9"/>
      <c r="K2" s="9"/>
      <c r="L2" s="9"/>
      <c r="M2" s="9"/>
      <c r="N2" s="9"/>
      <c r="O2" s="9"/>
      <c r="P2" s="9"/>
    </row>
    <row r="3">
      <c r="A3" s="83"/>
      <c r="B3" s="18"/>
      <c r="C3" s="18"/>
      <c r="D3" s="21" t="s">
        <v>13</v>
      </c>
      <c r="E3" s="21" t="s">
        <v>15</v>
      </c>
      <c r="F3" s="14"/>
      <c r="G3" s="4" t="s">
        <v>16</v>
      </c>
      <c r="H3" s="84" t="s">
        <v>18</v>
      </c>
      <c r="I3" s="9"/>
      <c r="J3" s="9"/>
      <c r="K3" s="9"/>
      <c r="L3" s="9"/>
      <c r="M3" s="9"/>
      <c r="N3" s="9"/>
      <c r="O3" s="9"/>
      <c r="P3" s="9"/>
    </row>
    <row r="4">
      <c r="A4" s="85" t="s">
        <v>66</v>
      </c>
      <c r="B4" s="27" t="s">
        <v>25</v>
      </c>
      <c r="C4" s="28" t="s">
        <v>26</v>
      </c>
      <c r="D4" s="29">
        <f>round(G4/H4,5)</f>
        <v>0.00198</v>
      </c>
      <c r="E4" s="29">
        <v>0.00395</v>
      </c>
      <c r="F4" s="29">
        <v>1.414</v>
      </c>
      <c r="G4" s="30">
        <v>1.0</v>
      </c>
      <c r="H4" s="86">
        <v>506.0</v>
      </c>
      <c r="I4" s="9"/>
      <c r="J4" s="9"/>
      <c r="K4" s="9"/>
      <c r="L4" s="9"/>
      <c r="M4" s="9"/>
      <c r="N4" s="9"/>
      <c r="O4" s="9"/>
      <c r="P4" s="9"/>
    </row>
    <row r="5">
      <c r="A5" s="87"/>
      <c r="B5" s="14"/>
      <c r="C5" s="31" t="s">
        <v>27</v>
      </c>
      <c r="D5" s="29">
        <v>0.00988</v>
      </c>
      <c r="E5" s="29">
        <v>0.01957</v>
      </c>
      <c r="F5" s="9">
        <v>7.057</v>
      </c>
      <c r="G5" s="89">
        <v>5.0</v>
      </c>
      <c r="H5" s="90">
        <v>506.0</v>
      </c>
      <c r="I5" s="9"/>
      <c r="J5" s="9"/>
      <c r="K5" s="9"/>
      <c r="L5" s="9"/>
      <c r="M5" s="9"/>
      <c r="N5" s="9"/>
      <c r="O5" s="9"/>
      <c r="P5" s="9"/>
    </row>
    <row r="6">
      <c r="A6" s="87"/>
      <c r="B6" s="14"/>
      <c r="C6" s="32" t="s">
        <v>28</v>
      </c>
      <c r="D6" s="29">
        <f t="shared" ref="D6:D20" si="1">round(G6/H6,5)</f>
        <v>0.04348</v>
      </c>
      <c r="E6" s="29">
        <v>0.08334</v>
      </c>
      <c r="F6" s="64">
        <v>31.057</v>
      </c>
      <c r="G6" s="32">
        <v>1.0</v>
      </c>
      <c r="H6" s="92">
        <v>23.0</v>
      </c>
      <c r="I6" s="9"/>
      <c r="J6" s="9"/>
      <c r="K6" s="9"/>
      <c r="L6" s="9"/>
      <c r="M6" s="9"/>
      <c r="N6" s="9"/>
      <c r="O6" s="9"/>
      <c r="P6" s="9"/>
    </row>
    <row r="7">
      <c r="A7" s="87"/>
      <c r="B7" s="14"/>
      <c r="C7" s="32" t="s">
        <v>28</v>
      </c>
      <c r="D7" s="29">
        <f t="shared" si="1"/>
        <v>0.02</v>
      </c>
      <c r="E7" s="29">
        <v>0.03922</v>
      </c>
      <c r="F7" s="29">
        <v>14.286</v>
      </c>
      <c r="G7" s="32">
        <v>5.0</v>
      </c>
      <c r="H7" s="92">
        <v>250.0</v>
      </c>
      <c r="I7" s="9"/>
      <c r="J7" s="9"/>
      <c r="K7" s="9"/>
      <c r="L7" s="9"/>
      <c r="M7" s="9"/>
      <c r="N7" s="9"/>
      <c r="O7" s="9"/>
      <c r="P7" s="9"/>
    </row>
    <row r="8">
      <c r="A8" s="87"/>
      <c r="B8" s="14"/>
      <c r="C8" s="32" t="s">
        <v>29</v>
      </c>
      <c r="D8" s="29">
        <f t="shared" si="1"/>
        <v>0.0105</v>
      </c>
      <c r="E8" s="29">
        <v>0.02078</v>
      </c>
      <c r="F8" s="29">
        <v>7.5</v>
      </c>
      <c r="G8" s="32">
        <v>4.0</v>
      </c>
      <c r="H8" s="92">
        <v>381.0</v>
      </c>
      <c r="I8" s="9"/>
      <c r="J8" s="9"/>
      <c r="K8" s="9"/>
      <c r="L8" s="9"/>
      <c r="M8" s="9"/>
      <c r="N8" s="9"/>
      <c r="O8" s="9"/>
      <c r="P8" s="9"/>
    </row>
    <row r="9">
      <c r="A9" s="87"/>
      <c r="B9" s="18"/>
      <c r="C9" s="33" t="s">
        <v>30</v>
      </c>
      <c r="D9" s="34">
        <f t="shared" si="1"/>
        <v>0.00326</v>
      </c>
      <c r="E9" s="34">
        <v>0.0065</v>
      </c>
      <c r="F9" s="34">
        <v>2.329</v>
      </c>
      <c r="G9" s="35">
        <v>1.0</v>
      </c>
      <c r="H9" s="93">
        <v>307.0</v>
      </c>
      <c r="I9" s="9"/>
      <c r="J9" s="9"/>
      <c r="K9" s="9"/>
      <c r="L9" s="9"/>
      <c r="M9" s="9"/>
      <c r="N9" s="9"/>
      <c r="O9" s="9"/>
      <c r="P9" s="9"/>
    </row>
    <row r="10">
      <c r="A10" s="87"/>
      <c r="B10" s="27" t="s">
        <v>31</v>
      </c>
      <c r="C10" s="28" t="s">
        <v>32</v>
      </c>
      <c r="D10" s="36">
        <f t="shared" si="1"/>
        <v>0.0011</v>
      </c>
      <c r="E10" s="36">
        <v>0.0022</v>
      </c>
      <c r="F10" s="36">
        <v>0.786</v>
      </c>
      <c r="G10" s="28">
        <v>4.0</v>
      </c>
      <c r="H10" s="94">
        <v>3647.0</v>
      </c>
      <c r="I10" s="9"/>
      <c r="J10" s="9"/>
      <c r="K10" s="9"/>
      <c r="L10" s="9"/>
      <c r="M10" s="9"/>
      <c r="N10" s="9"/>
      <c r="O10" s="9"/>
      <c r="P10" s="9"/>
    </row>
    <row r="11">
      <c r="A11" s="87"/>
      <c r="B11" s="14"/>
      <c r="C11" s="30" t="s">
        <v>33</v>
      </c>
      <c r="D11" s="29">
        <f t="shared" si="1"/>
        <v>0.01151</v>
      </c>
      <c r="E11" s="29">
        <v>0.02276</v>
      </c>
      <c r="F11" s="64">
        <v>8.221</v>
      </c>
      <c r="G11" s="32">
        <v>9.0</v>
      </c>
      <c r="H11" s="92">
        <v>782.0</v>
      </c>
      <c r="I11" s="9"/>
      <c r="J11" s="9"/>
      <c r="K11" s="9"/>
      <c r="L11" s="9"/>
      <c r="M11" s="9"/>
      <c r="N11" s="9"/>
      <c r="O11" s="9"/>
      <c r="P11" s="9"/>
    </row>
    <row r="12">
      <c r="A12" s="87"/>
      <c r="B12" s="14"/>
      <c r="C12" s="32" t="s">
        <v>34</v>
      </c>
      <c r="D12" s="29">
        <f t="shared" si="1"/>
        <v>0.00429</v>
      </c>
      <c r="E12" s="29">
        <v>0.00854</v>
      </c>
      <c r="F12" s="29">
        <v>3.064</v>
      </c>
      <c r="G12" s="32">
        <v>4.0</v>
      </c>
      <c r="H12" s="92">
        <v>933.0</v>
      </c>
      <c r="I12" s="9"/>
      <c r="J12" s="9"/>
      <c r="K12" s="9"/>
      <c r="L12" s="9"/>
      <c r="M12" s="9"/>
      <c r="N12" s="9"/>
      <c r="O12" s="9"/>
      <c r="P12" s="9"/>
    </row>
    <row r="13">
      <c r="A13" s="87"/>
      <c r="B13" s="37"/>
      <c r="C13" s="38" t="s">
        <v>35</v>
      </c>
      <c r="D13" s="39">
        <f t="shared" si="1"/>
        <v>0.00919</v>
      </c>
      <c r="E13" s="39">
        <v>0.01821</v>
      </c>
      <c r="F13" s="39">
        <v>6.564</v>
      </c>
      <c r="G13" s="38">
        <v>15.0</v>
      </c>
      <c r="H13" s="95">
        <v>1633.0</v>
      </c>
      <c r="I13" s="9"/>
      <c r="J13" s="9"/>
      <c r="K13" s="9"/>
      <c r="L13" s="9"/>
      <c r="M13" s="9"/>
      <c r="N13" s="9"/>
      <c r="O13" s="9"/>
      <c r="P13" s="9"/>
    </row>
    <row r="14">
      <c r="A14" s="87"/>
      <c r="B14" s="40" t="s">
        <v>36</v>
      </c>
      <c r="C14" s="31" t="s">
        <v>37</v>
      </c>
      <c r="D14" s="41">
        <f t="shared" si="1"/>
        <v>0.00148</v>
      </c>
      <c r="E14" s="41">
        <v>0.00296</v>
      </c>
      <c r="F14" s="41">
        <v>1.057</v>
      </c>
      <c r="G14" s="42">
        <v>11.0</v>
      </c>
      <c r="H14" s="96">
        <v>7457.0</v>
      </c>
      <c r="I14" s="9"/>
      <c r="J14" s="9"/>
      <c r="K14" s="9"/>
      <c r="L14" s="9"/>
      <c r="M14" s="9"/>
      <c r="N14" s="9"/>
      <c r="O14" s="9"/>
      <c r="P14" s="9"/>
    </row>
    <row r="15">
      <c r="A15" s="87"/>
      <c r="B15" s="14"/>
      <c r="C15" s="30" t="s">
        <v>38</v>
      </c>
      <c r="D15" s="29">
        <f t="shared" si="1"/>
        <v>0.00577</v>
      </c>
      <c r="E15" s="29">
        <v>0.01147</v>
      </c>
      <c r="F15" s="64">
        <v>4.121</v>
      </c>
      <c r="G15" s="32">
        <v>24.0</v>
      </c>
      <c r="H15" s="92">
        <v>4162.0</v>
      </c>
      <c r="I15" s="9"/>
      <c r="J15" s="9"/>
      <c r="K15" s="9"/>
      <c r="L15" s="9"/>
      <c r="M15" s="9"/>
      <c r="N15" s="9"/>
      <c r="O15" s="9"/>
      <c r="P15" s="9"/>
    </row>
    <row r="16">
      <c r="A16" s="87"/>
      <c r="B16" s="37"/>
      <c r="C16" s="38" t="s">
        <v>35</v>
      </c>
      <c r="D16" s="39">
        <f t="shared" si="1"/>
        <v>0.00386</v>
      </c>
      <c r="E16" s="39">
        <v>0.00769</v>
      </c>
      <c r="F16" s="39">
        <v>2.757</v>
      </c>
      <c r="G16" s="38">
        <v>28.0</v>
      </c>
      <c r="H16" s="95">
        <v>7247.0</v>
      </c>
      <c r="I16" s="9"/>
      <c r="J16" s="9"/>
      <c r="K16" s="9"/>
      <c r="L16" s="9"/>
      <c r="M16" s="9"/>
      <c r="N16" s="9"/>
      <c r="O16" s="9"/>
      <c r="P16" s="9"/>
    </row>
    <row r="17">
      <c r="A17" s="87"/>
      <c r="B17" s="40" t="s">
        <v>39</v>
      </c>
      <c r="C17" s="31" t="s">
        <v>40</v>
      </c>
      <c r="D17" s="41">
        <f t="shared" si="1"/>
        <v>0.0026</v>
      </c>
      <c r="E17" s="41">
        <v>0.00519</v>
      </c>
      <c r="F17" s="41">
        <v>1.857</v>
      </c>
      <c r="G17" s="42">
        <v>64.0</v>
      </c>
      <c r="H17" s="96">
        <v>24652.0</v>
      </c>
      <c r="I17" s="9"/>
      <c r="J17" s="9"/>
      <c r="K17" s="9"/>
      <c r="L17" s="9"/>
      <c r="M17" s="9"/>
      <c r="N17" s="9"/>
      <c r="O17" s="9"/>
      <c r="P17" s="9"/>
    </row>
    <row r="18">
      <c r="A18" s="87"/>
      <c r="B18" s="14"/>
      <c r="C18" s="32" t="s">
        <v>41</v>
      </c>
      <c r="D18" s="29">
        <f t="shared" si="1"/>
        <v>0.00406</v>
      </c>
      <c r="E18" s="29">
        <v>0.00809</v>
      </c>
      <c r="F18" s="29">
        <v>2.9</v>
      </c>
      <c r="G18" s="33">
        <v>38.0</v>
      </c>
      <c r="H18" s="97">
        <v>9350.0</v>
      </c>
      <c r="I18" s="9"/>
      <c r="J18" s="9"/>
      <c r="K18" s="9"/>
      <c r="L18" s="9"/>
      <c r="M18" s="9"/>
      <c r="N18" s="9"/>
      <c r="O18" s="9"/>
      <c r="P18" s="9"/>
    </row>
    <row r="19">
      <c r="A19" s="98"/>
      <c r="B19" s="14"/>
      <c r="C19" s="32" t="s">
        <v>42</v>
      </c>
      <c r="D19" s="34">
        <f t="shared" si="1"/>
        <v>0.00427</v>
      </c>
      <c r="E19" s="34">
        <v>0.0085</v>
      </c>
      <c r="F19" s="66">
        <v>3.05</v>
      </c>
      <c r="G19" s="33">
        <v>48.0</v>
      </c>
      <c r="H19" s="97">
        <v>11252.0</v>
      </c>
      <c r="I19" s="9"/>
      <c r="J19" s="9"/>
      <c r="K19" s="9"/>
      <c r="L19" s="9"/>
      <c r="M19" s="9"/>
      <c r="N19" s="9"/>
      <c r="O19" s="9"/>
      <c r="P19" s="9"/>
    </row>
    <row r="20">
      <c r="A20" s="85" t="s">
        <v>67</v>
      </c>
      <c r="B20" s="27" t="s">
        <v>25</v>
      </c>
      <c r="C20" s="28" t="s">
        <v>26</v>
      </c>
      <c r="D20" s="36">
        <f t="shared" si="1"/>
        <v>0.14822</v>
      </c>
      <c r="E20" s="36">
        <v>0.25817</v>
      </c>
      <c r="F20" s="36">
        <v>0.706</v>
      </c>
      <c r="G20" s="44">
        <v>75.0</v>
      </c>
      <c r="H20" s="99">
        <v>506.0</v>
      </c>
      <c r="I20" s="9"/>
      <c r="J20" s="9"/>
      <c r="K20" s="9"/>
      <c r="L20" s="9"/>
      <c r="M20" s="9"/>
      <c r="N20" s="9"/>
      <c r="O20" s="9"/>
      <c r="P20" s="9"/>
    </row>
    <row r="21">
      <c r="A21" s="87"/>
      <c r="B21" s="14"/>
      <c r="C21" s="31" t="s">
        <v>27</v>
      </c>
      <c r="D21" s="41">
        <v>0.24111</v>
      </c>
      <c r="E21" s="41">
        <v>0.38854</v>
      </c>
      <c r="F21" s="9">
        <v>1.148</v>
      </c>
      <c r="G21" s="89">
        <v>122.0</v>
      </c>
      <c r="H21" s="90">
        <v>506.0</v>
      </c>
      <c r="I21" s="9"/>
      <c r="J21" s="9"/>
      <c r="K21" s="9"/>
      <c r="L21" s="9"/>
      <c r="M21" s="9"/>
      <c r="N21" s="9"/>
      <c r="O21" s="9"/>
      <c r="P21" s="9"/>
    </row>
    <row r="22">
      <c r="A22" s="87"/>
      <c r="B22" s="14"/>
      <c r="C22" s="32" t="s">
        <v>30</v>
      </c>
      <c r="D22" s="29">
        <f t="shared" ref="D22:D36" si="2">round(G22/H22,5)</f>
        <v>0.21212</v>
      </c>
      <c r="E22" s="29">
        <v>0.35</v>
      </c>
      <c r="F22" s="29">
        <v>1.01</v>
      </c>
      <c r="G22" s="32">
        <v>21.0</v>
      </c>
      <c r="H22" s="92">
        <v>99.0</v>
      </c>
      <c r="I22" s="9"/>
      <c r="J22" s="9"/>
      <c r="K22" s="9"/>
      <c r="L22" s="9"/>
      <c r="M22" s="9"/>
      <c r="N22" s="9"/>
      <c r="O22" s="9"/>
      <c r="P22" s="9"/>
    </row>
    <row r="23">
      <c r="A23" s="87"/>
      <c r="B23" s="14"/>
      <c r="C23" s="30" t="s">
        <v>33</v>
      </c>
      <c r="D23" s="29">
        <f t="shared" si="2"/>
        <v>0.4375</v>
      </c>
      <c r="E23" s="29">
        <v>0.6087</v>
      </c>
      <c r="F23" s="64">
        <v>2.083</v>
      </c>
      <c r="G23" s="32">
        <v>98.0</v>
      </c>
      <c r="H23" s="92">
        <v>224.0</v>
      </c>
      <c r="I23" s="9"/>
      <c r="J23" s="9"/>
      <c r="K23" s="9"/>
      <c r="L23" s="9"/>
      <c r="M23" s="9"/>
      <c r="N23" s="9"/>
      <c r="O23" s="9"/>
      <c r="P23" s="9"/>
    </row>
    <row r="24">
      <c r="A24" s="87"/>
      <c r="B24" s="18"/>
      <c r="C24" s="33" t="s">
        <v>28</v>
      </c>
      <c r="D24" s="34">
        <f t="shared" si="2"/>
        <v>0.3848</v>
      </c>
      <c r="E24" s="34">
        <v>0.55575</v>
      </c>
      <c r="F24" s="34">
        <v>1.832</v>
      </c>
      <c r="G24" s="33">
        <v>162.0</v>
      </c>
      <c r="H24" s="97">
        <v>421.0</v>
      </c>
      <c r="I24" s="9"/>
      <c r="J24" s="9"/>
      <c r="K24" s="9"/>
      <c r="L24" s="9"/>
      <c r="M24" s="9"/>
      <c r="N24" s="9"/>
      <c r="O24" s="9"/>
      <c r="P24" s="9"/>
    </row>
    <row r="25">
      <c r="A25" s="87"/>
      <c r="B25" s="27" t="s">
        <v>31</v>
      </c>
      <c r="C25" s="44" t="s">
        <v>32</v>
      </c>
      <c r="D25" s="36">
        <f t="shared" si="2"/>
        <v>0.13736</v>
      </c>
      <c r="E25" s="36">
        <v>0.24154</v>
      </c>
      <c r="F25" s="36">
        <v>0.654</v>
      </c>
      <c r="G25" s="44">
        <v>500.0</v>
      </c>
      <c r="H25" s="99">
        <v>3640.0</v>
      </c>
      <c r="I25" s="9"/>
      <c r="J25" s="9"/>
      <c r="K25" s="9"/>
      <c r="L25" s="9"/>
      <c r="M25" s="9"/>
      <c r="N25" s="9"/>
      <c r="O25" s="9"/>
      <c r="P25" s="9"/>
    </row>
    <row r="26">
      <c r="A26" s="87"/>
      <c r="B26" s="14"/>
      <c r="C26" s="32" t="s">
        <v>29</v>
      </c>
      <c r="D26" s="29">
        <f t="shared" si="2"/>
        <v>0.30917</v>
      </c>
      <c r="E26" s="29">
        <v>0.47231</v>
      </c>
      <c r="F26" s="64">
        <v>1.472</v>
      </c>
      <c r="G26" s="32">
        <v>273.0</v>
      </c>
      <c r="H26" s="92">
        <v>883.0</v>
      </c>
      <c r="I26" s="9"/>
      <c r="J26" s="9"/>
      <c r="K26" s="9"/>
      <c r="L26" s="9"/>
      <c r="M26" s="9"/>
      <c r="N26" s="9"/>
      <c r="O26" s="9"/>
      <c r="P26" s="9"/>
    </row>
    <row r="27">
      <c r="A27" s="87"/>
      <c r="B27" s="14"/>
      <c r="C27" s="32" t="s">
        <v>45</v>
      </c>
      <c r="D27" s="29">
        <f t="shared" si="2"/>
        <v>0.28002</v>
      </c>
      <c r="E27" s="29">
        <v>0.43752</v>
      </c>
      <c r="F27" s="29">
        <v>1.333</v>
      </c>
      <c r="G27" s="32">
        <v>1082.0</v>
      </c>
      <c r="H27" s="92">
        <v>3864.0</v>
      </c>
      <c r="I27" s="9"/>
      <c r="J27" s="9"/>
      <c r="K27" s="9"/>
      <c r="L27" s="9"/>
      <c r="M27" s="9"/>
      <c r="N27" s="9"/>
      <c r="O27" s="9"/>
      <c r="P27" s="9"/>
    </row>
    <row r="28">
      <c r="A28" s="87"/>
      <c r="B28" s="37"/>
      <c r="C28" s="38" t="s">
        <v>28</v>
      </c>
      <c r="D28" s="39">
        <f t="shared" si="2"/>
        <v>0.27867</v>
      </c>
      <c r="E28" s="39">
        <v>0.43587</v>
      </c>
      <c r="F28" s="39">
        <v>1.327</v>
      </c>
      <c r="G28" s="38">
        <v>401.0</v>
      </c>
      <c r="H28" s="95">
        <v>1439.0</v>
      </c>
      <c r="I28" s="9"/>
      <c r="J28" s="9"/>
      <c r="K28" s="9"/>
      <c r="L28" s="9"/>
      <c r="M28" s="9"/>
      <c r="N28" s="9"/>
      <c r="O28" s="9"/>
      <c r="P28" s="9"/>
    </row>
    <row r="29">
      <c r="A29" s="87"/>
      <c r="B29" s="40" t="s">
        <v>36</v>
      </c>
      <c r="C29" s="31" t="s">
        <v>37</v>
      </c>
      <c r="D29" s="41">
        <f t="shared" si="2"/>
        <v>0.17967</v>
      </c>
      <c r="E29" s="41">
        <v>0.30461</v>
      </c>
      <c r="F29" s="41">
        <v>0.856</v>
      </c>
      <c r="G29" s="42">
        <v>1414.0</v>
      </c>
      <c r="H29" s="96">
        <v>7870.0</v>
      </c>
      <c r="I29" s="9"/>
      <c r="J29" s="9"/>
      <c r="K29" s="9"/>
      <c r="L29" s="9"/>
      <c r="M29" s="9"/>
      <c r="N29" s="9"/>
      <c r="O29" s="9"/>
      <c r="P29" s="9"/>
    </row>
    <row r="30">
      <c r="A30" s="87"/>
      <c r="B30" s="14"/>
      <c r="C30" s="30" t="s">
        <v>38</v>
      </c>
      <c r="D30" s="29">
        <f t="shared" si="2"/>
        <v>0.33531</v>
      </c>
      <c r="E30" s="29">
        <v>0.50222</v>
      </c>
      <c r="F30" s="64">
        <v>1.597</v>
      </c>
      <c r="G30" s="32">
        <v>1638.0</v>
      </c>
      <c r="H30" s="92">
        <v>4885.0</v>
      </c>
      <c r="I30" s="9"/>
      <c r="J30" s="9"/>
      <c r="K30" s="9"/>
      <c r="L30" s="9"/>
      <c r="M30" s="9"/>
      <c r="N30" s="9"/>
      <c r="O30" s="9"/>
      <c r="P30" s="9"/>
    </row>
    <row r="31">
      <c r="A31" s="87"/>
      <c r="B31" s="18"/>
      <c r="C31" s="33" t="s">
        <v>45</v>
      </c>
      <c r="D31" s="34">
        <f t="shared" si="2"/>
        <v>0.30226</v>
      </c>
      <c r="E31" s="34">
        <v>0.46421</v>
      </c>
      <c r="F31" s="34">
        <v>1.439</v>
      </c>
      <c r="G31" s="33">
        <v>1848.0</v>
      </c>
      <c r="H31" s="97">
        <v>6114.0</v>
      </c>
      <c r="I31" s="9"/>
      <c r="J31" s="9"/>
      <c r="K31" s="9"/>
      <c r="L31" s="9"/>
      <c r="M31" s="9"/>
      <c r="N31" s="9"/>
      <c r="O31" s="9"/>
      <c r="P31" s="9"/>
    </row>
    <row r="32">
      <c r="A32" s="87"/>
      <c r="B32" s="27" t="s">
        <v>39</v>
      </c>
      <c r="C32" s="44" t="s">
        <v>40</v>
      </c>
      <c r="D32" s="36">
        <f t="shared" si="2"/>
        <v>0.28431</v>
      </c>
      <c r="E32" s="36">
        <v>0.44274</v>
      </c>
      <c r="F32" s="36">
        <v>1.354</v>
      </c>
      <c r="G32" s="44">
        <v>8378.0</v>
      </c>
      <c r="H32" s="99">
        <v>29468.0</v>
      </c>
      <c r="I32" s="9"/>
      <c r="J32" s="9"/>
      <c r="K32" s="9"/>
      <c r="L32" s="9"/>
      <c r="M32" s="9"/>
      <c r="N32" s="9"/>
      <c r="O32" s="9"/>
      <c r="P32" s="9"/>
    </row>
    <row r="33">
      <c r="A33" s="87"/>
      <c r="B33" s="14"/>
      <c r="C33" s="30" t="s">
        <v>38</v>
      </c>
      <c r="D33" s="29">
        <f t="shared" si="2"/>
        <v>0.30074</v>
      </c>
      <c r="E33" s="29">
        <v>0.46241</v>
      </c>
      <c r="F33" s="64">
        <v>1.432</v>
      </c>
      <c r="G33" s="32">
        <v>3676.0</v>
      </c>
      <c r="H33" s="92">
        <v>12223.0</v>
      </c>
      <c r="I33" s="9"/>
      <c r="J33" s="9"/>
      <c r="K33" s="9"/>
      <c r="L33" s="9"/>
      <c r="M33" s="9"/>
      <c r="N33" s="9"/>
      <c r="O33" s="9"/>
      <c r="P33" s="9"/>
    </row>
    <row r="34">
      <c r="A34" s="87"/>
      <c r="B34" s="14"/>
      <c r="C34" s="32" t="s">
        <v>42</v>
      </c>
      <c r="D34" s="29">
        <f t="shared" si="2"/>
        <v>0.25722</v>
      </c>
      <c r="E34" s="29">
        <v>0.40919</v>
      </c>
      <c r="F34" s="29">
        <v>1.225</v>
      </c>
      <c r="G34" s="32">
        <v>3012.0</v>
      </c>
      <c r="H34" s="92">
        <v>11710.0</v>
      </c>
      <c r="I34" s="9"/>
      <c r="J34" s="9"/>
      <c r="K34" s="9"/>
      <c r="L34" s="9"/>
      <c r="M34" s="9"/>
      <c r="N34" s="9"/>
      <c r="O34" s="9"/>
      <c r="P34" s="9"/>
    </row>
    <row r="35">
      <c r="A35" s="98"/>
      <c r="B35" s="37"/>
      <c r="C35" s="38" t="s">
        <v>41</v>
      </c>
      <c r="D35" s="39">
        <f t="shared" si="2"/>
        <v>0.26204</v>
      </c>
      <c r="E35" s="39">
        <v>0.41526</v>
      </c>
      <c r="F35" s="39">
        <v>1.248</v>
      </c>
      <c r="G35" s="38">
        <v>6030.0</v>
      </c>
      <c r="H35" s="95">
        <v>23012.0</v>
      </c>
      <c r="I35" s="9"/>
      <c r="J35" s="9"/>
      <c r="K35" s="9"/>
      <c r="L35" s="9"/>
      <c r="M35" s="9"/>
      <c r="N35" s="9"/>
      <c r="O35" s="9"/>
      <c r="P35" s="9"/>
    </row>
    <row r="36">
      <c r="A36" s="85" t="s">
        <v>68</v>
      </c>
      <c r="B36" s="27" t="s">
        <v>25</v>
      </c>
      <c r="C36" s="28" t="s">
        <v>26</v>
      </c>
      <c r="D36" s="41">
        <f t="shared" si="2"/>
        <v>0.10672</v>
      </c>
      <c r="E36" s="41">
        <v>0.19286</v>
      </c>
      <c r="F36" s="41">
        <v>1.386</v>
      </c>
      <c r="G36" s="42">
        <v>54.0</v>
      </c>
      <c r="H36" s="96">
        <v>506.0</v>
      </c>
      <c r="I36" s="9"/>
      <c r="J36" s="9"/>
      <c r="K36" s="9"/>
      <c r="L36" s="9"/>
      <c r="M36" s="9"/>
      <c r="N36" s="9"/>
      <c r="O36" s="9"/>
      <c r="P36" s="9"/>
    </row>
    <row r="37">
      <c r="A37" s="87"/>
      <c r="B37" s="14"/>
      <c r="C37" s="31" t="s">
        <v>27</v>
      </c>
      <c r="D37" s="41">
        <v>0.16798</v>
      </c>
      <c r="E37" s="41">
        <v>0.28764</v>
      </c>
      <c r="F37" s="9">
        <v>2.182</v>
      </c>
      <c r="G37" s="89">
        <v>85.0</v>
      </c>
      <c r="H37" s="90">
        <v>506.0</v>
      </c>
      <c r="I37" s="9"/>
      <c r="J37" s="9"/>
      <c r="K37" s="9"/>
      <c r="L37" s="9"/>
      <c r="M37" s="9"/>
      <c r="N37" s="9"/>
      <c r="O37" s="9"/>
      <c r="P37" s="9"/>
    </row>
    <row r="38">
      <c r="A38" s="87"/>
      <c r="B38" s="14"/>
      <c r="C38" s="32" t="s">
        <v>48</v>
      </c>
      <c r="D38" s="29">
        <f t="shared" ref="D38:D50" si="3">round(G38/H38,5)</f>
        <v>0.22936</v>
      </c>
      <c r="E38" s="29">
        <v>0.37314</v>
      </c>
      <c r="F38" s="29">
        <v>2.979</v>
      </c>
      <c r="G38" s="32">
        <v>75.0</v>
      </c>
      <c r="H38" s="92">
        <v>327.0</v>
      </c>
      <c r="I38" s="9"/>
      <c r="J38" s="9"/>
      <c r="K38" s="9"/>
      <c r="L38" s="9"/>
      <c r="M38" s="9"/>
      <c r="N38" s="9"/>
      <c r="O38" s="9"/>
      <c r="P38" s="9"/>
    </row>
    <row r="39">
      <c r="A39" s="87"/>
      <c r="B39" s="14"/>
      <c r="C39" s="30" t="s">
        <v>33</v>
      </c>
      <c r="D39" s="29">
        <f t="shared" si="3"/>
        <v>0.44444</v>
      </c>
      <c r="E39" s="29">
        <v>0.61538</v>
      </c>
      <c r="F39" s="64">
        <v>5.772</v>
      </c>
      <c r="G39" s="32">
        <v>4.0</v>
      </c>
      <c r="H39" s="92">
        <v>9.0</v>
      </c>
      <c r="I39" s="9"/>
      <c r="J39" s="9"/>
      <c r="K39" s="9"/>
      <c r="L39" s="9"/>
      <c r="M39" s="9"/>
      <c r="N39" s="9"/>
      <c r="O39" s="9"/>
      <c r="P39" s="9"/>
    </row>
    <row r="40">
      <c r="A40" s="87"/>
      <c r="B40" s="37"/>
      <c r="C40" s="38" t="s">
        <v>29</v>
      </c>
      <c r="D40" s="39">
        <f t="shared" si="3"/>
        <v>0.2</v>
      </c>
      <c r="E40" s="39">
        <v>0.33333</v>
      </c>
      <c r="F40" s="39">
        <v>2.597</v>
      </c>
      <c r="G40" s="38">
        <v>19.0</v>
      </c>
      <c r="H40" s="95">
        <v>95.0</v>
      </c>
      <c r="I40" s="9"/>
      <c r="J40" s="9"/>
      <c r="K40" s="9"/>
      <c r="L40" s="9"/>
      <c r="M40" s="9"/>
      <c r="N40" s="9"/>
      <c r="O40" s="9"/>
      <c r="P40" s="9"/>
    </row>
    <row r="41">
      <c r="A41" s="87"/>
      <c r="B41" s="40" t="s">
        <v>31</v>
      </c>
      <c r="C41" s="31" t="s">
        <v>32</v>
      </c>
      <c r="D41" s="41">
        <f t="shared" si="3"/>
        <v>0.0508</v>
      </c>
      <c r="E41" s="41">
        <v>0.09669</v>
      </c>
      <c r="F41" s="41">
        <v>0.66</v>
      </c>
      <c r="G41" s="42">
        <v>206.0</v>
      </c>
      <c r="H41" s="96">
        <v>4055.0</v>
      </c>
      <c r="I41" s="9"/>
      <c r="J41" s="9"/>
      <c r="K41" s="9"/>
      <c r="L41" s="9"/>
      <c r="M41" s="9"/>
      <c r="N41" s="9"/>
      <c r="O41" s="9"/>
      <c r="P41" s="9"/>
    </row>
    <row r="42">
      <c r="A42" s="87"/>
      <c r="B42" s="14"/>
      <c r="C42" s="32" t="s">
        <v>48</v>
      </c>
      <c r="D42" s="29">
        <f t="shared" si="3"/>
        <v>0.13633</v>
      </c>
      <c r="E42" s="29">
        <v>0.23995</v>
      </c>
      <c r="F42" s="29">
        <v>1.771</v>
      </c>
      <c r="G42" s="32">
        <v>164.0</v>
      </c>
      <c r="H42" s="92">
        <v>1203.0</v>
      </c>
      <c r="I42" s="9"/>
      <c r="J42" s="9"/>
      <c r="K42" s="9"/>
      <c r="L42" s="9"/>
      <c r="M42" s="9"/>
      <c r="N42" s="9"/>
      <c r="O42" s="9"/>
      <c r="P42" s="9"/>
    </row>
    <row r="43">
      <c r="A43" s="87"/>
      <c r="B43" s="14"/>
      <c r="C43" s="35" t="s">
        <v>38</v>
      </c>
      <c r="D43" s="34">
        <f t="shared" si="3"/>
        <v>0.14341</v>
      </c>
      <c r="E43" s="34">
        <v>0.25085</v>
      </c>
      <c r="F43" s="66">
        <v>1.862</v>
      </c>
      <c r="G43" s="33">
        <v>443.0</v>
      </c>
      <c r="H43" s="97">
        <v>3089.0</v>
      </c>
      <c r="I43" s="9"/>
      <c r="J43" s="9"/>
      <c r="K43" s="9"/>
      <c r="L43" s="9"/>
      <c r="M43" s="9"/>
      <c r="N43" s="9"/>
      <c r="O43" s="9"/>
      <c r="P43" s="9"/>
    </row>
    <row r="44">
      <c r="A44" s="87"/>
      <c r="B44" s="27" t="s">
        <v>36</v>
      </c>
      <c r="C44" s="44" t="s">
        <v>37</v>
      </c>
      <c r="D44" s="36">
        <f t="shared" si="3"/>
        <v>0.07498</v>
      </c>
      <c r="E44" s="36">
        <v>0.1395</v>
      </c>
      <c r="F44" s="36">
        <v>0.974</v>
      </c>
      <c r="G44" s="28">
        <v>574.0</v>
      </c>
      <c r="H44" s="94">
        <v>7655.0</v>
      </c>
      <c r="I44" s="9"/>
      <c r="J44" s="9"/>
      <c r="K44" s="9"/>
      <c r="L44" s="9"/>
      <c r="M44" s="9"/>
      <c r="N44" s="9"/>
      <c r="O44" s="9"/>
      <c r="P44" s="9"/>
    </row>
    <row r="45">
      <c r="A45" s="87"/>
      <c r="B45" s="14"/>
      <c r="C45" s="30" t="s">
        <v>35</v>
      </c>
      <c r="D45" s="29">
        <f t="shared" si="3"/>
        <v>0.14302</v>
      </c>
      <c r="E45" s="29">
        <v>0.25025</v>
      </c>
      <c r="F45" s="64">
        <v>1.857</v>
      </c>
      <c r="G45" s="32">
        <v>637.0</v>
      </c>
      <c r="H45" s="92">
        <v>4454.0</v>
      </c>
      <c r="I45" s="9"/>
      <c r="J45" s="9"/>
      <c r="K45" s="9"/>
      <c r="L45" s="9"/>
      <c r="M45" s="9"/>
      <c r="N45" s="9"/>
      <c r="O45" s="9"/>
      <c r="P45" s="9"/>
    </row>
    <row r="46">
      <c r="A46" s="87"/>
      <c r="B46" s="37"/>
      <c r="C46" s="47" t="s">
        <v>38</v>
      </c>
      <c r="D46" s="39">
        <f t="shared" si="3"/>
        <v>0.1337</v>
      </c>
      <c r="E46" s="39">
        <v>0.23586</v>
      </c>
      <c r="F46" s="39">
        <v>1.736</v>
      </c>
      <c r="G46" s="38">
        <v>970.0</v>
      </c>
      <c r="H46" s="95">
        <v>7255.0</v>
      </c>
      <c r="I46" s="9"/>
      <c r="J46" s="9"/>
      <c r="K46" s="9"/>
      <c r="L46" s="9"/>
      <c r="M46" s="9"/>
      <c r="N46" s="9"/>
      <c r="O46" s="9"/>
      <c r="P46" s="9"/>
    </row>
    <row r="47">
      <c r="A47" s="87"/>
      <c r="B47" s="40" t="s">
        <v>39</v>
      </c>
      <c r="C47" s="31" t="s">
        <v>40</v>
      </c>
      <c r="D47" s="41">
        <f t="shared" si="3"/>
        <v>0.12853</v>
      </c>
      <c r="E47" s="41">
        <v>0.22778</v>
      </c>
      <c r="F47" s="41">
        <v>1.669</v>
      </c>
      <c r="G47" s="42">
        <v>3455.0</v>
      </c>
      <c r="H47" s="96">
        <v>26880.0</v>
      </c>
      <c r="I47" s="9"/>
      <c r="J47" s="9"/>
      <c r="K47" s="9"/>
      <c r="L47" s="9"/>
      <c r="M47" s="9"/>
      <c r="N47" s="9"/>
      <c r="O47" s="9"/>
      <c r="P47" s="9"/>
    </row>
    <row r="48">
      <c r="A48" s="87"/>
      <c r="B48" s="14"/>
      <c r="C48" s="30" t="s">
        <v>38</v>
      </c>
      <c r="D48" s="34">
        <f t="shared" si="3"/>
        <v>0.13048</v>
      </c>
      <c r="E48" s="34">
        <v>0.23084</v>
      </c>
      <c r="F48" s="64">
        <v>1.695</v>
      </c>
      <c r="G48" s="33">
        <v>1054.0</v>
      </c>
      <c r="H48" s="97">
        <v>8078.0</v>
      </c>
      <c r="I48" s="9"/>
      <c r="J48" s="9"/>
      <c r="K48" s="9"/>
      <c r="L48" s="9"/>
      <c r="M48" s="9"/>
      <c r="N48" s="9"/>
      <c r="O48" s="9"/>
      <c r="P48" s="9"/>
    </row>
    <row r="49">
      <c r="A49" s="98"/>
      <c r="B49" s="37"/>
      <c r="C49" s="35" t="s">
        <v>49</v>
      </c>
      <c r="D49" s="34">
        <f t="shared" si="3"/>
        <v>0.11158</v>
      </c>
      <c r="E49" s="34">
        <v>0.20076</v>
      </c>
      <c r="F49" s="34">
        <v>1.449</v>
      </c>
      <c r="G49" s="33">
        <v>1656.0</v>
      </c>
      <c r="H49" s="97">
        <v>14841.0</v>
      </c>
      <c r="I49" s="9"/>
      <c r="J49" s="9"/>
      <c r="K49" s="9"/>
      <c r="L49" s="9"/>
      <c r="M49" s="9"/>
      <c r="N49" s="9"/>
      <c r="O49" s="9"/>
      <c r="P49" s="9"/>
    </row>
    <row r="50">
      <c r="A50" s="85" t="s">
        <v>69</v>
      </c>
      <c r="B50" s="27" t="s">
        <v>25</v>
      </c>
      <c r="C50" s="28" t="s">
        <v>26</v>
      </c>
      <c r="D50" s="36">
        <f t="shared" si="3"/>
        <v>0.00395</v>
      </c>
      <c r="E50" s="36">
        <v>0.00787</v>
      </c>
      <c r="F50" s="36">
        <v>5.13</v>
      </c>
      <c r="G50" s="28">
        <v>2.0</v>
      </c>
      <c r="H50" s="94">
        <v>506.0</v>
      </c>
      <c r="I50" s="9"/>
      <c r="J50" s="9"/>
      <c r="K50" s="9"/>
      <c r="L50" s="9"/>
      <c r="M50" s="9"/>
      <c r="N50" s="9"/>
      <c r="O50" s="9"/>
      <c r="P50" s="9"/>
    </row>
    <row r="51">
      <c r="A51" s="87"/>
      <c r="B51" s="14"/>
      <c r="C51" s="31" t="s">
        <v>27</v>
      </c>
      <c r="D51" s="41">
        <v>0.00593</v>
      </c>
      <c r="E51" s="41">
        <v>0.01179</v>
      </c>
      <c r="F51" s="9">
        <v>7.701</v>
      </c>
      <c r="G51" s="89">
        <v>3.0</v>
      </c>
      <c r="H51" s="90">
        <v>506.0</v>
      </c>
      <c r="I51" s="9"/>
      <c r="J51" s="9"/>
      <c r="K51" s="9"/>
      <c r="L51" s="9"/>
      <c r="M51" s="9"/>
      <c r="N51" s="9"/>
      <c r="O51" s="9"/>
      <c r="P51" s="9"/>
    </row>
    <row r="52">
      <c r="A52" s="87"/>
      <c r="B52" s="14"/>
      <c r="C52" s="32" t="s">
        <v>30</v>
      </c>
      <c r="D52" s="29">
        <f t="shared" ref="D52:D64" si="4">round(G52/H52,5)</f>
        <v>0.02</v>
      </c>
      <c r="E52" s="29">
        <v>0.03922</v>
      </c>
      <c r="F52" s="64">
        <v>25.974</v>
      </c>
      <c r="G52" s="29">
        <v>1.0</v>
      </c>
      <c r="H52" s="92">
        <v>50.0</v>
      </c>
      <c r="I52" s="9"/>
      <c r="J52" s="9"/>
      <c r="K52" s="9"/>
      <c r="L52" s="9"/>
      <c r="M52" s="9"/>
      <c r="N52" s="9"/>
      <c r="O52" s="9"/>
      <c r="P52" s="9"/>
    </row>
    <row r="53">
      <c r="A53" s="87"/>
      <c r="B53" s="14"/>
      <c r="C53" s="32" t="s">
        <v>48</v>
      </c>
      <c r="D53" s="29">
        <f t="shared" si="4"/>
        <v>0.00586</v>
      </c>
      <c r="E53" s="29">
        <v>0.01165</v>
      </c>
      <c r="F53" s="29">
        <v>7.61</v>
      </c>
      <c r="G53" s="32">
        <v>3.0</v>
      </c>
      <c r="H53" s="92">
        <v>512.0</v>
      </c>
      <c r="I53" s="9"/>
      <c r="J53" s="9"/>
      <c r="K53" s="9"/>
      <c r="L53" s="9"/>
      <c r="M53" s="9"/>
      <c r="N53" s="9"/>
      <c r="O53" s="9"/>
      <c r="P53" s="9"/>
    </row>
    <row r="54">
      <c r="A54" s="87"/>
      <c r="B54" s="37"/>
      <c r="C54" s="54" t="s">
        <v>28</v>
      </c>
      <c r="D54" s="39">
        <f t="shared" si="4"/>
        <v>0.01136</v>
      </c>
      <c r="E54" s="39">
        <v>0.02246</v>
      </c>
      <c r="F54" s="39">
        <v>14.753</v>
      </c>
      <c r="G54" s="38">
        <v>2.0</v>
      </c>
      <c r="H54" s="95">
        <v>176.0</v>
      </c>
      <c r="I54" s="9"/>
      <c r="J54" s="9"/>
      <c r="K54" s="9"/>
      <c r="L54" s="9"/>
      <c r="M54" s="9"/>
      <c r="N54" s="9"/>
      <c r="O54" s="9"/>
      <c r="P54" s="9"/>
    </row>
    <row r="55">
      <c r="A55" s="87"/>
      <c r="B55" s="40" t="s">
        <v>31</v>
      </c>
      <c r="C55" s="42" t="s">
        <v>32</v>
      </c>
      <c r="D55" s="41">
        <f t="shared" si="4"/>
        <v>0.00059</v>
      </c>
      <c r="E55" s="41">
        <v>0.00118</v>
      </c>
      <c r="F55" s="41">
        <v>0.766</v>
      </c>
      <c r="G55" s="42">
        <v>2.0</v>
      </c>
      <c r="H55" s="96">
        <v>3362.0</v>
      </c>
      <c r="I55" s="9"/>
      <c r="J55" s="9"/>
      <c r="K55" s="9"/>
      <c r="L55" s="9"/>
      <c r="M55" s="9"/>
      <c r="N55" s="9"/>
      <c r="O55" s="9"/>
      <c r="P55" s="9"/>
    </row>
    <row r="56">
      <c r="A56" s="87"/>
      <c r="B56" s="14"/>
      <c r="C56" s="30" t="s">
        <v>38</v>
      </c>
      <c r="D56" s="29">
        <f t="shared" si="4"/>
        <v>0.00488</v>
      </c>
      <c r="E56" s="29">
        <v>0.00971</v>
      </c>
      <c r="F56" s="29">
        <v>6.338</v>
      </c>
      <c r="G56" s="32">
        <v>12.0</v>
      </c>
      <c r="H56" s="92">
        <v>2460.0</v>
      </c>
      <c r="I56" s="9"/>
      <c r="J56" s="9"/>
      <c r="K56" s="9"/>
      <c r="L56" s="9"/>
      <c r="M56" s="9"/>
      <c r="N56" s="9"/>
      <c r="O56" s="9"/>
      <c r="P56" s="9"/>
    </row>
    <row r="57">
      <c r="A57" s="87"/>
      <c r="B57" s="14"/>
      <c r="C57" s="30" t="s">
        <v>45</v>
      </c>
      <c r="D57" s="29">
        <f t="shared" si="4"/>
        <v>0.00461</v>
      </c>
      <c r="E57" s="29">
        <v>0.00918</v>
      </c>
      <c r="F57" s="29">
        <v>5.987</v>
      </c>
      <c r="G57" s="32">
        <v>14.0</v>
      </c>
      <c r="H57" s="92">
        <v>3036.0</v>
      </c>
      <c r="I57" s="9"/>
      <c r="J57" s="9"/>
      <c r="K57" s="9"/>
      <c r="L57" s="9"/>
      <c r="M57" s="9"/>
      <c r="N57" s="9"/>
      <c r="O57" s="9"/>
      <c r="P57" s="9"/>
    </row>
    <row r="58">
      <c r="A58" s="87"/>
      <c r="B58" s="18"/>
      <c r="C58" s="57" t="s">
        <v>29</v>
      </c>
      <c r="D58" s="34">
        <f t="shared" si="4"/>
        <v>0.00603</v>
      </c>
      <c r="E58" s="34">
        <v>0.01199</v>
      </c>
      <c r="F58" s="66">
        <v>7.831</v>
      </c>
      <c r="G58" s="33">
        <v>7.0</v>
      </c>
      <c r="H58" s="97">
        <v>1161.0</v>
      </c>
      <c r="I58" s="9"/>
      <c r="J58" s="9"/>
      <c r="K58" s="9"/>
      <c r="L58" s="9"/>
      <c r="M58" s="9"/>
      <c r="N58" s="9"/>
      <c r="O58" s="9"/>
      <c r="P58" s="9"/>
    </row>
    <row r="59">
      <c r="A59" s="87"/>
      <c r="B59" s="27" t="s">
        <v>36</v>
      </c>
      <c r="C59" s="44" t="s">
        <v>37</v>
      </c>
      <c r="D59" s="36">
        <f t="shared" si="4"/>
        <v>0.00118</v>
      </c>
      <c r="E59" s="36">
        <v>0.00236</v>
      </c>
      <c r="F59" s="36">
        <v>1.532</v>
      </c>
      <c r="G59" s="28">
        <v>9.0</v>
      </c>
      <c r="H59" s="94">
        <v>7610.0</v>
      </c>
      <c r="I59" s="9"/>
      <c r="J59" s="9"/>
      <c r="K59" s="9"/>
      <c r="L59" s="9"/>
      <c r="M59" s="9"/>
      <c r="N59" s="9"/>
      <c r="O59" s="9"/>
      <c r="P59" s="9"/>
    </row>
    <row r="60">
      <c r="A60" s="87"/>
      <c r="B60" s="14"/>
      <c r="C60" s="32" t="s">
        <v>45</v>
      </c>
      <c r="D60" s="29">
        <f t="shared" si="4"/>
        <v>0.00323</v>
      </c>
      <c r="E60" s="29">
        <v>0.00644</v>
      </c>
      <c r="F60" s="64">
        <v>4.195</v>
      </c>
      <c r="G60" s="32">
        <v>15.0</v>
      </c>
      <c r="H60" s="92">
        <v>4651.0</v>
      </c>
      <c r="I60" s="9"/>
      <c r="J60" s="9"/>
      <c r="K60" s="9"/>
      <c r="L60" s="9"/>
      <c r="M60" s="9"/>
      <c r="N60" s="9"/>
      <c r="O60" s="9"/>
      <c r="P60" s="9"/>
    </row>
    <row r="61">
      <c r="A61" s="87"/>
      <c r="B61" s="37"/>
      <c r="C61" s="47" t="s">
        <v>38</v>
      </c>
      <c r="D61" s="39">
        <f t="shared" si="4"/>
        <v>0.00287</v>
      </c>
      <c r="E61" s="39">
        <v>0.00572</v>
      </c>
      <c r="F61" s="39">
        <v>3.727</v>
      </c>
      <c r="G61" s="38">
        <v>16.0</v>
      </c>
      <c r="H61" s="95">
        <v>5571.0</v>
      </c>
      <c r="I61" s="9"/>
      <c r="J61" s="9"/>
      <c r="K61" s="9"/>
      <c r="L61" s="9"/>
      <c r="M61" s="9"/>
      <c r="N61" s="9"/>
      <c r="O61" s="9"/>
      <c r="P61" s="9"/>
    </row>
    <row r="62">
      <c r="A62" s="87"/>
      <c r="B62" s="40" t="s">
        <v>39</v>
      </c>
      <c r="C62" s="31" t="s">
        <v>40</v>
      </c>
      <c r="D62" s="41">
        <f t="shared" si="4"/>
        <v>0.00141</v>
      </c>
      <c r="E62" s="41">
        <v>0.00282</v>
      </c>
      <c r="F62" s="41">
        <v>1.831</v>
      </c>
      <c r="G62" s="42">
        <v>35.0</v>
      </c>
      <c r="H62" s="96">
        <v>24756.0</v>
      </c>
      <c r="I62" s="9"/>
      <c r="J62" s="9"/>
      <c r="K62" s="9"/>
      <c r="L62" s="9"/>
      <c r="M62" s="9"/>
      <c r="N62" s="9"/>
      <c r="O62" s="9"/>
      <c r="P62" s="9"/>
    </row>
    <row r="63">
      <c r="A63" s="87"/>
      <c r="B63" s="14"/>
      <c r="C63" s="32" t="s">
        <v>42</v>
      </c>
      <c r="D63" s="29">
        <f t="shared" si="4"/>
        <v>0.00257</v>
      </c>
      <c r="E63" s="29">
        <v>0.00513</v>
      </c>
      <c r="F63" s="64">
        <v>3.338</v>
      </c>
      <c r="G63" s="32">
        <v>24.0</v>
      </c>
      <c r="H63" s="92">
        <v>9351.0</v>
      </c>
      <c r="I63" s="9"/>
      <c r="J63" s="9"/>
      <c r="K63" s="9"/>
      <c r="L63" s="9"/>
      <c r="M63" s="9"/>
      <c r="N63" s="9"/>
      <c r="O63" s="9"/>
      <c r="P63" s="9"/>
    </row>
    <row r="64">
      <c r="A64" s="98"/>
      <c r="B64" s="37"/>
      <c r="C64" s="38" t="s">
        <v>49</v>
      </c>
      <c r="D64" s="39">
        <f t="shared" si="4"/>
        <v>0.00159</v>
      </c>
      <c r="E64" s="39">
        <v>0.00317</v>
      </c>
      <c r="F64" s="39">
        <v>2.065</v>
      </c>
      <c r="G64" s="38">
        <v>31.0</v>
      </c>
      <c r="H64" s="95">
        <v>19469.0</v>
      </c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</sheetData>
  <mergeCells count="27">
    <mergeCell ref="B1:B3"/>
    <mergeCell ref="B4:B9"/>
    <mergeCell ref="A1:A3"/>
    <mergeCell ref="C1:C3"/>
    <mergeCell ref="D1:E1"/>
    <mergeCell ref="F1:F3"/>
    <mergeCell ref="G1:H2"/>
    <mergeCell ref="D2:E2"/>
    <mergeCell ref="A4:A19"/>
    <mergeCell ref="B17:B19"/>
    <mergeCell ref="B32:B35"/>
    <mergeCell ref="B36:B40"/>
    <mergeCell ref="B41:B43"/>
    <mergeCell ref="B44:B46"/>
    <mergeCell ref="B50:B54"/>
    <mergeCell ref="B55:B58"/>
    <mergeCell ref="B59:B61"/>
    <mergeCell ref="B62:B64"/>
    <mergeCell ref="A36:A49"/>
    <mergeCell ref="A50:A64"/>
    <mergeCell ref="B10:B13"/>
    <mergeCell ref="B14:B16"/>
    <mergeCell ref="A20:A35"/>
    <mergeCell ref="B20:B24"/>
    <mergeCell ref="B25:B28"/>
    <mergeCell ref="B29:B31"/>
    <mergeCell ref="B47:B49"/>
  </mergeCells>
  <printOptions gridLines="1" horizontalCentered="1"/>
  <pageMargins bottom="0.75" footer="0.0" header="0.0" left="0.25" right="0.25" top="0.75"/>
  <pageSetup fitToHeight="0" paperSize="3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5.5"/>
    <col customWidth="1" min="3" max="3" width="25.38"/>
  </cols>
  <sheetData>
    <row r="1">
      <c r="A1" s="77" t="s">
        <v>0</v>
      </c>
      <c r="B1" s="78" t="s">
        <v>1</v>
      </c>
      <c r="C1" s="78" t="s">
        <v>2</v>
      </c>
      <c r="D1" s="79" t="s">
        <v>3</v>
      </c>
      <c r="E1" s="80"/>
      <c r="F1" s="78" t="s">
        <v>5</v>
      </c>
      <c r="G1" s="81" t="s">
        <v>61</v>
      </c>
      <c r="H1" s="82"/>
      <c r="I1" s="9"/>
      <c r="J1" s="9"/>
      <c r="K1" s="9"/>
      <c r="L1" s="9"/>
      <c r="M1" s="9"/>
      <c r="N1" s="9"/>
      <c r="O1" s="9"/>
      <c r="P1" s="9"/>
    </row>
    <row r="2">
      <c r="A2" s="83"/>
      <c r="B2" s="18"/>
      <c r="C2" s="18"/>
      <c r="D2" s="21" t="s">
        <v>13</v>
      </c>
      <c r="E2" s="21" t="s">
        <v>15</v>
      </c>
      <c r="F2" s="14"/>
      <c r="G2" s="4" t="s">
        <v>16</v>
      </c>
      <c r="H2" s="84" t="s">
        <v>18</v>
      </c>
      <c r="I2" s="9"/>
      <c r="J2" s="9"/>
      <c r="K2" s="9"/>
      <c r="L2" s="9"/>
      <c r="M2" s="9"/>
      <c r="N2" s="9"/>
      <c r="O2" s="9"/>
      <c r="P2" s="9"/>
    </row>
    <row r="3">
      <c r="A3" s="85" t="s">
        <v>70</v>
      </c>
      <c r="B3" s="27" t="s">
        <v>25</v>
      </c>
      <c r="C3" s="44" t="s">
        <v>37</v>
      </c>
      <c r="D3" s="36">
        <f t="shared" ref="D3:D5" si="1">round(G3/H3,5)</f>
        <v>0</v>
      </c>
      <c r="E3" s="36">
        <v>0.0</v>
      </c>
      <c r="F3" s="36">
        <v>0.0</v>
      </c>
      <c r="G3" s="28">
        <v>0.0</v>
      </c>
      <c r="H3" s="94">
        <v>25.0</v>
      </c>
      <c r="I3" s="9"/>
      <c r="J3" s="9"/>
      <c r="K3" s="9"/>
      <c r="L3" s="9"/>
      <c r="M3" s="9"/>
      <c r="N3" s="9"/>
      <c r="O3" s="9"/>
      <c r="P3" s="9"/>
    </row>
    <row r="4">
      <c r="A4" s="87"/>
      <c r="B4" s="14"/>
      <c r="C4" s="32" t="s">
        <v>32</v>
      </c>
      <c r="D4" s="29">
        <f t="shared" si="1"/>
        <v>0.01266</v>
      </c>
      <c r="E4" s="29">
        <v>0.025</v>
      </c>
      <c r="F4" s="29">
        <v>1.149</v>
      </c>
      <c r="G4" s="30">
        <v>2.0</v>
      </c>
      <c r="H4" s="86">
        <v>158.0</v>
      </c>
      <c r="I4" s="9"/>
      <c r="J4" s="9"/>
      <c r="K4" s="9"/>
      <c r="L4" s="9"/>
      <c r="M4" s="9"/>
      <c r="N4" s="9"/>
      <c r="O4" s="9"/>
      <c r="P4" s="9"/>
    </row>
    <row r="5">
      <c r="A5" s="87"/>
      <c r="B5" s="14"/>
      <c r="C5" s="32" t="s">
        <v>26</v>
      </c>
      <c r="D5" s="29">
        <f t="shared" si="1"/>
        <v>0.01538</v>
      </c>
      <c r="E5" s="29">
        <v>0.03029</v>
      </c>
      <c r="F5" s="29">
        <v>1.396</v>
      </c>
      <c r="G5" s="42">
        <v>8.0</v>
      </c>
      <c r="H5" s="96">
        <v>520.0</v>
      </c>
      <c r="I5" s="9"/>
      <c r="J5" s="9"/>
      <c r="K5" s="9"/>
      <c r="L5" s="9"/>
      <c r="M5" s="9"/>
      <c r="N5" s="9"/>
      <c r="O5" s="9"/>
      <c r="P5" s="9"/>
    </row>
    <row r="6">
      <c r="A6" s="87"/>
      <c r="B6" s="14"/>
      <c r="C6" s="32" t="s">
        <v>27</v>
      </c>
      <c r="D6" s="29">
        <v>0.02885</v>
      </c>
      <c r="E6" s="29">
        <v>0.05608</v>
      </c>
      <c r="F6" s="88">
        <v>2.618</v>
      </c>
      <c r="G6" s="89">
        <v>15.0</v>
      </c>
      <c r="H6" s="90">
        <v>520.0</v>
      </c>
      <c r="I6" s="9"/>
      <c r="J6" s="9"/>
    </row>
    <row r="7">
      <c r="A7" s="87"/>
      <c r="B7" s="14"/>
      <c r="C7" s="32" t="s">
        <v>30</v>
      </c>
      <c r="D7" s="29">
        <f t="shared" ref="D7:D18" si="2">round(G7/H7,5)</f>
        <v>0.01538</v>
      </c>
      <c r="E7" s="29">
        <v>0.03029</v>
      </c>
      <c r="F7" s="29">
        <v>1.396</v>
      </c>
      <c r="G7" s="32">
        <v>10.33</v>
      </c>
      <c r="H7" s="92">
        <v>671.5</v>
      </c>
      <c r="I7" s="9"/>
      <c r="J7" s="9"/>
      <c r="K7" s="9"/>
      <c r="L7" s="9"/>
      <c r="M7" s="9"/>
      <c r="N7" s="9"/>
      <c r="O7" s="9"/>
      <c r="P7" s="9"/>
    </row>
    <row r="8">
      <c r="A8" s="87"/>
      <c r="B8" s="14"/>
      <c r="C8" s="32" t="s">
        <v>48</v>
      </c>
      <c r="D8" s="29">
        <f t="shared" si="2"/>
        <v>0.04348</v>
      </c>
      <c r="E8" s="29">
        <v>0.08334</v>
      </c>
      <c r="F8" s="64">
        <v>3.946</v>
      </c>
      <c r="G8" s="32">
        <v>4.8</v>
      </c>
      <c r="H8" s="92">
        <v>110.4</v>
      </c>
      <c r="I8" s="9"/>
      <c r="J8" s="9"/>
      <c r="K8" s="9"/>
      <c r="L8" s="9"/>
      <c r="M8" s="9"/>
      <c r="N8" s="9"/>
      <c r="O8" s="9"/>
      <c r="P8" s="9"/>
    </row>
    <row r="9">
      <c r="A9" s="87"/>
      <c r="B9" s="18"/>
      <c r="C9" s="54" t="s">
        <v>28</v>
      </c>
      <c r="D9" s="34">
        <f t="shared" si="2"/>
        <v>0.02373</v>
      </c>
      <c r="E9" s="34">
        <v>0.04636</v>
      </c>
      <c r="F9" s="34">
        <v>2.153</v>
      </c>
      <c r="G9" s="33">
        <v>14.0</v>
      </c>
      <c r="H9" s="97">
        <v>590.0</v>
      </c>
      <c r="I9" s="9"/>
      <c r="J9" s="9"/>
      <c r="K9" s="9"/>
      <c r="L9" s="9"/>
      <c r="M9" s="9"/>
      <c r="N9" s="9"/>
      <c r="O9" s="9"/>
      <c r="P9" s="9"/>
    </row>
    <row r="10">
      <c r="A10" s="87"/>
      <c r="B10" s="40" t="s">
        <v>31</v>
      </c>
      <c r="C10" s="44" t="s">
        <v>30</v>
      </c>
      <c r="D10" s="60">
        <f t="shared" si="2"/>
        <v>0.01581</v>
      </c>
      <c r="E10" s="60">
        <v>0.03113</v>
      </c>
      <c r="F10" s="60">
        <v>1.435</v>
      </c>
      <c r="G10" s="44">
        <v>12.81</v>
      </c>
      <c r="H10" s="99">
        <v>810.22</v>
      </c>
      <c r="I10" s="9"/>
      <c r="J10" s="9"/>
      <c r="K10" s="9"/>
      <c r="L10" s="9"/>
      <c r="M10" s="9"/>
      <c r="N10" s="9"/>
      <c r="O10" s="9"/>
      <c r="P10" s="9"/>
    </row>
    <row r="11">
      <c r="A11" s="87"/>
      <c r="B11" s="14"/>
      <c r="C11" s="61" t="s">
        <v>41</v>
      </c>
      <c r="D11" s="29">
        <f t="shared" si="2"/>
        <v>0.02441</v>
      </c>
      <c r="E11" s="29">
        <v>0.04766</v>
      </c>
      <c r="F11" s="64">
        <v>2.215</v>
      </c>
      <c r="G11" s="40">
        <v>33.0</v>
      </c>
      <c r="H11" s="92">
        <v>1352.0</v>
      </c>
      <c r="I11" s="9"/>
      <c r="J11" s="9"/>
      <c r="K11" s="9"/>
      <c r="L11" s="9"/>
      <c r="M11" s="9"/>
      <c r="N11" s="9"/>
      <c r="O11" s="9"/>
      <c r="P11" s="9"/>
    </row>
    <row r="12">
      <c r="A12" s="87"/>
      <c r="B12" s="37"/>
      <c r="C12" s="38" t="s">
        <v>48</v>
      </c>
      <c r="D12" s="39">
        <f t="shared" si="2"/>
        <v>0.01352</v>
      </c>
      <c r="E12" s="39">
        <v>0.02668</v>
      </c>
      <c r="F12" s="39">
        <v>1.227</v>
      </c>
      <c r="G12" s="38">
        <v>47.5</v>
      </c>
      <c r="H12" s="95">
        <v>3513.0</v>
      </c>
      <c r="I12" s="9"/>
      <c r="J12" s="9"/>
      <c r="K12" s="9"/>
      <c r="L12" s="9"/>
      <c r="M12" s="9"/>
      <c r="N12" s="9"/>
      <c r="O12" s="9"/>
      <c r="P12" s="9"/>
    </row>
    <row r="13">
      <c r="A13" s="87"/>
      <c r="B13" s="27" t="s">
        <v>64</v>
      </c>
      <c r="C13" s="31" t="s">
        <v>40</v>
      </c>
      <c r="D13" s="41">
        <f t="shared" si="2"/>
        <v>0.01102</v>
      </c>
      <c r="E13" s="41">
        <v>0.0218</v>
      </c>
      <c r="F13" s="41">
        <v>1.0</v>
      </c>
      <c r="G13" s="30">
        <v>573.0</v>
      </c>
      <c r="H13" s="86">
        <v>51998.0</v>
      </c>
      <c r="I13" s="9"/>
      <c r="J13" s="9"/>
      <c r="K13" s="9"/>
      <c r="L13" s="9"/>
      <c r="M13" s="9"/>
      <c r="N13" s="9"/>
      <c r="O13" s="9"/>
      <c r="P13" s="9"/>
    </row>
    <row r="14">
      <c r="A14" s="87"/>
      <c r="B14" s="14"/>
      <c r="C14" s="32" t="s">
        <v>42</v>
      </c>
      <c r="D14" s="29">
        <f t="shared" si="2"/>
        <v>0.01316</v>
      </c>
      <c r="E14" s="29">
        <v>0.02598</v>
      </c>
      <c r="F14" s="64">
        <v>1.194</v>
      </c>
      <c r="G14" s="32">
        <v>285.0</v>
      </c>
      <c r="H14" s="92">
        <v>21657.0</v>
      </c>
      <c r="I14" s="9"/>
      <c r="J14" s="9"/>
      <c r="K14" s="9"/>
      <c r="L14" s="9"/>
      <c r="M14" s="9"/>
      <c r="N14" s="9"/>
      <c r="O14" s="9"/>
      <c r="P14" s="9"/>
    </row>
    <row r="15">
      <c r="A15" s="98"/>
      <c r="B15" s="37"/>
      <c r="C15" s="54" t="s">
        <v>41</v>
      </c>
      <c r="D15" s="39">
        <f t="shared" si="2"/>
        <v>0.01167</v>
      </c>
      <c r="E15" s="39">
        <v>0.02307</v>
      </c>
      <c r="F15" s="39">
        <v>1.059</v>
      </c>
      <c r="G15" s="38">
        <v>149.33</v>
      </c>
      <c r="H15" s="95">
        <v>12798.33</v>
      </c>
      <c r="I15" s="9"/>
      <c r="J15" s="9"/>
      <c r="K15" s="9"/>
      <c r="L15" s="9"/>
      <c r="M15" s="9"/>
      <c r="N15" s="9"/>
      <c r="O15" s="9"/>
      <c r="P15" s="9"/>
    </row>
    <row r="16">
      <c r="A16" s="85" t="s">
        <v>71</v>
      </c>
      <c r="B16" s="27" t="s">
        <v>25</v>
      </c>
      <c r="C16" s="31" t="s">
        <v>37</v>
      </c>
      <c r="D16" s="41">
        <f t="shared" si="2"/>
        <v>0.22222</v>
      </c>
      <c r="E16" s="41">
        <v>0.36363</v>
      </c>
      <c r="F16" s="41">
        <v>1.058</v>
      </c>
      <c r="G16" s="30">
        <v>6.0</v>
      </c>
      <c r="H16" s="86">
        <v>27.0</v>
      </c>
      <c r="I16" s="9"/>
      <c r="J16" s="9"/>
      <c r="K16" s="9"/>
      <c r="L16" s="9"/>
      <c r="M16" s="9"/>
      <c r="N16" s="9"/>
      <c r="O16" s="9"/>
      <c r="P16" s="9"/>
    </row>
    <row r="17">
      <c r="A17" s="87"/>
      <c r="B17" s="14"/>
      <c r="C17" s="32" t="s">
        <v>32</v>
      </c>
      <c r="D17" s="29">
        <f t="shared" si="2"/>
        <v>0.31797</v>
      </c>
      <c r="E17" s="29">
        <v>0.48251</v>
      </c>
      <c r="F17" s="41">
        <v>1.514</v>
      </c>
      <c r="G17" s="30">
        <v>69.0</v>
      </c>
      <c r="H17" s="86">
        <v>217.0</v>
      </c>
      <c r="I17" s="9"/>
      <c r="J17" s="9"/>
      <c r="K17" s="9"/>
      <c r="L17" s="9"/>
      <c r="M17" s="9"/>
      <c r="N17" s="9"/>
      <c r="O17" s="9"/>
      <c r="P17" s="9"/>
    </row>
    <row r="18">
      <c r="A18" s="87"/>
      <c r="B18" s="14"/>
      <c r="C18" s="32" t="s">
        <v>26</v>
      </c>
      <c r="D18" s="29">
        <f t="shared" si="2"/>
        <v>0.26923</v>
      </c>
      <c r="E18" s="29">
        <v>0.42424</v>
      </c>
      <c r="F18" s="41">
        <v>1.282</v>
      </c>
      <c r="G18" s="30">
        <v>140.0</v>
      </c>
      <c r="H18" s="86">
        <v>520.0</v>
      </c>
      <c r="I18" s="9"/>
      <c r="J18" s="9"/>
      <c r="K18" s="9"/>
      <c r="L18" s="9"/>
      <c r="M18" s="9"/>
      <c r="N18" s="9"/>
      <c r="O18" s="9"/>
      <c r="P18" s="9"/>
    </row>
    <row r="19">
      <c r="A19" s="87"/>
      <c r="B19" s="14"/>
      <c r="C19" s="32" t="s">
        <v>27</v>
      </c>
      <c r="D19" s="29">
        <v>0.32885</v>
      </c>
      <c r="E19" s="41">
        <v>0.49494</v>
      </c>
      <c r="F19" s="88">
        <v>1.566</v>
      </c>
      <c r="G19" s="89">
        <v>171.0</v>
      </c>
      <c r="H19" s="90">
        <v>520.0</v>
      </c>
      <c r="I19" s="9"/>
      <c r="J19" s="9"/>
    </row>
    <row r="20">
      <c r="A20" s="87"/>
      <c r="B20" s="14"/>
      <c r="C20" s="32" t="s">
        <v>56</v>
      </c>
      <c r="D20" s="29">
        <f t="shared" ref="D20:D27" si="3">round(G20/H20,5)</f>
        <v>0.32171</v>
      </c>
      <c r="E20" s="29">
        <v>0.48681</v>
      </c>
      <c r="F20" s="41">
        <v>1.532</v>
      </c>
      <c r="G20" s="32">
        <v>1.66</v>
      </c>
      <c r="H20" s="92">
        <v>5.16</v>
      </c>
      <c r="I20" s="9"/>
      <c r="J20" s="9"/>
      <c r="K20" s="9"/>
      <c r="L20" s="9"/>
      <c r="M20" s="9"/>
      <c r="N20" s="9"/>
      <c r="O20" s="9"/>
      <c r="P20" s="9"/>
    </row>
    <row r="21">
      <c r="A21" s="87"/>
      <c r="B21" s="14"/>
      <c r="C21" s="32" t="s">
        <v>48</v>
      </c>
      <c r="D21" s="29">
        <f t="shared" si="3"/>
        <v>0.31582</v>
      </c>
      <c r="E21" s="29">
        <v>0.48004</v>
      </c>
      <c r="F21" s="41">
        <v>1.504</v>
      </c>
      <c r="G21" s="32">
        <v>30.42</v>
      </c>
      <c r="H21" s="92">
        <v>96.32</v>
      </c>
      <c r="I21" s="9"/>
      <c r="J21" s="9"/>
      <c r="K21" s="9"/>
      <c r="L21" s="9"/>
      <c r="M21" s="9"/>
      <c r="N21" s="9"/>
      <c r="O21" s="9"/>
      <c r="P21" s="9"/>
    </row>
    <row r="22">
      <c r="A22" s="87"/>
      <c r="B22" s="37"/>
      <c r="C22" s="38" t="s">
        <v>29</v>
      </c>
      <c r="D22" s="39">
        <f t="shared" si="3"/>
        <v>0.35681</v>
      </c>
      <c r="E22" s="39">
        <v>0.52595</v>
      </c>
      <c r="F22" s="70">
        <v>1.699</v>
      </c>
      <c r="G22" s="38">
        <v>42.0</v>
      </c>
      <c r="H22" s="95">
        <v>117.71</v>
      </c>
      <c r="I22" s="9"/>
      <c r="J22" s="9"/>
      <c r="K22" s="9"/>
      <c r="L22" s="9"/>
      <c r="M22" s="9"/>
      <c r="N22" s="9"/>
      <c r="O22" s="9"/>
      <c r="P22" s="9"/>
    </row>
    <row r="23">
      <c r="A23" s="87"/>
      <c r="B23" s="27" t="s">
        <v>31</v>
      </c>
      <c r="C23" s="44" t="s">
        <v>48</v>
      </c>
      <c r="D23" s="41">
        <f t="shared" si="3"/>
        <v>0.26714</v>
      </c>
      <c r="E23" s="41">
        <v>0.42164</v>
      </c>
      <c r="F23" s="41">
        <v>1.272</v>
      </c>
      <c r="G23" s="31">
        <v>978.0</v>
      </c>
      <c r="H23" s="101">
        <v>3661.0</v>
      </c>
      <c r="I23" s="9"/>
      <c r="J23" s="9"/>
      <c r="K23" s="9"/>
      <c r="L23" s="9"/>
      <c r="M23" s="9"/>
      <c r="N23" s="9"/>
      <c r="O23" s="9"/>
      <c r="P23" s="9"/>
    </row>
    <row r="24">
      <c r="A24" s="87"/>
      <c r="B24" s="37"/>
      <c r="C24" s="54" t="s">
        <v>49</v>
      </c>
      <c r="D24" s="34">
        <f t="shared" si="3"/>
        <v>0.2866</v>
      </c>
      <c r="E24" s="34">
        <v>0.44552</v>
      </c>
      <c r="F24" s="71">
        <v>1.365</v>
      </c>
      <c r="G24" s="33">
        <v>597.66</v>
      </c>
      <c r="H24" s="97">
        <v>2085.33</v>
      </c>
      <c r="I24" s="9"/>
      <c r="J24" s="9"/>
      <c r="K24" s="9"/>
      <c r="L24" s="9"/>
      <c r="M24" s="9"/>
      <c r="N24" s="9"/>
      <c r="O24" s="9"/>
      <c r="P24" s="9"/>
    </row>
    <row r="25">
      <c r="A25" s="87"/>
      <c r="B25" s="27" t="s">
        <v>64</v>
      </c>
      <c r="C25" s="44" t="s">
        <v>40</v>
      </c>
      <c r="D25" s="36">
        <f t="shared" si="3"/>
        <v>0.21001</v>
      </c>
      <c r="E25" s="36">
        <v>0.34712</v>
      </c>
      <c r="F25" s="36">
        <v>1.0</v>
      </c>
      <c r="G25" s="28">
        <v>10920.0</v>
      </c>
      <c r="H25" s="94">
        <v>51997.0</v>
      </c>
      <c r="I25" s="9"/>
      <c r="J25" s="9"/>
      <c r="K25" s="9"/>
      <c r="L25" s="9"/>
      <c r="M25" s="9"/>
      <c r="N25" s="9"/>
      <c r="O25" s="9"/>
      <c r="P25" s="9"/>
    </row>
    <row r="26">
      <c r="A26" s="87"/>
      <c r="B26" s="14"/>
      <c r="C26" s="61" t="s">
        <v>49</v>
      </c>
      <c r="D26" s="29">
        <f t="shared" si="3"/>
        <v>0.23119</v>
      </c>
      <c r="E26" s="29">
        <v>0.37556</v>
      </c>
      <c r="F26" s="72">
        <v>1.101</v>
      </c>
      <c r="G26" s="32">
        <v>1423.0</v>
      </c>
      <c r="H26" s="92">
        <v>6155.0</v>
      </c>
      <c r="I26" s="9"/>
      <c r="J26" s="9"/>
      <c r="K26" s="9"/>
      <c r="L26" s="9"/>
      <c r="M26" s="9"/>
      <c r="N26" s="9"/>
      <c r="O26" s="9"/>
      <c r="P26" s="9"/>
    </row>
    <row r="27">
      <c r="A27" s="98"/>
      <c r="B27" s="37"/>
      <c r="C27" s="33" t="s">
        <v>42</v>
      </c>
      <c r="D27" s="39">
        <f t="shared" si="3"/>
        <v>0.21838</v>
      </c>
      <c r="E27" s="39">
        <v>0.35848</v>
      </c>
      <c r="F27" s="62">
        <v>1.04</v>
      </c>
      <c r="G27" s="38">
        <v>1534.48</v>
      </c>
      <c r="H27" s="95">
        <v>7026.51</v>
      </c>
      <c r="I27" s="9"/>
      <c r="J27" s="9"/>
      <c r="K27" s="9"/>
      <c r="L27" s="9"/>
      <c r="M27" s="9"/>
      <c r="N27" s="9"/>
      <c r="O27" s="9"/>
      <c r="P27" s="9"/>
    </row>
    <row r="28">
      <c r="A28" s="85" t="s">
        <v>72</v>
      </c>
      <c r="B28" s="27" t="s">
        <v>25</v>
      </c>
      <c r="C28" s="44" t="s">
        <v>32</v>
      </c>
      <c r="D28" s="31">
        <v>0.0</v>
      </c>
      <c r="E28" s="31">
        <v>0.0</v>
      </c>
      <c r="F28" s="41">
        <v>0.0</v>
      </c>
      <c r="G28" s="30">
        <v>0.0</v>
      </c>
      <c r="H28" s="86">
        <v>0.0</v>
      </c>
      <c r="I28" s="9"/>
      <c r="J28" s="9"/>
      <c r="K28" s="9"/>
      <c r="L28" s="9"/>
      <c r="M28" s="9"/>
      <c r="N28" s="9"/>
      <c r="O28" s="9"/>
      <c r="P28" s="9"/>
    </row>
    <row r="29">
      <c r="A29" s="87"/>
      <c r="B29" s="14"/>
      <c r="C29" s="32" t="s">
        <v>37</v>
      </c>
      <c r="D29" s="29">
        <f t="shared" ref="D29:D30" si="4">round(G29/H29,5)</f>
        <v>0.16667</v>
      </c>
      <c r="E29" s="29">
        <v>0.28572</v>
      </c>
      <c r="F29" s="41">
        <v>2.165</v>
      </c>
      <c r="G29" s="30">
        <v>6.0</v>
      </c>
      <c r="H29" s="86">
        <v>36.0</v>
      </c>
      <c r="I29" s="9"/>
      <c r="J29" s="9"/>
      <c r="K29" s="9"/>
      <c r="L29" s="9"/>
      <c r="M29" s="9"/>
      <c r="N29" s="9"/>
      <c r="O29" s="9"/>
      <c r="P29" s="9"/>
    </row>
    <row r="30">
      <c r="A30" s="87"/>
      <c r="B30" s="14"/>
      <c r="C30" s="32" t="s">
        <v>26</v>
      </c>
      <c r="D30" s="29">
        <f t="shared" si="4"/>
        <v>0.13654</v>
      </c>
      <c r="E30" s="29">
        <v>0.24027</v>
      </c>
      <c r="F30" s="41">
        <v>1.773</v>
      </c>
      <c r="G30" s="42">
        <v>71.0</v>
      </c>
      <c r="H30" s="96">
        <v>520.0</v>
      </c>
      <c r="I30" s="9"/>
      <c r="J30" s="9"/>
      <c r="K30" s="9"/>
      <c r="L30" s="9"/>
      <c r="M30" s="9"/>
      <c r="N30" s="9"/>
      <c r="O30" s="9"/>
      <c r="P30" s="9"/>
    </row>
    <row r="31">
      <c r="A31" s="87"/>
      <c r="B31" s="14"/>
      <c r="C31" s="32" t="s">
        <v>27</v>
      </c>
      <c r="D31" s="29">
        <v>0.18462</v>
      </c>
      <c r="E31" s="41">
        <v>0.31169</v>
      </c>
      <c r="F31" s="88">
        <v>2.398</v>
      </c>
      <c r="G31" s="89">
        <v>96.0</v>
      </c>
      <c r="H31" s="90">
        <v>520.0</v>
      </c>
      <c r="I31" s="9"/>
      <c r="J31" s="9"/>
    </row>
    <row r="32">
      <c r="A32" s="87"/>
      <c r="B32" s="14"/>
      <c r="C32" s="32" t="s">
        <v>30</v>
      </c>
      <c r="D32" s="29">
        <f t="shared" ref="D32:D42" si="5">round(G32/H32,5)</f>
        <v>0.10548</v>
      </c>
      <c r="E32" s="29">
        <v>0.19083</v>
      </c>
      <c r="F32" s="41">
        <v>1.37</v>
      </c>
      <c r="G32" s="32">
        <v>15.4</v>
      </c>
      <c r="H32" s="92">
        <v>146.0</v>
      </c>
      <c r="I32" s="9"/>
      <c r="J32" s="9"/>
      <c r="K32" s="9"/>
      <c r="L32" s="9"/>
      <c r="M32" s="9"/>
      <c r="N32" s="9"/>
      <c r="O32" s="9"/>
      <c r="P32" s="9"/>
    </row>
    <row r="33">
      <c r="A33" s="87"/>
      <c r="B33" s="14"/>
      <c r="C33" s="32" t="s">
        <v>35</v>
      </c>
      <c r="D33" s="29">
        <f t="shared" si="5"/>
        <v>0.05204</v>
      </c>
      <c r="E33" s="29">
        <v>0.09893</v>
      </c>
      <c r="F33" s="41">
        <v>0.676</v>
      </c>
      <c r="G33" s="32">
        <v>17.16</v>
      </c>
      <c r="H33" s="92">
        <v>329.76</v>
      </c>
      <c r="I33" s="9"/>
      <c r="J33" s="9"/>
      <c r="K33" s="9"/>
      <c r="L33" s="9"/>
      <c r="M33" s="9"/>
      <c r="N33" s="9"/>
      <c r="O33" s="9"/>
      <c r="P33" s="9"/>
    </row>
    <row r="34">
      <c r="A34" s="87"/>
      <c r="B34" s="37"/>
      <c r="C34" s="33" t="s">
        <v>41</v>
      </c>
      <c r="D34" s="34">
        <f t="shared" si="5"/>
        <v>0.19074</v>
      </c>
      <c r="E34" s="34">
        <v>0.32037</v>
      </c>
      <c r="F34" s="71">
        <v>2.477</v>
      </c>
      <c r="G34" s="33">
        <v>84.5</v>
      </c>
      <c r="H34" s="97">
        <v>443.0</v>
      </c>
      <c r="I34" s="9"/>
      <c r="J34" s="9"/>
      <c r="K34" s="9"/>
      <c r="L34" s="9"/>
      <c r="M34" s="9"/>
      <c r="N34" s="9"/>
      <c r="O34" s="9"/>
      <c r="P34" s="9"/>
    </row>
    <row r="35">
      <c r="A35" s="87"/>
      <c r="B35" s="27" t="s">
        <v>31</v>
      </c>
      <c r="C35" s="44" t="s">
        <v>42</v>
      </c>
      <c r="D35" s="36">
        <f t="shared" si="5"/>
        <v>0.11457</v>
      </c>
      <c r="E35" s="36">
        <v>0.20559</v>
      </c>
      <c r="F35" s="73">
        <v>1.488</v>
      </c>
      <c r="G35" s="44">
        <v>323.91</v>
      </c>
      <c r="H35" s="99">
        <v>2827.16</v>
      </c>
      <c r="I35" s="9"/>
      <c r="J35" s="9"/>
      <c r="K35" s="9"/>
      <c r="L35" s="9"/>
      <c r="M35" s="9"/>
      <c r="N35" s="9"/>
      <c r="O35" s="9"/>
      <c r="P35" s="9"/>
    </row>
    <row r="36">
      <c r="A36" s="87"/>
      <c r="B36" s="37"/>
      <c r="C36" s="38" t="s">
        <v>49</v>
      </c>
      <c r="D36" s="39">
        <f t="shared" si="5"/>
        <v>0.09632</v>
      </c>
      <c r="E36" s="39">
        <v>0.17572</v>
      </c>
      <c r="F36" s="62">
        <v>1.251</v>
      </c>
      <c r="G36" s="38">
        <v>155.8</v>
      </c>
      <c r="H36" s="95">
        <v>1617.47</v>
      </c>
      <c r="I36" s="9"/>
      <c r="J36" s="9"/>
      <c r="K36" s="9"/>
      <c r="L36" s="9"/>
      <c r="M36" s="9"/>
      <c r="N36" s="9"/>
      <c r="O36" s="9"/>
      <c r="P36" s="9"/>
    </row>
    <row r="37">
      <c r="A37" s="87"/>
      <c r="B37" s="27" t="s">
        <v>64</v>
      </c>
      <c r="C37" s="44" t="s">
        <v>40</v>
      </c>
      <c r="D37" s="41">
        <f t="shared" si="5"/>
        <v>0.077</v>
      </c>
      <c r="E37" s="41">
        <v>0.14299</v>
      </c>
      <c r="F37" s="41">
        <v>1.0</v>
      </c>
      <c r="G37" s="42">
        <v>4004.0</v>
      </c>
      <c r="H37" s="96">
        <v>51998.0</v>
      </c>
      <c r="I37" s="9"/>
      <c r="J37" s="9"/>
      <c r="K37" s="9"/>
      <c r="L37" s="9"/>
      <c r="M37" s="9"/>
      <c r="N37" s="9"/>
      <c r="O37" s="9"/>
      <c r="P37" s="9"/>
    </row>
    <row r="38">
      <c r="A38" s="87"/>
      <c r="B38" s="14"/>
      <c r="C38" s="32" t="s">
        <v>42</v>
      </c>
      <c r="D38" s="29">
        <f t="shared" si="5"/>
        <v>0.08615</v>
      </c>
      <c r="E38" s="29">
        <v>0.15863</v>
      </c>
      <c r="F38" s="72">
        <v>1.119</v>
      </c>
      <c r="G38" s="32">
        <v>507.23</v>
      </c>
      <c r="H38" s="92">
        <v>5887.7</v>
      </c>
      <c r="I38" s="9"/>
      <c r="J38" s="9"/>
      <c r="K38" s="9"/>
      <c r="L38" s="9"/>
      <c r="M38" s="9"/>
      <c r="N38" s="9"/>
      <c r="O38" s="9"/>
      <c r="P38" s="9"/>
    </row>
    <row r="39">
      <c r="A39" s="98"/>
      <c r="B39" s="37"/>
      <c r="C39" s="61" t="s">
        <v>41</v>
      </c>
      <c r="D39" s="39">
        <f t="shared" si="5"/>
        <v>0.07244</v>
      </c>
      <c r="E39" s="39">
        <v>0.13509</v>
      </c>
      <c r="F39" s="63">
        <v>0.941</v>
      </c>
      <c r="G39" s="38">
        <v>999.5</v>
      </c>
      <c r="H39" s="95">
        <v>13797.62</v>
      </c>
      <c r="I39" s="9"/>
      <c r="J39" s="9"/>
      <c r="K39" s="9"/>
      <c r="L39" s="9"/>
      <c r="M39" s="9"/>
      <c r="N39" s="9"/>
      <c r="O39" s="9"/>
      <c r="P39" s="9"/>
    </row>
    <row r="40">
      <c r="A40" s="85" t="s">
        <v>73</v>
      </c>
      <c r="B40" s="27" t="s">
        <v>59</v>
      </c>
      <c r="C40" s="44" t="s">
        <v>32</v>
      </c>
      <c r="D40" s="36">
        <f t="shared" si="5"/>
        <v>0</v>
      </c>
      <c r="E40" s="36">
        <v>0.0</v>
      </c>
      <c r="F40" s="36">
        <v>0.0</v>
      </c>
      <c r="G40" s="28">
        <v>0.0</v>
      </c>
      <c r="H40" s="94">
        <v>150.0</v>
      </c>
      <c r="I40" s="9"/>
      <c r="J40" s="9"/>
      <c r="K40" s="9"/>
      <c r="L40" s="9"/>
      <c r="M40" s="9"/>
      <c r="N40" s="9"/>
      <c r="O40" s="9"/>
      <c r="P40" s="9"/>
    </row>
    <row r="41">
      <c r="A41" s="87"/>
      <c r="B41" s="14"/>
      <c r="C41" s="32" t="s">
        <v>37</v>
      </c>
      <c r="D41" s="29">
        <f t="shared" si="5"/>
        <v>0</v>
      </c>
      <c r="E41" s="29">
        <v>0.0</v>
      </c>
      <c r="F41" s="41">
        <v>0.0</v>
      </c>
      <c r="G41" s="30">
        <v>0.0</v>
      </c>
      <c r="H41" s="86">
        <v>34.0</v>
      </c>
      <c r="I41" s="9"/>
      <c r="J41" s="9"/>
      <c r="K41" s="9"/>
      <c r="L41" s="9"/>
      <c r="M41" s="9"/>
      <c r="N41" s="9"/>
      <c r="O41" s="9"/>
      <c r="P41" s="9"/>
    </row>
    <row r="42">
      <c r="A42" s="87"/>
      <c r="B42" s="14"/>
      <c r="C42" s="32" t="s">
        <v>26</v>
      </c>
      <c r="D42" s="29">
        <f t="shared" si="5"/>
        <v>0</v>
      </c>
      <c r="E42" s="29">
        <v>0.0</v>
      </c>
      <c r="F42" s="41">
        <v>0.0</v>
      </c>
      <c r="G42" s="30">
        <v>0.0</v>
      </c>
      <c r="H42" s="86">
        <v>520.0</v>
      </c>
      <c r="I42" s="9"/>
      <c r="J42" s="9"/>
      <c r="K42" s="9"/>
      <c r="L42" s="9"/>
      <c r="M42" s="9"/>
      <c r="N42" s="9"/>
      <c r="O42" s="9"/>
      <c r="P42" s="9"/>
    </row>
    <row r="43">
      <c r="A43" s="87"/>
      <c r="B43" s="14"/>
      <c r="C43" s="57" t="s">
        <v>27</v>
      </c>
      <c r="D43" s="34">
        <v>0.00192</v>
      </c>
      <c r="E43" s="63">
        <v>0.00383</v>
      </c>
      <c r="F43" s="102">
        <v>2.494</v>
      </c>
      <c r="G43" s="89">
        <v>1.0</v>
      </c>
      <c r="H43" s="90">
        <v>520.0</v>
      </c>
      <c r="I43" s="9"/>
      <c r="J43" s="9"/>
    </row>
    <row r="44">
      <c r="A44" s="87"/>
      <c r="B44" s="14"/>
      <c r="C44" s="103" t="s">
        <v>33</v>
      </c>
      <c r="D44" s="34">
        <v>0.00141</v>
      </c>
      <c r="E44" s="34">
        <v>0.00282</v>
      </c>
      <c r="F44" s="29">
        <v>1.831</v>
      </c>
      <c r="G44" s="75">
        <v>2.0</v>
      </c>
      <c r="H44" s="104">
        <v>1414.0</v>
      </c>
    </row>
    <row r="45">
      <c r="A45" s="87"/>
      <c r="B45" s="14"/>
      <c r="C45" s="57" t="s">
        <v>38</v>
      </c>
      <c r="D45" s="34">
        <f t="shared" ref="D45:D49" si="6">round(G45/H45,5)</f>
        <v>0.0013</v>
      </c>
      <c r="E45" s="34">
        <v>0.0026</v>
      </c>
      <c r="F45" s="63">
        <v>1.688</v>
      </c>
      <c r="G45" s="33">
        <v>2.0</v>
      </c>
      <c r="H45" s="97">
        <v>1539.25</v>
      </c>
      <c r="I45" s="9"/>
      <c r="J45" s="9"/>
      <c r="K45" s="9"/>
      <c r="L45" s="9"/>
      <c r="M45" s="9"/>
      <c r="N45" s="9"/>
      <c r="O45" s="9"/>
      <c r="P45" s="9"/>
    </row>
    <row r="46">
      <c r="A46" s="87"/>
      <c r="B46" s="27" t="s">
        <v>65</v>
      </c>
      <c r="C46" s="44" t="s">
        <v>40</v>
      </c>
      <c r="D46" s="36">
        <f t="shared" si="6"/>
        <v>0.00077</v>
      </c>
      <c r="E46" s="36">
        <v>0.00154</v>
      </c>
      <c r="F46" s="36">
        <v>1.0</v>
      </c>
      <c r="G46" s="28">
        <v>40.0</v>
      </c>
      <c r="H46" s="94">
        <v>51992.0</v>
      </c>
      <c r="I46" s="9"/>
      <c r="J46" s="9"/>
      <c r="K46" s="9"/>
      <c r="L46" s="9"/>
      <c r="M46" s="9"/>
      <c r="N46" s="9"/>
      <c r="O46" s="9"/>
      <c r="P46" s="9"/>
    </row>
    <row r="47">
      <c r="A47" s="87"/>
      <c r="B47" s="14"/>
      <c r="C47" s="30" t="s">
        <v>38</v>
      </c>
      <c r="D47" s="29">
        <f t="shared" si="6"/>
        <v>0.00098</v>
      </c>
      <c r="E47" s="29">
        <v>0.00196</v>
      </c>
      <c r="F47" s="72">
        <v>1.273</v>
      </c>
      <c r="G47" s="32">
        <v>9.38</v>
      </c>
      <c r="H47" s="92">
        <v>9600.3</v>
      </c>
      <c r="I47" s="9"/>
      <c r="J47" s="9"/>
      <c r="K47" s="9"/>
      <c r="L47" s="9"/>
      <c r="M47" s="9"/>
      <c r="N47" s="9"/>
      <c r="O47" s="9"/>
      <c r="P47" s="9"/>
    </row>
    <row r="48">
      <c r="A48" s="87"/>
      <c r="B48" s="14"/>
      <c r="C48" s="30" t="s">
        <v>41</v>
      </c>
      <c r="D48" s="29">
        <f t="shared" si="6"/>
        <v>0.00043</v>
      </c>
      <c r="E48" s="29">
        <v>8.6E-4</v>
      </c>
      <c r="F48" s="41">
        <v>0.558</v>
      </c>
      <c r="G48" s="32">
        <v>4.0</v>
      </c>
      <c r="H48" s="92">
        <v>9332.0</v>
      </c>
      <c r="I48" s="9"/>
      <c r="J48" s="9"/>
      <c r="K48" s="9"/>
      <c r="L48" s="9"/>
      <c r="M48" s="9"/>
      <c r="N48" s="9"/>
      <c r="O48" s="9"/>
      <c r="P48" s="9"/>
    </row>
    <row r="49">
      <c r="A49" s="98"/>
      <c r="B49" s="37"/>
      <c r="C49" s="47" t="s">
        <v>49</v>
      </c>
      <c r="D49" s="39">
        <f t="shared" si="6"/>
        <v>0.00064</v>
      </c>
      <c r="E49" s="39">
        <v>0.00128</v>
      </c>
      <c r="F49" s="62">
        <v>0.831</v>
      </c>
      <c r="G49" s="38">
        <v>12.0</v>
      </c>
      <c r="H49" s="95">
        <v>18732.0</v>
      </c>
      <c r="I49" s="9"/>
      <c r="J49" s="9"/>
      <c r="K49" s="9"/>
      <c r="L49" s="9"/>
      <c r="M49" s="9"/>
      <c r="N49" s="9"/>
      <c r="O49" s="9"/>
      <c r="P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I964" s="9"/>
      <c r="J964" s="9"/>
      <c r="K964" s="9"/>
      <c r="L964" s="9"/>
      <c r="M964" s="9"/>
      <c r="N964" s="9"/>
      <c r="O964" s="9"/>
      <c r="P964" s="9"/>
    </row>
    <row r="965">
      <c r="I965" s="9"/>
      <c r="J965" s="9"/>
      <c r="K965" s="9"/>
      <c r="L965" s="9"/>
      <c r="M965" s="9"/>
      <c r="N965" s="9"/>
      <c r="O965" s="9"/>
      <c r="P965" s="9"/>
    </row>
    <row r="966">
      <c r="I966" s="9"/>
      <c r="J966" s="9"/>
      <c r="K966" s="9"/>
      <c r="L966" s="9"/>
      <c r="M966" s="9"/>
      <c r="N966" s="9"/>
      <c r="O966" s="9"/>
      <c r="P966" s="9"/>
    </row>
    <row r="967">
      <c r="I967" s="9"/>
      <c r="J967" s="9"/>
      <c r="K967" s="9"/>
      <c r="L967" s="9"/>
      <c r="M967" s="9"/>
      <c r="N967" s="9"/>
      <c r="O967" s="9"/>
      <c r="P967" s="9"/>
    </row>
    <row r="968">
      <c r="I968" s="9"/>
      <c r="J968" s="9"/>
      <c r="K968" s="9"/>
      <c r="L968" s="9"/>
      <c r="M968" s="9"/>
      <c r="N968" s="9"/>
      <c r="O968" s="9"/>
      <c r="P968" s="9"/>
    </row>
    <row r="969">
      <c r="I969" s="9"/>
      <c r="J969" s="9"/>
      <c r="K969" s="9"/>
      <c r="L969" s="9"/>
      <c r="M969" s="9"/>
      <c r="N969" s="9"/>
      <c r="O969" s="9"/>
      <c r="P969" s="9"/>
    </row>
    <row r="970">
      <c r="I970" s="9"/>
      <c r="J970" s="9"/>
      <c r="K970" s="9"/>
      <c r="L970" s="9"/>
      <c r="M970" s="9"/>
      <c r="N970" s="9"/>
      <c r="O970" s="9"/>
      <c r="P970" s="9"/>
    </row>
    <row r="971">
      <c r="I971" s="9"/>
      <c r="J971" s="9"/>
      <c r="K971" s="9"/>
      <c r="L971" s="9"/>
      <c r="M971" s="9"/>
      <c r="N971" s="9"/>
      <c r="O971" s="9"/>
      <c r="P971" s="9"/>
    </row>
    <row r="972">
      <c r="I972" s="9"/>
      <c r="J972" s="9"/>
      <c r="K972" s="9"/>
      <c r="L972" s="9"/>
      <c r="M972" s="9"/>
      <c r="N972" s="9"/>
      <c r="O972" s="9"/>
      <c r="P972" s="9"/>
    </row>
    <row r="973">
      <c r="I973" s="9"/>
      <c r="J973" s="9"/>
      <c r="K973" s="9"/>
      <c r="L973" s="9"/>
      <c r="M973" s="9"/>
      <c r="N973" s="9"/>
      <c r="O973" s="9"/>
      <c r="P973" s="9"/>
    </row>
    <row r="974">
      <c r="I974" s="9"/>
      <c r="J974" s="9"/>
      <c r="K974" s="9"/>
      <c r="L974" s="9"/>
      <c r="M974" s="9"/>
      <c r="N974" s="9"/>
      <c r="O974" s="9"/>
      <c r="P974" s="9"/>
    </row>
    <row r="975">
      <c r="I975" s="9"/>
      <c r="J975" s="9"/>
      <c r="K975" s="9"/>
      <c r="L975" s="9"/>
      <c r="M975" s="9"/>
      <c r="N975" s="9"/>
      <c r="O975" s="9"/>
      <c r="P975" s="9"/>
    </row>
    <row r="976">
      <c r="I976" s="9"/>
      <c r="J976" s="9"/>
      <c r="K976" s="9"/>
      <c r="L976" s="9"/>
      <c r="M976" s="9"/>
      <c r="N976" s="9"/>
      <c r="O976" s="9"/>
      <c r="P976" s="9"/>
    </row>
    <row r="977">
      <c r="I977" s="9"/>
      <c r="J977" s="9"/>
      <c r="K977" s="9"/>
      <c r="L977" s="9"/>
      <c r="M977" s="9"/>
      <c r="N977" s="9"/>
      <c r="O977" s="9"/>
      <c r="P977" s="9"/>
    </row>
    <row r="978">
      <c r="I978" s="9"/>
      <c r="J978" s="9"/>
      <c r="K978" s="9"/>
      <c r="L978" s="9"/>
      <c r="M978" s="9"/>
      <c r="N978" s="9"/>
      <c r="O978" s="9"/>
      <c r="P978" s="9"/>
    </row>
    <row r="979">
      <c r="I979" s="9"/>
      <c r="J979" s="9"/>
      <c r="K979" s="9"/>
      <c r="L979" s="9"/>
      <c r="M979" s="9"/>
      <c r="N979" s="9"/>
      <c r="O979" s="9"/>
      <c r="P979" s="9"/>
    </row>
    <row r="980">
      <c r="I980" s="9"/>
      <c r="J980" s="9"/>
      <c r="K980" s="9"/>
      <c r="L980" s="9"/>
      <c r="M980" s="9"/>
      <c r="N980" s="9"/>
      <c r="O980" s="9"/>
      <c r="P980" s="9"/>
    </row>
    <row r="981">
      <c r="I981" s="9"/>
      <c r="J981" s="9"/>
      <c r="K981" s="9"/>
      <c r="L981" s="9"/>
      <c r="M981" s="9"/>
      <c r="N981" s="9"/>
      <c r="O981" s="9"/>
      <c r="P981" s="9"/>
    </row>
    <row r="982">
      <c r="I982" s="9"/>
      <c r="J982" s="9"/>
      <c r="K982" s="9"/>
      <c r="L982" s="9"/>
      <c r="M982" s="9"/>
      <c r="N982" s="9"/>
      <c r="O982" s="9"/>
      <c r="P982" s="9"/>
    </row>
    <row r="983">
      <c r="I983" s="9"/>
      <c r="J983" s="9"/>
      <c r="K983" s="9"/>
      <c r="L983" s="9"/>
      <c r="M983" s="9"/>
      <c r="N983" s="9"/>
      <c r="O983" s="9"/>
      <c r="P983" s="9"/>
    </row>
    <row r="984">
      <c r="I984" s="9"/>
      <c r="J984" s="9"/>
      <c r="K984" s="9"/>
      <c r="L984" s="9"/>
      <c r="M984" s="9"/>
      <c r="N984" s="9"/>
      <c r="O984" s="9"/>
      <c r="P984" s="9"/>
    </row>
    <row r="985">
      <c r="I985" s="9"/>
      <c r="J985" s="9"/>
      <c r="K985" s="9"/>
      <c r="L985" s="9"/>
      <c r="M985" s="9"/>
      <c r="N985" s="9"/>
      <c r="O985" s="9"/>
      <c r="P985" s="9"/>
    </row>
    <row r="986">
      <c r="I986" s="9"/>
      <c r="J986" s="9"/>
      <c r="K986" s="9"/>
      <c r="L986" s="9"/>
      <c r="M986" s="9"/>
      <c r="N986" s="9"/>
      <c r="O986" s="9"/>
      <c r="P986" s="9"/>
    </row>
    <row r="987">
      <c r="I987" s="9"/>
      <c r="J987" s="9"/>
      <c r="K987" s="9"/>
      <c r="L987" s="9"/>
      <c r="M987" s="9"/>
      <c r="N987" s="9"/>
      <c r="O987" s="9"/>
      <c r="P987" s="9"/>
    </row>
    <row r="988">
      <c r="I988" s="9"/>
      <c r="J988" s="9"/>
      <c r="K988" s="9"/>
      <c r="L988" s="9"/>
      <c r="M988" s="9"/>
      <c r="N988" s="9"/>
      <c r="O988" s="9"/>
      <c r="P988" s="9"/>
    </row>
    <row r="989">
      <c r="I989" s="9"/>
      <c r="J989" s="9"/>
      <c r="K989" s="9"/>
      <c r="L989" s="9"/>
      <c r="M989" s="9"/>
      <c r="N989" s="9"/>
      <c r="O989" s="9"/>
      <c r="P989" s="9"/>
    </row>
    <row r="990">
      <c r="I990" s="9"/>
      <c r="J990" s="9"/>
      <c r="K990" s="9"/>
      <c r="L990" s="9"/>
      <c r="M990" s="9"/>
      <c r="N990" s="9"/>
      <c r="O990" s="9"/>
      <c r="P990" s="9"/>
    </row>
    <row r="991">
      <c r="I991" s="9"/>
      <c r="J991" s="9"/>
      <c r="K991" s="9"/>
      <c r="L991" s="9"/>
      <c r="M991" s="9"/>
      <c r="N991" s="9"/>
      <c r="O991" s="9"/>
      <c r="P991" s="9"/>
    </row>
    <row r="992">
      <c r="I992" s="9"/>
      <c r="J992" s="9"/>
      <c r="K992" s="9"/>
      <c r="L992" s="9"/>
      <c r="M992" s="9"/>
      <c r="N992" s="9"/>
      <c r="O992" s="9"/>
      <c r="P992" s="9"/>
    </row>
    <row r="993">
      <c r="I993" s="9"/>
      <c r="J993" s="9"/>
      <c r="K993" s="9"/>
      <c r="L993" s="9"/>
      <c r="M993" s="9"/>
      <c r="N993" s="9"/>
      <c r="O993" s="9"/>
      <c r="P993" s="9"/>
    </row>
    <row r="994">
      <c r="I994" s="9"/>
      <c r="J994" s="9"/>
      <c r="K994" s="9"/>
      <c r="L994" s="9"/>
      <c r="M994" s="9"/>
      <c r="N994" s="9"/>
      <c r="O994" s="9"/>
      <c r="P994" s="9"/>
    </row>
    <row r="995">
      <c r="I995" s="9"/>
      <c r="J995" s="9"/>
      <c r="K995" s="9"/>
      <c r="L995" s="9"/>
      <c r="M995" s="9"/>
      <c r="N995" s="9"/>
      <c r="O995" s="9"/>
      <c r="P995" s="9"/>
    </row>
    <row r="996">
      <c r="I996" s="9"/>
      <c r="J996" s="9"/>
      <c r="K996" s="9"/>
      <c r="L996" s="9"/>
      <c r="M996" s="9"/>
      <c r="N996" s="9"/>
      <c r="O996" s="9"/>
      <c r="P996" s="9"/>
    </row>
    <row r="997">
      <c r="I997" s="9"/>
      <c r="J997" s="9"/>
      <c r="K997" s="9"/>
      <c r="L997" s="9"/>
      <c r="M997" s="9"/>
      <c r="N997" s="9"/>
      <c r="O997" s="9"/>
      <c r="P997" s="9"/>
    </row>
    <row r="998">
      <c r="I998" s="9"/>
      <c r="J998" s="9"/>
      <c r="K998" s="9"/>
      <c r="L998" s="9"/>
      <c r="M998" s="9"/>
      <c r="N998" s="9"/>
      <c r="O998" s="9"/>
      <c r="P998" s="9"/>
    </row>
    <row r="999">
      <c r="I999" s="9"/>
      <c r="J999" s="9"/>
      <c r="K999" s="9"/>
      <c r="L999" s="9"/>
      <c r="M999" s="9"/>
      <c r="N999" s="9"/>
      <c r="O999" s="9"/>
      <c r="P999" s="9"/>
    </row>
    <row r="1000">
      <c r="I1000" s="9"/>
      <c r="J1000" s="9"/>
      <c r="K1000" s="9"/>
      <c r="L1000" s="9"/>
      <c r="M1000" s="9"/>
      <c r="N1000" s="9"/>
      <c r="O1000" s="9"/>
      <c r="P1000" s="9"/>
    </row>
    <row r="1001">
      <c r="I1001" s="9"/>
      <c r="J1001" s="9"/>
      <c r="K1001" s="9"/>
      <c r="L1001" s="9"/>
      <c r="M1001" s="9"/>
      <c r="N1001" s="9"/>
      <c r="O1001" s="9"/>
      <c r="P1001" s="9"/>
    </row>
    <row r="1002">
      <c r="I1002" s="9"/>
      <c r="J1002" s="9"/>
      <c r="K1002" s="9"/>
      <c r="L1002" s="9"/>
      <c r="M1002" s="9"/>
      <c r="N1002" s="9"/>
      <c r="O1002" s="9"/>
      <c r="P1002" s="9"/>
    </row>
    <row r="1003">
      <c r="I1003" s="9"/>
      <c r="J1003" s="9"/>
      <c r="K1003" s="9"/>
      <c r="L1003" s="9"/>
      <c r="M1003" s="9"/>
      <c r="N1003" s="9"/>
      <c r="O1003" s="9"/>
      <c r="P1003" s="9"/>
    </row>
    <row r="1004">
      <c r="I1004" s="9"/>
      <c r="J1004" s="9"/>
      <c r="K1004" s="9"/>
      <c r="L1004" s="9"/>
      <c r="M1004" s="9"/>
      <c r="N1004" s="9"/>
      <c r="O1004" s="9"/>
      <c r="P1004" s="9"/>
    </row>
    <row r="1005">
      <c r="I1005" s="9"/>
      <c r="J1005" s="9"/>
      <c r="K1005" s="9"/>
      <c r="L1005" s="9"/>
      <c r="M1005" s="9"/>
      <c r="N1005" s="9"/>
      <c r="O1005" s="9"/>
      <c r="P1005" s="9"/>
    </row>
    <row r="1006">
      <c r="I1006" s="9"/>
      <c r="J1006" s="9"/>
      <c r="K1006" s="9"/>
      <c r="L1006" s="9"/>
      <c r="M1006" s="9"/>
      <c r="N1006" s="9"/>
      <c r="O1006" s="9"/>
      <c r="P1006" s="9"/>
    </row>
    <row r="1007">
      <c r="I1007" s="9"/>
      <c r="J1007" s="9"/>
      <c r="K1007" s="9"/>
      <c r="L1007" s="9"/>
      <c r="M1007" s="9"/>
      <c r="N1007" s="9"/>
      <c r="O1007" s="9"/>
      <c r="P1007" s="9"/>
    </row>
    <row r="1008">
      <c r="I1008" s="9"/>
      <c r="J1008" s="9"/>
      <c r="K1008" s="9"/>
      <c r="L1008" s="9"/>
      <c r="M1008" s="9"/>
      <c r="N1008" s="9"/>
      <c r="O1008" s="9"/>
      <c r="P1008" s="9"/>
    </row>
    <row r="1009">
      <c r="I1009" s="9"/>
      <c r="J1009" s="9"/>
      <c r="K1009" s="9"/>
      <c r="L1009" s="9"/>
      <c r="M1009" s="9"/>
      <c r="N1009" s="9"/>
      <c r="O1009" s="9"/>
      <c r="P1009" s="9"/>
    </row>
    <row r="1010">
      <c r="I1010" s="9"/>
      <c r="J1010" s="9"/>
      <c r="K1010" s="9"/>
      <c r="L1010" s="9"/>
      <c r="M1010" s="9"/>
      <c r="N1010" s="9"/>
      <c r="O1010" s="9"/>
      <c r="P1010" s="9"/>
    </row>
    <row r="1011">
      <c r="I1011" s="9"/>
      <c r="J1011" s="9"/>
      <c r="K1011" s="9"/>
      <c r="L1011" s="9"/>
      <c r="M1011" s="9"/>
      <c r="N1011" s="9"/>
      <c r="O1011" s="9"/>
      <c r="P1011" s="9"/>
    </row>
    <row r="1012">
      <c r="I1012" s="9"/>
      <c r="J1012" s="9"/>
      <c r="K1012" s="9"/>
      <c r="L1012" s="9"/>
      <c r="M1012" s="9"/>
      <c r="N1012" s="9"/>
      <c r="O1012" s="9"/>
      <c r="P1012" s="9"/>
    </row>
    <row r="1013">
      <c r="I1013" s="9"/>
      <c r="J1013" s="9"/>
      <c r="K1013" s="9"/>
      <c r="L1013" s="9"/>
      <c r="M1013" s="9"/>
      <c r="N1013" s="9"/>
      <c r="O1013" s="9"/>
      <c r="P1013" s="9"/>
    </row>
    <row r="1014">
      <c r="I1014" s="9"/>
      <c r="J1014" s="9"/>
      <c r="K1014" s="9"/>
      <c r="L1014" s="9"/>
      <c r="M1014" s="9"/>
      <c r="N1014" s="9"/>
      <c r="O1014" s="9"/>
      <c r="P1014" s="9"/>
    </row>
    <row r="1015">
      <c r="I1015" s="9"/>
      <c r="J1015" s="9"/>
      <c r="K1015" s="9"/>
      <c r="L1015" s="9"/>
      <c r="M1015" s="9"/>
      <c r="N1015" s="9"/>
      <c r="O1015" s="9"/>
      <c r="P1015" s="9"/>
    </row>
    <row r="1016">
      <c r="I1016" s="9"/>
      <c r="J1016" s="9"/>
      <c r="K1016" s="9"/>
      <c r="L1016" s="9"/>
      <c r="M1016" s="9"/>
      <c r="N1016" s="9"/>
      <c r="O1016" s="9"/>
      <c r="P1016" s="9"/>
    </row>
    <row r="1017">
      <c r="I1017" s="9"/>
      <c r="J1017" s="9"/>
      <c r="K1017" s="9"/>
      <c r="L1017" s="9"/>
      <c r="M1017" s="9"/>
      <c r="N1017" s="9"/>
      <c r="O1017" s="9"/>
      <c r="P1017" s="9"/>
    </row>
    <row r="1018">
      <c r="I1018" s="9"/>
      <c r="J1018" s="9"/>
      <c r="K1018" s="9"/>
      <c r="L1018" s="9"/>
      <c r="M1018" s="9"/>
      <c r="N1018" s="9"/>
      <c r="O1018" s="9"/>
      <c r="P1018" s="9"/>
    </row>
    <row r="1019">
      <c r="I1019" s="9"/>
      <c r="J1019" s="9"/>
      <c r="K1019" s="9"/>
      <c r="L1019" s="9"/>
      <c r="M1019" s="9"/>
      <c r="N1019" s="9"/>
      <c r="O1019" s="9"/>
      <c r="P1019" s="9"/>
    </row>
  </sheetData>
  <mergeCells count="21">
    <mergeCell ref="A1:A2"/>
    <mergeCell ref="B1:B2"/>
    <mergeCell ref="C1:C2"/>
    <mergeCell ref="D1:E1"/>
    <mergeCell ref="F1:F2"/>
    <mergeCell ref="G1:H1"/>
    <mergeCell ref="A3:A15"/>
    <mergeCell ref="B13:B15"/>
    <mergeCell ref="B28:B34"/>
    <mergeCell ref="B35:B36"/>
    <mergeCell ref="B40:B45"/>
    <mergeCell ref="B46:B49"/>
    <mergeCell ref="A28:A39"/>
    <mergeCell ref="A40:A49"/>
    <mergeCell ref="B3:B9"/>
    <mergeCell ref="B10:B12"/>
    <mergeCell ref="A16:A27"/>
    <mergeCell ref="B16:B22"/>
    <mergeCell ref="B23:B24"/>
    <mergeCell ref="B25:B27"/>
    <mergeCell ref="B37:B39"/>
  </mergeCells>
  <printOptions gridLines="1" horizontalCentered="1"/>
  <pageMargins bottom="0.75" footer="0.0" header="0.0" left="0.7" right="0.7" top="0.75"/>
  <pageSetup fitToHeight="0" paperSize="3" cellComments="atEnd" orientation="portrait" pageOrder="overThenDown"/>
  <drawing r:id="rId1"/>
</worksheet>
</file>