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0" yWindow="-15" windowWidth="15915" windowHeight="13035"/>
  </bookViews>
  <sheets>
    <sheet name="fcc" sheetId="1" r:id="rId1"/>
    <sheet name="bcc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 s="1"/>
  <c r="C9" i="1"/>
  <c r="C24" i="4"/>
  <c r="C23" i="4"/>
  <c r="C22" i="4"/>
  <c r="C12" i="4"/>
  <c r="C19" i="4"/>
  <c r="C20" i="4" s="1"/>
  <c r="C18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5" i="4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M26" i="4"/>
  <c r="L26" i="4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M16" i="4"/>
  <c r="L16" i="4"/>
  <c r="L15" i="4"/>
  <c r="M15" i="4" s="1"/>
  <c r="L14" i="4"/>
  <c r="M14" i="4" s="1"/>
  <c r="L13" i="4"/>
  <c r="M13" i="4" s="1"/>
  <c r="L12" i="4"/>
  <c r="M12" i="4" s="1"/>
  <c r="O12" i="4" s="1"/>
  <c r="P12" i="4" s="1"/>
  <c r="L11" i="4"/>
  <c r="M11" i="4" s="1"/>
  <c r="L10" i="4"/>
  <c r="M10" i="4" s="1"/>
  <c r="L9" i="4"/>
  <c r="M9" i="4" s="1"/>
  <c r="L8" i="4"/>
  <c r="M8" i="4" s="1"/>
  <c r="O8" i="4" s="1"/>
  <c r="P8" i="4" s="1"/>
  <c r="L7" i="4"/>
  <c r="M7" i="4" s="1"/>
  <c r="M6" i="4"/>
  <c r="L6" i="4"/>
  <c r="L5" i="4"/>
  <c r="M5" i="4" s="1"/>
  <c r="C15" i="4"/>
  <c r="C16" i="4" s="1"/>
  <c r="C9" i="4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5" i="1"/>
  <c r="M5" i="1" s="1"/>
  <c r="N5" i="1" s="1"/>
  <c r="C19" i="1" l="1"/>
  <c r="C22" i="1"/>
  <c r="C23" i="1"/>
  <c r="C18" i="1"/>
  <c r="O22" i="4"/>
  <c r="P22" i="4" s="1"/>
  <c r="O5" i="4"/>
  <c r="P5" i="4" s="1"/>
  <c r="O20" i="4"/>
  <c r="P20" i="4" s="1"/>
  <c r="O30" i="4"/>
  <c r="P30" i="4" s="1"/>
  <c r="O10" i="4"/>
  <c r="P10" i="4" s="1"/>
  <c r="O14" i="4"/>
  <c r="P14" i="4" s="1"/>
  <c r="O24" i="4"/>
  <c r="P24" i="4" s="1"/>
  <c r="O18" i="4"/>
  <c r="P18" i="4" s="1"/>
  <c r="O28" i="4"/>
  <c r="O32" i="4"/>
  <c r="P32" i="4" s="1"/>
  <c r="O6" i="4"/>
  <c r="O19" i="4"/>
  <c r="P19" i="4" s="1"/>
  <c r="O7" i="4"/>
  <c r="P7" i="4" s="1"/>
  <c r="O27" i="4"/>
  <c r="P27" i="4" s="1"/>
  <c r="O15" i="4"/>
  <c r="P15" i="4" s="1"/>
  <c r="O25" i="4"/>
  <c r="P25" i="4" s="1"/>
  <c r="O11" i="4"/>
  <c r="P11" i="4" s="1"/>
  <c r="O13" i="4"/>
  <c r="P13" i="4" s="1"/>
  <c r="O23" i="4"/>
  <c r="P23" i="4" s="1"/>
  <c r="O31" i="4"/>
  <c r="P31" i="4" s="1"/>
  <c r="O9" i="4"/>
  <c r="P9" i="4" s="1"/>
  <c r="O21" i="4"/>
  <c r="P21" i="4" s="1"/>
  <c r="O26" i="4"/>
  <c r="P26" i="4" s="1"/>
  <c r="O29" i="4"/>
  <c r="P29" i="4" s="1"/>
  <c r="O16" i="4"/>
  <c r="P16" i="4" s="1"/>
  <c r="O17" i="4"/>
  <c r="P17" i="4" s="1"/>
  <c r="P6" i="4"/>
  <c r="P28" i="4"/>
  <c r="O5" i="1"/>
  <c r="P5" i="1" s="1"/>
  <c r="O10" i="1"/>
  <c r="P10" i="1" s="1"/>
  <c r="O6" i="1"/>
  <c r="P6" i="1" s="1"/>
  <c r="O30" i="1"/>
  <c r="P30" i="1" s="1"/>
  <c r="O26" i="1"/>
  <c r="P26" i="1" s="1"/>
  <c r="O22" i="1"/>
  <c r="P22" i="1" s="1"/>
  <c r="O18" i="1"/>
  <c r="P18" i="1" s="1"/>
  <c r="O14" i="1"/>
  <c r="P14" i="1" s="1"/>
  <c r="O23" i="1"/>
  <c r="P23" i="1" s="1"/>
  <c r="O13" i="1"/>
  <c r="P13" i="1" s="1"/>
  <c r="O9" i="1"/>
  <c r="P9" i="1" s="1"/>
  <c r="O33" i="1"/>
  <c r="P33" i="1" s="1"/>
  <c r="O29" i="1"/>
  <c r="P29" i="1" s="1"/>
  <c r="O25" i="1"/>
  <c r="P25" i="1" s="1"/>
  <c r="O21" i="1"/>
  <c r="P21" i="1" s="1"/>
  <c r="O17" i="1"/>
  <c r="P17" i="1" s="1"/>
  <c r="O11" i="1"/>
  <c r="P11" i="1" s="1"/>
  <c r="O19" i="1"/>
  <c r="P19" i="1" s="1"/>
  <c r="O12" i="1"/>
  <c r="P12" i="1" s="1"/>
  <c r="O8" i="1"/>
  <c r="P8" i="1" s="1"/>
  <c r="O32" i="1"/>
  <c r="P32" i="1" s="1"/>
  <c r="O28" i="1"/>
  <c r="P28" i="1" s="1"/>
  <c r="O24" i="1"/>
  <c r="P24" i="1" s="1"/>
  <c r="O20" i="1"/>
  <c r="P20" i="1" s="1"/>
  <c r="O16" i="1"/>
  <c r="P16" i="1" s="1"/>
  <c r="O7" i="1"/>
  <c r="P7" i="1" s="1"/>
  <c r="O31" i="1"/>
  <c r="P31" i="1" s="1"/>
  <c r="O15" i="1"/>
  <c r="P15" i="1" s="1"/>
  <c r="O27" i="1"/>
  <c r="P27" i="1" s="1"/>
  <c r="C20" i="1" l="1"/>
  <c r="C24" i="1"/>
</calcChain>
</file>

<file path=xl/sharedStrings.xml><?xml version="1.0" encoding="utf-8"?>
<sst xmlns="http://schemas.openxmlformats.org/spreadsheetml/2006/main" count="119" uniqueCount="51">
  <si>
    <t>mm</t>
  </si>
  <si>
    <t>l</t>
  </si>
  <si>
    <t>deg</t>
  </si>
  <si>
    <t>Gauge length along Z</t>
  </si>
  <si>
    <t>rad</t>
  </si>
  <si>
    <t>q</t>
  </si>
  <si>
    <t>Guage length along Y</t>
  </si>
  <si>
    <t>Incoming beam slit size  Y</t>
  </si>
  <si>
    <t>Outgoing beam slit size  Y</t>
  </si>
  <si>
    <r>
      <t>2</t>
    </r>
    <r>
      <rPr>
        <b/>
        <sz val="11"/>
        <color theme="1"/>
        <rFont val="Symbol"/>
        <family val="1"/>
        <charset val="2"/>
      </rPr>
      <t>q</t>
    </r>
  </si>
  <si>
    <t>constants</t>
  </si>
  <si>
    <t>inputs</t>
  </si>
  <si>
    <t>h</t>
  </si>
  <si>
    <t>J-s</t>
  </si>
  <si>
    <t>c</t>
  </si>
  <si>
    <t>m/s</t>
  </si>
  <si>
    <t>hc</t>
  </si>
  <si>
    <t>J-m</t>
  </si>
  <si>
    <t>eV-m</t>
  </si>
  <si>
    <t>a</t>
  </si>
  <si>
    <t>[Å]</t>
  </si>
  <si>
    <t>[keV]</t>
  </si>
  <si>
    <t>Cu</t>
  </si>
  <si>
    <t>Ni</t>
  </si>
  <si>
    <t>Al</t>
  </si>
  <si>
    <t>CeO2</t>
  </si>
  <si>
    <t>fcc</t>
  </si>
  <si>
    <t>Fe</t>
  </si>
  <si>
    <t>bcc</t>
  </si>
  <si>
    <t>computed</t>
  </si>
  <si>
    <t>-</t>
  </si>
  <si>
    <t>k</t>
  </si>
  <si>
    <r>
      <t>hkl</t>
    </r>
    <r>
      <rPr>
        <b/>
        <vertAlign val="superscript"/>
        <sz val="12"/>
        <rFont val="Calibri"/>
        <family val="2"/>
        <scheme val="minor"/>
      </rPr>
      <t>2</t>
    </r>
  </si>
  <si>
    <r>
      <t>sqrt(hkl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</si>
  <si>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r>
      <t>d</t>
    </r>
    <r>
      <rPr>
        <b/>
        <vertAlign val="subscript"/>
        <sz val="12"/>
        <rFont val="Calibri"/>
        <family val="2"/>
        <scheme val="minor"/>
      </rPr>
      <t>hkl</t>
    </r>
  </si>
  <si>
    <t>Wavelength</t>
  </si>
  <si>
    <t>E</t>
  </si>
  <si>
    <t>Gauge length along Z US</t>
  </si>
  <si>
    <t>Gauge length along Z DS</t>
  </si>
  <si>
    <t>Guage length along Y US</t>
  </si>
  <si>
    <t>Guage length along Y DS</t>
  </si>
  <si>
    <t>Gauge length along Y US</t>
  </si>
  <si>
    <t>Gauge length along Y DS</t>
  </si>
  <si>
    <t>Gauge length along Y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</si>
  <si>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7 deg</t>
    </r>
  </si>
  <si>
    <t>GL = 1.638 mm</t>
  </si>
  <si>
    <t>GL = 1.147 mm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</si>
  <si>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10 deg</t>
    </r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</si>
  <si>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13 deg</t>
    </r>
  </si>
  <si>
    <t>GL = 0.883 mm</t>
  </si>
  <si>
    <t>0.1 mm slits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</si>
</sst>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Symbol"/>
      <family val="1"/>
      <charset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3" fillId="4" borderId="5" xfId="0" applyFont="1" applyFill="1" applyBorder="1" applyAlignment="1">
      <alignment horizontal="center" vertical="center" wrapText="1"/>
    </xf>
    <xf numFmtId="166" fontId="4" fillId="4" borderId="6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6" fontId="4" fillId="4" borderId="10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6" fontId="4" fillId="4" borderId="8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67165327281"/>
          <c:y val="2.6672719964058546E-2"/>
          <c:w val="0.82636690172581018"/>
          <c:h val="0.858374027570878"/>
        </c:manualLayout>
      </c:layout>
      <c:scatterChart>
        <c:scatterStyle val="lineMarker"/>
        <c:varyColors val="0"/>
        <c:ser>
          <c:idx val="0"/>
          <c:order val="0"/>
          <c:tx>
            <c:v>TOA = 7 deg, GL = 1.6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fcc!$Q$5:$Q$33</c:f>
              <c:numCache>
                <c:formatCode>0.000</c:formatCode>
                <c:ptCount val="29"/>
                <c:pt idx="0">
                  <c:v>50.037579116195516</c:v>
                </c:pt>
                <c:pt idx="1">
                  <c:v>57.778419544665361</c:v>
                </c:pt>
                <c:pt idx="2">
                  <c:v>81.711024532548478</c:v>
                </c:pt>
                <c:pt idx="3">
                  <c:v>95.814669304696054</c:v>
                </c:pt>
                <c:pt idx="4">
                  <c:v>100.07515823239103</c:v>
                </c:pt>
                <c:pt idx="5">
                  <c:v>115.55683908933072</c:v>
                </c:pt>
                <c:pt idx="6">
                  <c:v>125.92514595634584</c:v>
                </c:pt>
                <c:pt idx="7">
                  <c:v>129.19647373437419</c:v>
                </c:pt>
                <c:pt idx="8">
                  <c:v>141.52764602888089</c:v>
                </c:pt>
                <c:pt idx="9">
                  <c:v>150.11273734858656</c:v>
                </c:pt>
                <c:pt idx="10">
                  <c:v>150.11273734858656</c:v>
                </c:pt>
                <c:pt idx="11">
                  <c:v>163.42204906509696</c:v>
                </c:pt>
                <c:pt idx="12">
                  <c:v>170.91086988382125</c:v>
                </c:pt>
                <c:pt idx="13">
                  <c:v>173.33525863399612</c:v>
                </c:pt>
                <c:pt idx="14">
                  <c:v>173.33525863399612</c:v>
                </c:pt>
                <c:pt idx="15">
                  <c:v>182.71140536593131</c:v>
                </c:pt>
                <c:pt idx="16">
                  <c:v>189.43921709773613</c:v>
                </c:pt>
                <c:pt idx="17">
                  <c:v>191.62933860939211</c:v>
                </c:pt>
                <c:pt idx="18">
                  <c:v>200.15031646478207</c:v>
                </c:pt>
                <c:pt idx="19">
                  <c:v>206.31022394627453</c:v>
                </c:pt>
                <c:pt idx="20">
                  <c:v>206.31022394627453</c:v>
                </c:pt>
                <c:pt idx="21">
                  <c:v>208.32305428356167</c:v>
                </c:pt>
                <c:pt idx="22">
                  <c:v>216.18705028542101</c:v>
                </c:pt>
                <c:pt idx="23">
                  <c:v>221.90223080203739</c:v>
                </c:pt>
                <c:pt idx="24">
                  <c:v>221.90223080203739</c:v>
                </c:pt>
                <c:pt idx="25">
                  <c:v>231.11367817866144</c:v>
                </c:pt>
                <c:pt idx="26">
                  <c:v>236.46837328716796</c:v>
                </c:pt>
                <c:pt idx="27">
                  <c:v>238.22652666390712</c:v>
                </c:pt>
                <c:pt idx="28">
                  <c:v>238.22652666390712</c:v>
                </c:pt>
              </c:numCache>
            </c:numRef>
          </c:yVal>
          <c:smooth val="0"/>
        </c:ser>
        <c:ser>
          <c:idx val="1"/>
          <c:order val="1"/>
          <c:tx>
            <c:v>TOA = 10 deg, GL = 1.1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fcc!$R$5:$R$33</c:f>
              <c:numCache>
                <c:formatCode>0.000</c:formatCode>
                <c:ptCount val="29"/>
                <c:pt idx="0">
                  <c:v>35.048994255581277</c:v>
                </c:pt>
                <c:pt idx="1">
                  <c:v>40.471092536570993</c:v>
                </c:pt>
                <c:pt idx="2">
                  <c:v>57.234767949275266</c:v>
                </c:pt>
                <c:pt idx="3">
                  <c:v>67.113714399779383</c:v>
                </c:pt>
                <c:pt idx="4">
                  <c:v>70.097988511162555</c:v>
                </c:pt>
                <c:pt idx="5">
                  <c:v>80.942185073141985</c:v>
                </c:pt>
                <c:pt idx="6">
                  <c:v>88.204701250798095</c:v>
                </c:pt>
                <c:pt idx="7">
                  <c:v>90.496114035457168</c:v>
                </c:pt>
                <c:pt idx="8">
                  <c:v>99.133526047559499</c:v>
                </c:pt>
                <c:pt idx="9">
                  <c:v>105.14698276674383</c:v>
                </c:pt>
                <c:pt idx="10">
                  <c:v>105.14698276674383</c:v>
                </c:pt>
                <c:pt idx="11">
                  <c:v>114.46953589855053</c:v>
                </c:pt>
                <c:pt idx="12">
                  <c:v>119.71510617778073</c:v>
                </c:pt>
                <c:pt idx="13">
                  <c:v>121.41327760971301</c:v>
                </c:pt>
                <c:pt idx="14">
                  <c:v>121.41327760971301</c:v>
                </c:pt>
                <c:pt idx="15">
                  <c:v>127.9808318110057</c:v>
                </c:pt>
                <c:pt idx="16">
                  <c:v>132.69335065995091</c:v>
                </c:pt>
                <c:pt idx="17">
                  <c:v>134.22742879955877</c:v>
                </c:pt>
                <c:pt idx="18">
                  <c:v>140.19597702232511</c:v>
                </c:pt>
                <c:pt idx="19">
                  <c:v>144.51070538742826</c:v>
                </c:pt>
                <c:pt idx="20">
                  <c:v>144.51070538742826</c:v>
                </c:pt>
                <c:pt idx="21">
                  <c:v>145.92059931465468</c:v>
                </c:pt>
                <c:pt idx="22">
                  <c:v>151.42896234027259</c:v>
                </c:pt>
                <c:pt idx="23">
                  <c:v>155.43218017443962</c:v>
                </c:pt>
                <c:pt idx="24">
                  <c:v>155.43218017443962</c:v>
                </c:pt>
                <c:pt idx="25">
                  <c:v>161.88437014628397</c:v>
                </c:pt>
                <c:pt idx="26">
                  <c:v>165.63508473746396</c:v>
                </c:pt>
                <c:pt idx="27">
                  <c:v>166.8665893124288</c:v>
                </c:pt>
                <c:pt idx="28">
                  <c:v>166.8665893124288</c:v>
                </c:pt>
              </c:numCache>
            </c:numRef>
          </c:yVal>
          <c:smooth val="0"/>
        </c:ser>
        <c:ser>
          <c:idx val="2"/>
          <c:order val="2"/>
          <c:tx>
            <c:v>TOA = 13 deg, GL = 0.8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fcc!$S$5:$S$33</c:f>
              <c:numCache>
                <c:formatCode>0.000</c:formatCode>
                <c:ptCount val="29"/>
                <c:pt idx="0">
                  <c:v>26.984402873636515</c:v>
                </c:pt>
                <c:pt idx="1">
                  <c:v>31.158904526030707</c:v>
                </c:pt>
                <c:pt idx="2">
                  <c:v>44.065345369401051</c:v>
                </c:pt>
                <c:pt idx="3">
                  <c:v>51.67119759567526</c:v>
                </c:pt>
                <c:pt idx="4">
                  <c:v>53.968805747273031</c:v>
                </c:pt>
                <c:pt idx="5">
                  <c:v>62.317809052061413</c:v>
                </c:pt>
                <c:pt idx="6">
                  <c:v>67.909258010199991</c:v>
                </c:pt>
                <c:pt idx="7">
                  <c:v>69.673428624630532</c:v>
                </c:pt>
                <c:pt idx="8">
                  <c:v>76.32341703287257</c:v>
                </c:pt>
                <c:pt idx="9">
                  <c:v>80.953208620909535</c:v>
                </c:pt>
                <c:pt idx="10">
                  <c:v>80.953208620909535</c:v>
                </c:pt>
                <c:pt idx="11">
                  <c:v>88.130690738802102</c:v>
                </c:pt>
                <c:pt idx="12">
                  <c:v>92.169282564990695</c:v>
                </c:pt>
                <c:pt idx="13">
                  <c:v>93.476713578092131</c:v>
                </c:pt>
                <c:pt idx="14">
                  <c:v>93.476713578092131</c:v>
                </c:pt>
                <c:pt idx="15">
                  <c:v>98.533107697986338</c:v>
                </c:pt>
                <c:pt idx="16">
                  <c:v>102.16130045702084</c:v>
                </c:pt>
                <c:pt idx="17">
                  <c:v>103.34239519135052</c:v>
                </c:pt>
                <c:pt idx="18">
                  <c:v>107.93761149454606</c:v>
                </c:pt>
                <c:pt idx="19">
                  <c:v>111.25954329222408</c:v>
                </c:pt>
                <c:pt idx="20">
                  <c:v>111.25954329222408</c:v>
                </c:pt>
                <c:pt idx="21">
                  <c:v>112.34502795589067</c:v>
                </c:pt>
                <c:pt idx="22">
                  <c:v>116.58594528360678</c:v>
                </c:pt>
                <c:pt idx="23">
                  <c:v>119.66804350418235</c:v>
                </c:pt>
                <c:pt idx="24">
                  <c:v>119.66804350418235</c:v>
                </c:pt>
                <c:pt idx="25">
                  <c:v>124.63561810412283</c:v>
                </c:pt>
                <c:pt idx="26">
                  <c:v>127.52331276532725</c:v>
                </c:pt>
                <c:pt idx="27">
                  <c:v>128.47145453936079</c:v>
                </c:pt>
                <c:pt idx="28">
                  <c:v>128.47145453936079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5088"/>
        <c:axId val="104068224"/>
      </c:scatterChart>
      <c:valAx>
        <c:axId val="1040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h2+k2+l2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68224"/>
        <c:crosses val="autoZero"/>
        <c:crossBetween val="midCat"/>
      </c:valAx>
      <c:valAx>
        <c:axId val="104068224"/>
        <c:scaling>
          <c:orientation val="minMax"/>
          <c:max val="250"/>
        </c:scaling>
        <c:delete val="0"/>
        <c:axPos val="l"/>
        <c:majorGridlines>
          <c:spPr>
            <a:ln w="15875"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[keV]</a:t>
                </a:r>
              </a:p>
            </c:rich>
          </c:tx>
          <c:layout>
            <c:manualLayout>
              <c:xMode val="edge"/>
              <c:yMode val="edge"/>
              <c:x val="0"/>
              <c:y val="0.430727672554444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02508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6102972757315054"/>
          <c:y val="1.2013525336359986E-2"/>
          <c:w val="0.44526747174224302"/>
          <c:h val="0.15377267030810338"/>
        </c:manualLayout>
      </c:layout>
      <c:overlay val="0"/>
      <c:spPr>
        <a:solidFill>
          <a:schemeClr val="bg1"/>
        </a:solidFill>
        <a:ln>
          <a:solidFill>
            <a:schemeClr val="tx1">
              <a:tint val="75000"/>
              <a:shade val="95000"/>
              <a:satMod val="105000"/>
            </a:schemeClr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661987</xdr:colOff>
      <xdr:row>24</xdr:row>
      <xdr:rowOff>152399</xdr:rowOff>
    </xdr:from>
    <xdr:to>
      <xdr:col>8</xdr:col>
      <xdr:colOff>228600</xdr:colOff>
      <xdr:row>52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7"/>
  <sheetViews>
    <sheetView tabSelected="1" topLeftCell="A13" zoomScaleNormal="100" workbookViewId="0">
      <selection activeCell="Q25" sqref="Q25"/>
    </sheetView>
  </sheetViews>
  <sheetFormatPr defaultColWidth="15" defaultRowHeight="15" x14ac:dyDescent="0.25"/>
  <cols>
    <col min="1" max="1" width="10" customWidth="1"/>
    <col min="2" max="2" width="26.42578125" bestFit="1" customWidth="1"/>
    <col min="3" max="3" width="10.7109375" bestFit="1" customWidth="1"/>
    <col min="4" max="4" width="6" bestFit="1" customWidth="1"/>
    <col min="6" max="6" width="6" bestFit="1" customWidth="1"/>
    <col min="7" max="7" width="10.140625" bestFit="1" customWidth="1"/>
    <col min="8" max="8" width="10.140625" style="14" customWidth="1"/>
    <col min="9" max="12" width="5.42578125" customWidth="1"/>
    <col min="13" max="15" width="15" customWidth="1"/>
    <col min="17" max="17" width="18" bestFit="1" customWidth="1"/>
    <col min="18" max="19" width="19" bestFit="1" customWidth="1"/>
  </cols>
  <sheetData>
    <row r="1" spans="2:19" s="3" customFormat="1" ht="15.75" thickBot="1" x14ac:dyDescent="0.3">
      <c r="B1" s="21"/>
      <c r="C1" s="21"/>
      <c r="D1" s="21"/>
      <c r="H1" s="14"/>
    </row>
    <row r="2" spans="2:19" ht="16.5" thickBot="1" x14ac:dyDescent="0.3">
      <c r="B2" s="10" t="s">
        <v>10</v>
      </c>
      <c r="C2" s="21"/>
      <c r="D2" s="21"/>
      <c r="E2" s="3"/>
      <c r="F2" s="8" t="s">
        <v>26</v>
      </c>
      <c r="G2" s="5" t="s">
        <v>19</v>
      </c>
      <c r="H2" s="15"/>
      <c r="I2" s="23" t="s">
        <v>27</v>
      </c>
      <c r="J2" s="12">
        <v>3.5150000000000001</v>
      </c>
      <c r="Q2" s="11" t="s">
        <v>50</v>
      </c>
    </row>
    <row r="3" spans="2:19" s="4" customFormat="1" ht="19.5" thickBot="1" x14ac:dyDescent="0.3">
      <c r="B3" s="9" t="s">
        <v>11</v>
      </c>
      <c r="C3" s="21"/>
      <c r="D3" s="21"/>
      <c r="E3"/>
      <c r="F3" s="7"/>
      <c r="G3" s="6" t="s">
        <v>20</v>
      </c>
      <c r="H3" s="16"/>
      <c r="I3" s="20" t="s">
        <v>12</v>
      </c>
      <c r="J3" s="20" t="s">
        <v>31</v>
      </c>
      <c r="K3" s="20" t="s">
        <v>1</v>
      </c>
      <c r="L3" s="24" t="s">
        <v>32</v>
      </c>
      <c r="M3" s="24" t="s">
        <v>33</v>
      </c>
      <c r="N3" s="24" t="s">
        <v>34</v>
      </c>
      <c r="O3" s="24" t="s">
        <v>35</v>
      </c>
      <c r="P3" s="24" t="s">
        <v>36</v>
      </c>
      <c r="Q3" s="11" t="s">
        <v>44</v>
      </c>
      <c r="R3" s="11" t="s">
        <v>47</v>
      </c>
      <c r="S3" s="11" t="s">
        <v>48</v>
      </c>
    </row>
    <row r="4" spans="2:19" ht="16.5" thickBot="1" x14ac:dyDescent="0.3">
      <c r="B4" s="11" t="s">
        <v>29</v>
      </c>
      <c r="C4" s="21"/>
      <c r="D4" s="21"/>
      <c r="E4" s="4"/>
      <c r="F4" s="5" t="s">
        <v>22</v>
      </c>
      <c r="G4" s="12">
        <v>3.6147999999999998</v>
      </c>
      <c r="H4" s="12"/>
      <c r="I4" s="25" t="s">
        <v>30</v>
      </c>
      <c r="J4" s="25" t="s">
        <v>30</v>
      </c>
      <c r="K4" s="25" t="s">
        <v>30</v>
      </c>
      <c r="L4" s="25" t="s">
        <v>30</v>
      </c>
      <c r="M4" s="25" t="s">
        <v>30</v>
      </c>
      <c r="N4" s="25" t="s">
        <v>20</v>
      </c>
      <c r="O4" s="25" t="s">
        <v>20</v>
      </c>
      <c r="P4" s="25" t="s">
        <v>21</v>
      </c>
      <c r="Q4" s="11" t="s">
        <v>45</v>
      </c>
      <c r="R4" s="11" t="s">
        <v>46</v>
      </c>
      <c r="S4" s="11" t="s">
        <v>49</v>
      </c>
    </row>
    <row r="5" spans="2:19" ht="16.5" thickBot="1" x14ac:dyDescent="0.3">
      <c r="B5" s="29"/>
      <c r="C5" s="21"/>
      <c r="D5" s="21"/>
      <c r="F5" s="5" t="s">
        <v>23</v>
      </c>
      <c r="G5" s="12">
        <v>3.5238999999999998</v>
      </c>
      <c r="H5" s="12"/>
      <c r="I5" s="37">
        <v>1</v>
      </c>
      <c r="J5" s="37">
        <v>1</v>
      </c>
      <c r="K5" s="37">
        <v>1</v>
      </c>
      <c r="L5" s="37">
        <f>I5*I5+J5*J5+K5*K5</f>
        <v>3</v>
      </c>
      <c r="M5" s="19">
        <f>SQRT(L5)</f>
        <v>1.7320508075688772</v>
      </c>
      <c r="N5" s="19">
        <f t="shared" ref="N5:N33" si="0">$J$2/M5</f>
        <v>2.0293861962015347</v>
      </c>
      <c r="O5" s="19">
        <f>2*N5*SIN($C$16)</f>
        <v>0.45946607877248286</v>
      </c>
      <c r="P5" s="38">
        <f>$C$9/O5/1000*10000000000</f>
        <v>26.984402873636515</v>
      </c>
      <c r="Q5" s="45">
        <v>50.037579116195516</v>
      </c>
      <c r="R5" s="45">
        <v>35.048994255581277</v>
      </c>
      <c r="S5" s="45">
        <v>26.984402873636515</v>
      </c>
    </row>
    <row r="6" spans="2:19" ht="15.75" x14ac:dyDescent="0.25">
      <c r="B6" s="30" t="s">
        <v>12</v>
      </c>
      <c r="C6" s="31">
        <v>6.6260687599999996E-34</v>
      </c>
      <c r="D6" s="22" t="s">
        <v>13</v>
      </c>
      <c r="F6" s="5" t="s">
        <v>24</v>
      </c>
      <c r="G6" s="12">
        <v>4.0496999999999996</v>
      </c>
      <c r="H6" s="12"/>
      <c r="I6" s="37">
        <v>2</v>
      </c>
      <c r="J6" s="37">
        <v>0</v>
      </c>
      <c r="K6" s="37">
        <v>0</v>
      </c>
      <c r="L6" s="37">
        <f t="shared" ref="L6:L33" si="1">I6*I6+J6*J6+K6*K6</f>
        <v>4</v>
      </c>
      <c r="M6" s="19">
        <f t="shared" ref="M6:M33" si="2">SQRT(L6)</f>
        <v>2</v>
      </c>
      <c r="N6" s="19">
        <f t="shared" si="0"/>
        <v>1.7575000000000001</v>
      </c>
      <c r="O6" s="19">
        <f t="shared" ref="O6:O33" si="3">2*N6*SIN($C$16)</f>
        <v>0.39790929639419215</v>
      </c>
      <c r="P6" s="38">
        <f t="shared" ref="P6:P33" si="4">$C$9/O6/1000*10000000000</f>
        <v>31.158904526030707</v>
      </c>
      <c r="Q6" s="45">
        <v>57.778419544665361</v>
      </c>
      <c r="R6" s="45">
        <v>40.471092536570993</v>
      </c>
      <c r="S6" s="45">
        <v>31.158904526030707</v>
      </c>
    </row>
    <row r="7" spans="2:19" ht="15.75" x14ac:dyDescent="0.25">
      <c r="B7" s="32" t="s">
        <v>14</v>
      </c>
      <c r="C7" s="33">
        <v>299792458</v>
      </c>
      <c r="D7" s="22" t="s">
        <v>15</v>
      </c>
      <c r="F7" s="5" t="s">
        <v>25</v>
      </c>
      <c r="G7" s="12">
        <v>5.4111019999999996</v>
      </c>
      <c r="H7" s="12"/>
      <c r="I7" s="37">
        <v>2</v>
      </c>
      <c r="J7" s="37">
        <v>2</v>
      </c>
      <c r="K7" s="37">
        <v>0</v>
      </c>
      <c r="L7" s="37">
        <f t="shared" si="1"/>
        <v>8</v>
      </c>
      <c r="M7" s="19">
        <f t="shared" si="2"/>
        <v>2.8284271247461903</v>
      </c>
      <c r="N7" s="19">
        <f t="shared" si="0"/>
        <v>1.2427401679353571</v>
      </c>
      <c r="O7" s="19">
        <f t="shared" si="3"/>
        <v>0.28136436177750107</v>
      </c>
      <c r="P7" s="38">
        <f t="shared" si="4"/>
        <v>44.065345369401051</v>
      </c>
      <c r="Q7" s="45">
        <v>81.711024532548478</v>
      </c>
      <c r="R7" s="45">
        <v>57.234767949275266</v>
      </c>
      <c r="S7" s="45">
        <v>44.065345369401051</v>
      </c>
    </row>
    <row r="8" spans="2:19" ht="15.75" x14ac:dyDescent="0.25">
      <c r="B8" s="32" t="s">
        <v>16</v>
      </c>
      <c r="C8" s="33">
        <v>1.9864454404374119E-25</v>
      </c>
      <c r="D8" s="22" t="s">
        <v>17</v>
      </c>
      <c r="F8" s="5" t="s">
        <v>27</v>
      </c>
      <c r="G8" s="12">
        <v>3.5150000000000001</v>
      </c>
      <c r="H8" s="12"/>
      <c r="I8" s="37">
        <v>3</v>
      </c>
      <c r="J8" s="37">
        <v>1</v>
      </c>
      <c r="K8" s="37">
        <v>1</v>
      </c>
      <c r="L8" s="37">
        <f t="shared" si="1"/>
        <v>11</v>
      </c>
      <c r="M8" s="19">
        <f t="shared" si="2"/>
        <v>3.3166247903553998</v>
      </c>
      <c r="N8" s="19">
        <f t="shared" si="0"/>
        <v>1.0598123761908391</v>
      </c>
      <c r="O8" s="19">
        <f t="shared" si="3"/>
        <v>0.23994833395160947</v>
      </c>
      <c r="P8" s="38">
        <f t="shared" si="4"/>
        <v>51.67119759567526</v>
      </c>
      <c r="Q8" s="45">
        <v>95.814669304696054</v>
      </c>
      <c r="R8" s="45">
        <v>67.113714399779383</v>
      </c>
      <c r="S8" s="45">
        <v>51.67119759567526</v>
      </c>
    </row>
    <row r="9" spans="2:19" ht="16.5" thickBot="1" x14ac:dyDescent="0.3">
      <c r="B9" s="34" t="s">
        <v>16</v>
      </c>
      <c r="C9" s="35">
        <f>C8/1.602176565E-19</f>
        <v>1.2398417776366687E-6</v>
      </c>
      <c r="D9" s="22" t="s">
        <v>18</v>
      </c>
      <c r="I9" s="37">
        <v>2</v>
      </c>
      <c r="J9" s="37">
        <v>2</v>
      </c>
      <c r="K9" s="37">
        <v>2</v>
      </c>
      <c r="L9" s="37">
        <f t="shared" si="1"/>
        <v>12</v>
      </c>
      <c r="M9" s="19">
        <f t="shared" si="2"/>
        <v>3.4641016151377544</v>
      </c>
      <c r="N9" s="19">
        <f t="shared" si="0"/>
        <v>1.0146930981007674</v>
      </c>
      <c r="O9" s="19">
        <f t="shared" si="3"/>
        <v>0.22973303938624143</v>
      </c>
      <c r="P9" s="38">
        <f t="shared" si="4"/>
        <v>53.968805747273031</v>
      </c>
      <c r="Q9" s="45">
        <v>100.07515823239103</v>
      </c>
      <c r="R9" s="45">
        <v>70.097988511162555</v>
      </c>
      <c r="S9" s="45">
        <v>53.968805747273031</v>
      </c>
    </row>
    <row r="10" spans="2:19" ht="15.75" thickBot="1" x14ac:dyDescent="0.3">
      <c r="B10" s="21"/>
      <c r="C10" s="21"/>
      <c r="D10" s="21"/>
      <c r="I10" s="37">
        <v>4</v>
      </c>
      <c r="J10" s="37">
        <v>0</v>
      </c>
      <c r="K10" s="37">
        <v>0</v>
      </c>
      <c r="L10" s="37">
        <f t="shared" si="1"/>
        <v>16</v>
      </c>
      <c r="M10" s="19">
        <f t="shared" si="2"/>
        <v>4</v>
      </c>
      <c r="N10" s="19">
        <f t="shared" si="0"/>
        <v>0.87875000000000003</v>
      </c>
      <c r="O10" s="19">
        <f t="shared" si="3"/>
        <v>0.19895464819709607</v>
      </c>
      <c r="P10" s="38">
        <f t="shared" si="4"/>
        <v>62.317809052061413</v>
      </c>
      <c r="Q10" s="45">
        <v>115.55683908933072</v>
      </c>
      <c r="R10" s="45">
        <v>80.942185073141985</v>
      </c>
      <c r="S10" s="45">
        <v>62.317809052061413</v>
      </c>
    </row>
    <row r="11" spans="2:19" ht="16.5" thickBot="1" x14ac:dyDescent="0.3">
      <c r="B11" s="36" t="s">
        <v>7</v>
      </c>
      <c r="C11" s="21">
        <v>0.1</v>
      </c>
      <c r="D11" s="2" t="s">
        <v>0</v>
      </c>
      <c r="G11" s="6"/>
      <c r="H11" s="16"/>
      <c r="I11" s="37">
        <v>3</v>
      </c>
      <c r="J11" s="37">
        <v>3</v>
      </c>
      <c r="K11" s="37">
        <v>1</v>
      </c>
      <c r="L11" s="37">
        <f t="shared" si="1"/>
        <v>19</v>
      </c>
      <c r="M11" s="19">
        <f t="shared" si="2"/>
        <v>4.358898943540674</v>
      </c>
      <c r="N11" s="19">
        <f t="shared" si="0"/>
        <v>0.80639630455502453</v>
      </c>
      <c r="O11" s="19">
        <f t="shared" si="3"/>
        <v>0.1825733064923849</v>
      </c>
      <c r="P11" s="38">
        <f t="shared" si="4"/>
        <v>67.909258010199991</v>
      </c>
      <c r="Q11" s="45">
        <v>125.92514595634584</v>
      </c>
      <c r="R11" s="45">
        <v>88.204701250798095</v>
      </c>
      <c r="S11" s="45">
        <v>67.909258010199991</v>
      </c>
    </row>
    <row r="12" spans="2:19" ht="16.5" thickBot="1" x14ac:dyDescent="0.3">
      <c r="B12" s="36" t="s">
        <v>8</v>
      </c>
      <c r="C12" s="21">
        <v>0.1</v>
      </c>
      <c r="D12" s="2" t="s">
        <v>0</v>
      </c>
      <c r="I12" s="37">
        <v>4</v>
      </c>
      <c r="J12" s="37">
        <v>2</v>
      </c>
      <c r="K12" s="37">
        <v>0</v>
      </c>
      <c r="L12" s="37">
        <f t="shared" si="1"/>
        <v>20</v>
      </c>
      <c r="M12" s="19">
        <f t="shared" si="2"/>
        <v>4.4721359549995796</v>
      </c>
      <c r="N12" s="19">
        <f t="shared" si="0"/>
        <v>0.78597789409117602</v>
      </c>
      <c r="O12" s="19">
        <f t="shared" si="3"/>
        <v>0.1779504471233051</v>
      </c>
      <c r="P12" s="38">
        <f t="shared" si="4"/>
        <v>69.673428624630532</v>
      </c>
      <c r="Q12" s="45">
        <v>129.19647373437419</v>
      </c>
      <c r="R12" s="45">
        <v>90.496114035457168</v>
      </c>
      <c r="S12" s="45">
        <v>69.673428624630532</v>
      </c>
    </row>
    <row r="13" spans="2:19" ht="15.75" thickBot="1" x14ac:dyDescent="0.3">
      <c r="B13" s="21"/>
      <c r="C13" s="21"/>
      <c r="D13" s="21"/>
      <c r="I13" s="37">
        <v>4</v>
      </c>
      <c r="J13" s="37">
        <v>2</v>
      </c>
      <c r="K13" s="37">
        <v>2</v>
      </c>
      <c r="L13" s="37">
        <f t="shared" si="1"/>
        <v>24</v>
      </c>
      <c r="M13" s="19">
        <f t="shared" si="2"/>
        <v>4.8989794855663558</v>
      </c>
      <c r="N13" s="19">
        <f t="shared" si="0"/>
        <v>0.71749637049023929</v>
      </c>
      <c r="O13" s="19">
        <f t="shared" si="3"/>
        <v>0.1624457900126075</v>
      </c>
      <c r="P13" s="38">
        <f t="shared" si="4"/>
        <v>76.32341703287257</v>
      </c>
      <c r="Q13" s="45">
        <v>141.52764602888089</v>
      </c>
      <c r="R13" s="45">
        <v>99.133526047559499</v>
      </c>
      <c r="S13" s="45">
        <v>76.32341703287257</v>
      </c>
    </row>
    <row r="14" spans="2:19" ht="16.5" thickBot="1" x14ac:dyDescent="0.3">
      <c r="B14" s="36" t="s">
        <v>9</v>
      </c>
      <c r="C14" s="1">
        <v>13</v>
      </c>
      <c r="D14" s="2" t="s">
        <v>2</v>
      </c>
      <c r="I14" s="37">
        <v>3</v>
      </c>
      <c r="J14" s="37">
        <v>3</v>
      </c>
      <c r="K14" s="37">
        <v>3</v>
      </c>
      <c r="L14" s="37">
        <f t="shared" si="1"/>
        <v>27</v>
      </c>
      <c r="M14" s="19">
        <f t="shared" si="2"/>
        <v>5.196152422706632</v>
      </c>
      <c r="N14" s="19">
        <f t="shared" si="0"/>
        <v>0.67646206540051157</v>
      </c>
      <c r="O14" s="19">
        <f t="shared" si="3"/>
        <v>0.15315535959082763</v>
      </c>
      <c r="P14" s="38">
        <f t="shared" si="4"/>
        <v>80.953208620909535</v>
      </c>
      <c r="Q14" s="45">
        <v>150.11273734858656</v>
      </c>
      <c r="R14" s="45">
        <v>105.14698276674383</v>
      </c>
      <c r="S14" s="45">
        <v>80.953208620909535</v>
      </c>
    </row>
    <row r="15" spans="2:19" ht="16.5" thickBot="1" x14ac:dyDescent="0.3">
      <c r="B15" s="11" t="s">
        <v>9</v>
      </c>
      <c r="C15" s="1">
        <f>C14*PI()/180</f>
        <v>0.22689280275926285</v>
      </c>
      <c r="D15" s="2" t="s">
        <v>4</v>
      </c>
      <c r="H15" s="15"/>
      <c r="I15" s="37">
        <v>5</v>
      </c>
      <c r="J15" s="37">
        <v>1</v>
      </c>
      <c r="K15" s="37">
        <v>1</v>
      </c>
      <c r="L15" s="37">
        <f t="shared" si="1"/>
        <v>27</v>
      </c>
      <c r="M15" s="19">
        <f t="shared" si="2"/>
        <v>5.196152422706632</v>
      </c>
      <c r="N15" s="19">
        <f t="shared" si="0"/>
        <v>0.67646206540051157</v>
      </c>
      <c r="O15" s="19">
        <f t="shared" si="3"/>
        <v>0.15315535959082763</v>
      </c>
      <c r="P15" s="38">
        <f t="shared" si="4"/>
        <v>80.953208620909535</v>
      </c>
      <c r="Q15" s="45">
        <v>150.11273734858656</v>
      </c>
      <c r="R15" s="45">
        <v>105.14698276674383</v>
      </c>
      <c r="S15" s="45">
        <v>80.953208620909535</v>
      </c>
    </row>
    <row r="16" spans="2:19" ht="16.5" thickBot="1" x14ac:dyDescent="0.3">
      <c r="B16" s="18" t="s">
        <v>5</v>
      </c>
      <c r="C16" s="1">
        <f>C15/2</f>
        <v>0.11344640137963143</v>
      </c>
      <c r="D16" s="2" t="s">
        <v>4</v>
      </c>
      <c r="H16" s="16"/>
      <c r="I16" s="37">
        <v>4</v>
      </c>
      <c r="J16" s="37">
        <v>4</v>
      </c>
      <c r="K16" s="37">
        <v>0</v>
      </c>
      <c r="L16" s="37">
        <f t="shared" si="1"/>
        <v>32</v>
      </c>
      <c r="M16" s="19">
        <f t="shared" si="2"/>
        <v>5.6568542494923806</v>
      </c>
      <c r="N16" s="19">
        <f t="shared" si="0"/>
        <v>0.62137008396767857</v>
      </c>
      <c r="O16" s="19">
        <f t="shared" si="3"/>
        <v>0.14068218088875054</v>
      </c>
      <c r="P16" s="38">
        <f t="shared" si="4"/>
        <v>88.130690738802102</v>
      </c>
      <c r="Q16" s="45">
        <v>163.42204906509696</v>
      </c>
      <c r="R16" s="45">
        <v>114.46953589855053</v>
      </c>
      <c r="S16" s="45">
        <v>88.130690738802102</v>
      </c>
    </row>
    <row r="17" spans="2:19" ht="16.5" thickBot="1" x14ac:dyDescent="0.3">
      <c r="B17" s="21"/>
      <c r="C17" s="21"/>
      <c r="D17" s="21"/>
      <c r="H17" s="12"/>
      <c r="I17" s="37">
        <v>5</v>
      </c>
      <c r="J17" s="37">
        <v>3</v>
      </c>
      <c r="K17" s="37">
        <v>1</v>
      </c>
      <c r="L17" s="37">
        <f t="shared" si="1"/>
        <v>35</v>
      </c>
      <c r="M17" s="19">
        <f t="shared" si="2"/>
        <v>5.9160797830996161</v>
      </c>
      <c r="N17" s="19">
        <f t="shared" si="0"/>
        <v>0.59414344107414718</v>
      </c>
      <c r="O17" s="19">
        <f t="shared" si="3"/>
        <v>0.13451789393743274</v>
      </c>
      <c r="P17" s="38">
        <f t="shared" si="4"/>
        <v>92.169282564990695</v>
      </c>
      <c r="Q17" s="45">
        <v>170.91086988382125</v>
      </c>
      <c r="R17" s="45">
        <v>119.71510617778073</v>
      </c>
      <c r="S17" s="45">
        <v>92.169282564990695</v>
      </c>
    </row>
    <row r="18" spans="2:19" ht="16.5" thickBot="1" x14ac:dyDescent="0.3">
      <c r="B18" s="11" t="s">
        <v>37</v>
      </c>
      <c r="C18" s="1">
        <f>$C$11*COS($C$16)/SIN($C$15)</f>
        <v>0.44168357359987842</v>
      </c>
      <c r="D18" s="2" t="s">
        <v>0</v>
      </c>
      <c r="I18" s="37">
        <v>4</v>
      </c>
      <c r="J18" s="37">
        <v>4</v>
      </c>
      <c r="K18" s="37">
        <v>2</v>
      </c>
      <c r="L18" s="37">
        <f t="shared" si="1"/>
        <v>36</v>
      </c>
      <c r="M18" s="19">
        <f t="shared" si="2"/>
        <v>6</v>
      </c>
      <c r="N18" s="19">
        <f t="shared" si="0"/>
        <v>0.58583333333333332</v>
      </c>
      <c r="O18" s="19">
        <f t="shared" si="3"/>
        <v>0.13263643213139736</v>
      </c>
      <c r="P18" s="38">
        <f t="shared" si="4"/>
        <v>93.476713578092131</v>
      </c>
      <c r="Q18" s="45">
        <v>173.33525863399612</v>
      </c>
      <c r="R18" s="45">
        <v>121.41327760971301</v>
      </c>
      <c r="S18" s="45">
        <v>93.476713578092131</v>
      </c>
    </row>
    <row r="19" spans="2:19" ht="16.5" thickBot="1" x14ac:dyDescent="0.3">
      <c r="B19" s="11" t="s">
        <v>38</v>
      </c>
      <c r="C19" s="1">
        <f>$C$12*COS($C$16)/SIN($C$15)</f>
        <v>0.44168357359987842</v>
      </c>
      <c r="D19" s="2" t="s">
        <v>0</v>
      </c>
      <c r="I19" s="37">
        <v>6</v>
      </c>
      <c r="J19" s="37">
        <v>0</v>
      </c>
      <c r="K19" s="37">
        <v>0</v>
      </c>
      <c r="L19" s="37">
        <f t="shared" si="1"/>
        <v>36</v>
      </c>
      <c r="M19" s="19">
        <f t="shared" si="2"/>
        <v>6</v>
      </c>
      <c r="N19" s="19">
        <f t="shared" si="0"/>
        <v>0.58583333333333332</v>
      </c>
      <c r="O19" s="19">
        <f t="shared" si="3"/>
        <v>0.13263643213139736</v>
      </c>
      <c r="P19" s="38">
        <f t="shared" si="4"/>
        <v>93.476713578092131</v>
      </c>
      <c r="Q19" s="45">
        <v>173.33525863399612</v>
      </c>
      <c r="R19" s="45">
        <v>121.41327760971301</v>
      </c>
      <c r="S19" s="45">
        <v>93.476713578092131</v>
      </c>
    </row>
    <row r="20" spans="2:19" ht="16.5" thickBot="1" x14ac:dyDescent="0.3">
      <c r="B20" s="11" t="s">
        <v>3</v>
      </c>
      <c r="C20" s="1">
        <f>C19+C18</f>
        <v>0.88336714719975684</v>
      </c>
      <c r="D20" s="2" t="s">
        <v>0</v>
      </c>
      <c r="I20" s="37">
        <v>6</v>
      </c>
      <c r="J20" s="37">
        <v>2</v>
      </c>
      <c r="K20" s="37">
        <v>0</v>
      </c>
      <c r="L20" s="37">
        <f t="shared" si="1"/>
        <v>40</v>
      </c>
      <c r="M20" s="19">
        <f t="shared" si="2"/>
        <v>6.324555320336759</v>
      </c>
      <c r="N20" s="19">
        <f t="shared" si="0"/>
        <v>0.55577029877459261</v>
      </c>
      <c r="O20" s="19">
        <f t="shared" si="3"/>
        <v>0.12582996787606718</v>
      </c>
      <c r="P20" s="38">
        <f t="shared" si="4"/>
        <v>98.533107697986338</v>
      </c>
      <c r="Q20" s="45">
        <v>182.71140536593131</v>
      </c>
      <c r="R20" s="45">
        <v>127.9808318110057</v>
      </c>
      <c r="S20" s="45">
        <v>98.533107697986338</v>
      </c>
    </row>
    <row r="21" spans="2:19" ht="15.75" thickBot="1" x14ac:dyDescent="0.3">
      <c r="B21" s="21"/>
      <c r="C21" s="21"/>
      <c r="D21" s="21"/>
      <c r="I21" s="37">
        <v>5</v>
      </c>
      <c r="J21" s="37">
        <v>3</v>
      </c>
      <c r="K21" s="37">
        <v>3</v>
      </c>
      <c r="L21" s="37">
        <f t="shared" si="1"/>
        <v>43</v>
      </c>
      <c r="M21" s="19">
        <f t="shared" si="2"/>
        <v>6.5574385243020004</v>
      </c>
      <c r="N21" s="19">
        <f t="shared" si="0"/>
        <v>0.53603247471910542</v>
      </c>
      <c r="O21" s="19">
        <f t="shared" si="3"/>
        <v>0.1213611976443339</v>
      </c>
      <c r="P21" s="38">
        <f t="shared" si="4"/>
        <v>102.16130045702084</v>
      </c>
      <c r="Q21" s="45">
        <v>189.43921709773613</v>
      </c>
      <c r="R21" s="45">
        <v>132.69335065995091</v>
      </c>
      <c r="S21" s="45">
        <v>102.16130045702084</v>
      </c>
    </row>
    <row r="22" spans="2:19" ht="16.5" thickBot="1" x14ac:dyDescent="0.3">
      <c r="B22" s="11" t="s">
        <v>41</v>
      </c>
      <c r="C22" s="1">
        <f>$C$11*SIN($C$16)/SIN($C$15)</f>
        <v>5.0323486634946762E-2</v>
      </c>
      <c r="D22" s="2" t="s">
        <v>0</v>
      </c>
      <c r="I22" s="37">
        <v>6</v>
      </c>
      <c r="J22" s="37">
        <v>2</v>
      </c>
      <c r="K22" s="37">
        <v>2</v>
      </c>
      <c r="L22" s="37">
        <f t="shared" si="1"/>
        <v>44</v>
      </c>
      <c r="M22" s="19">
        <f t="shared" si="2"/>
        <v>6.6332495807107996</v>
      </c>
      <c r="N22" s="19">
        <f t="shared" si="0"/>
        <v>0.52990618809541956</v>
      </c>
      <c r="O22" s="19">
        <f t="shared" si="3"/>
        <v>0.11997416697580474</v>
      </c>
      <c r="P22" s="38">
        <f t="shared" si="4"/>
        <v>103.34239519135052</v>
      </c>
      <c r="Q22" s="45">
        <v>191.62933860939211</v>
      </c>
      <c r="R22" s="45">
        <v>134.22742879955877</v>
      </c>
      <c r="S22" s="45">
        <v>103.34239519135052</v>
      </c>
    </row>
    <row r="23" spans="2:19" ht="16.5" thickBot="1" x14ac:dyDescent="0.3">
      <c r="B23" s="11" t="s">
        <v>42</v>
      </c>
      <c r="C23" s="1">
        <f>$C$12*SIN($C$16)/SIN($C$15)</f>
        <v>5.0323486634946762E-2</v>
      </c>
      <c r="D23" s="2" t="s">
        <v>0</v>
      </c>
      <c r="I23" s="37">
        <v>4</v>
      </c>
      <c r="J23" s="37">
        <v>4</v>
      </c>
      <c r="K23" s="37">
        <v>4</v>
      </c>
      <c r="L23" s="37">
        <f t="shared" si="1"/>
        <v>48</v>
      </c>
      <c r="M23" s="19">
        <f t="shared" si="2"/>
        <v>6.9282032302755088</v>
      </c>
      <c r="N23" s="19">
        <f t="shared" si="0"/>
        <v>0.50734654905038368</v>
      </c>
      <c r="O23" s="19">
        <f t="shared" si="3"/>
        <v>0.11486651969312071</v>
      </c>
      <c r="P23" s="38">
        <f t="shared" si="4"/>
        <v>107.93761149454606</v>
      </c>
      <c r="Q23" s="45">
        <v>200.15031646478207</v>
      </c>
      <c r="R23" s="45">
        <v>140.19597702232511</v>
      </c>
      <c r="S23" s="45">
        <v>107.93761149454606</v>
      </c>
    </row>
    <row r="24" spans="2:19" ht="16.5" thickBot="1" x14ac:dyDescent="0.3">
      <c r="B24" s="11" t="s">
        <v>43</v>
      </c>
      <c r="C24" s="1">
        <f>C22+C23</f>
        <v>0.10064697326989352</v>
      </c>
      <c r="D24" s="2" t="s">
        <v>0</v>
      </c>
      <c r="I24" s="37">
        <v>5</v>
      </c>
      <c r="J24" s="37">
        <v>5</v>
      </c>
      <c r="K24" s="37">
        <v>1</v>
      </c>
      <c r="L24" s="37">
        <f t="shared" si="1"/>
        <v>51</v>
      </c>
      <c r="M24" s="19">
        <f t="shared" si="2"/>
        <v>7.1414284285428504</v>
      </c>
      <c r="N24" s="19">
        <f t="shared" si="0"/>
        <v>0.49219844953584546</v>
      </c>
      <c r="O24" s="19">
        <f t="shared" si="3"/>
        <v>0.11143689259807713</v>
      </c>
      <c r="P24" s="38">
        <f t="shared" si="4"/>
        <v>111.25954329222408</v>
      </c>
      <c r="Q24" s="45">
        <v>206.31022394627453</v>
      </c>
      <c r="R24" s="45">
        <v>144.51070538742826</v>
      </c>
      <c r="S24" s="45">
        <v>111.25954329222408</v>
      </c>
    </row>
    <row r="25" spans="2:19" x14ac:dyDescent="0.25">
      <c r="I25" s="37">
        <v>7</v>
      </c>
      <c r="J25" s="37">
        <v>1</v>
      </c>
      <c r="K25" s="37">
        <v>1</v>
      </c>
      <c r="L25" s="37">
        <f t="shared" si="1"/>
        <v>51</v>
      </c>
      <c r="M25" s="19">
        <f t="shared" si="2"/>
        <v>7.1414284285428504</v>
      </c>
      <c r="N25" s="19">
        <f t="shared" si="0"/>
        <v>0.49219844953584546</v>
      </c>
      <c r="O25" s="19">
        <f t="shared" si="3"/>
        <v>0.11143689259807713</v>
      </c>
      <c r="P25" s="38">
        <f t="shared" si="4"/>
        <v>111.25954329222408</v>
      </c>
      <c r="Q25" s="45">
        <v>206.31022394627453</v>
      </c>
      <c r="R25" s="45">
        <v>144.51070538742826</v>
      </c>
      <c r="S25" s="45">
        <v>111.25954329222408</v>
      </c>
    </row>
    <row r="26" spans="2:19" x14ac:dyDescent="0.25">
      <c r="B26" s="21"/>
      <c r="C26" s="21"/>
      <c r="D26" s="21"/>
      <c r="I26" s="37">
        <v>6</v>
      </c>
      <c r="J26" s="37">
        <v>4</v>
      </c>
      <c r="K26" s="37">
        <v>0</v>
      </c>
      <c r="L26" s="37">
        <f t="shared" si="1"/>
        <v>52</v>
      </c>
      <c r="M26" s="19">
        <f t="shared" si="2"/>
        <v>7.2111025509279782</v>
      </c>
      <c r="N26" s="19">
        <f t="shared" si="0"/>
        <v>0.48744279743292013</v>
      </c>
      <c r="O26" s="19">
        <f t="shared" si="3"/>
        <v>0.11036018239485063</v>
      </c>
      <c r="P26" s="38">
        <f t="shared" si="4"/>
        <v>112.34502795589067</v>
      </c>
      <c r="Q26" s="45">
        <v>208.32305428356167</v>
      </c>
      <c r="R26" s="45">
        <v>145.92059931465468</v>
      </c>
      <c r="S26" s="45">
        <v>112.34502795589067</v>
      </c>
    </row>
    <row r="27" spans="2:19" x14ac:dyDescent="0.25">
      <c r="I27" s="37">
        <v>6</v>
      </c>
      <c r="J27" s="37">
        <v>4</v>
      </c>
      <c r="K27" s="37">
        <v>2</v>
      </c>
      <c r="L27" s="37">
        <f t="shared" si="1"/>
        <v>56</v>
      </c>
      <c r="M27" s="19">
        <f t="shared" si="2"/>
        <v>7.4833147735478827</v>
      </c>
      <c r="N27" s="19">
        <f t="shared" si="0"/>
        <v>0.4697116326610859</v>
      </c>
      <c r="O27" s="19">
        <f t="shared" si="3"/>
        <v>0.10634573272281077</v>
      </c>
      <c r="P27" s="38">
        <f t="shared" si="4"/>
        <v>116.58594528360678</v>
      </c>
      <c r="Q27" s="45">
        <v>216.18705028542101</v>
      </c>
      <c r="R27" s="45">
        <v>151.42896234027259</v>
      </c>
      <c r="S27" s="45">
        <v>116.58594528360678</v>
      </c>
    </row>
    <row r="28" spans="2:19" x14ac:dyDescent="0.25">
      <c r="I28" s="37">
        <v>5</v>
      </c>
      <c r="J28" s="37">
        <v>5</v>
      </c>
      <c r="K28" s="37">
        <v>3</v>
      </c>
      <c r="L28" s="37">
        <f t="shared" si="1"/>
        <v>59</v>
      </c>
      <c r="M28" s="19">
        <f t="shared" si="2"/>
        <v>7.6811457478686078</v>
      </c>
      <c r="N28" s="19">
        <f t="shared" si="0"/>
        <v>0.45761402209759594</v>
      </c>
      <c r="O28" s="19">
        <f t="shared" si="3"/>
        <v>0.10360675593341148</v>
      </c>
      <c r="P28" s="38">
        <f t="shared" si="4"/>
        <v>119.66804350418235</v>
      </c>
      <c r="Q28" s="45">
        <v>221.90223080203739</v>
      </c>
      <c r="R28" s="45">
        <v>155.43218017443962</v>
      </c>
      <c r="S28" s="45">
        <v>119.66804350418235</v>
      </c>
    </row>
    <row r="29" spans="2:19" x14ac:dyDescent="0.25">
      <c r="I29" s="37">
        <v>7</v>
      </c>
      <c r="J29" s="37">
        <v>3</v>
      </c>
      <c r="K29" s="37">
        <v>1</v>
      </c>
      <c r="L29" s="37">
        <f t="shared" si="1"/>
        <v>59</v>
      </c>
      <c r="M29" s="19">
        <f t="shared" si="2"/>
        <v>7.6811457478686078</v>
      </c>
      <c r="N29" s="19">
        <f t="shared" si="0"/>
        <v>0.45761402209759594</v>
      </c>
      <c r="O29" s="19">
        <f t="shared" si="3"/>
        <v>0.10360675593341148</v>
      </c>
      <c r="P29" s="38">
        <f t="shared" si="4"/>
        <v>119.66804350418235</v>
      </c>
      <c r="Q29" s="45">
        <v>221.90223080203739</v>
      </c>
      <c r="R29" s="45">
        <v>155.43218017443962</v>
      </c>
      <c r="S29" s="45">
        <v>119.66804350418235</v>
      </c>
    </row>
    <row r="30" spans="2:19" x14ac:dyDescent="0.25">
      <c r="I30" s="37">
        <v>8</v>
      </c>
      <c r="J30" s="37">
        <v>0</v>
      </c>
      <c r="K30" s="37">
        <v>0</v>
      </c>
      <c r="L30" s="37">
        <f t="shared" si="1"/>
        <v>64</v>
      </c>
      <c r="M30" s="19">
        <f t="shared" si="2"/>
        <v>8</v>
      </c>
      <c r="N30" s="19">
        <f t="shared" si="0"/>
        <v>0.43937500000000002</v>
      </c>
      <c r="O30" s="19">
        <f t="shared" si="3"/>
        <v>9.9477324098548037E-2</v>
      </c>
      <c r="P30" s="38">
        <f t="shared" si="4"/>
        <v>124.63561810412283</v>
      </c>
      <c r="Q30" s="45">
        <v>231.11367817866144</v>
      </c>
      <c r="R30" s="45">
        <v>161.88437014628397</v>
      </c>
      <c r="S30" s="45">
        <v>124.63561810412283</v>
      </c>
    </row>
    <row r="31" spans="2:19" x14ac:dyDescent="0.25">
      <c r="I31" s="37">
        <v>7</v>
      </c>
      <c r="J31" s="37">
        <v>3</v>
      </c>
      <c r="K31" s="37">
        <v>3</v>
      </c>
      <c r="L31" s="37">
        <f t="shared" si="1"/>
        <v>67</v>
      </c>
      <c r="M31" s="19">
        <f t="shared" si="2"/>
        <v>8.1853527718724504</v>
      </c>
      <c r="N31" s="19">
        <f t="shared" si="0"/>
        <v>0.42942559691241283</v>
      </c>
      <c r="O31" s="19">
        <f t="shared" si="3"/>
        <v>9.7224715289373626E-2</v>
      </c>
      <c r="P31" s="38">
        <f t="shared" si="4"/>
        <v>127.52331276532725</v>
      </c>
      <c r="Q31" s="45">
        <v>236.46837328716796</v>
      </c>
      <c r="R31" s="45">
        <v>165.63508473746396</v>
      </c>
      <c r="S31" s="45">
        <v>127.52331276532725</v>
      </c>
    </row>
    <row r="32" spans="2:19" x14ac:dyDescent="0.25">
      <c r="I32" s="37">
        <v>6</v>
      </c>
      <c r="J32" s="37">
        <v>4</v>
      </c>
      <c r="K32" s="37">
        <v>4</v>
      </c>
      <c r="L32" s="37">
        <f t="shared" si="1"/>
        <v>68</v>
      </c>
      <c r="M32" s="19">
        <f t="shared" si="2"/>
        <v>8.2462112512353212</v>
      </c>
      <c r="N32" s="19">
        <f t="shared" si="0"/>
        <v>0.42625636100135522</v>
      </c>
      <c r="O32" s="19">
        <f t="shared" si="3"/>
        <v>9.6507179908732865E-2</v>
      </c>
      <c r="P32" s="38">
        <f t="shared" si="4"/>
        <v>128.47145453936079</v>
      </c>
      <c r="Q32" s="45">
        <v>238.22652666390712</v>
      </c>
      <c r="R32" s="45">
        <v>166.8665893124288</v>
      </c>
      <c r="S32" s="45">
        <v>128.47145453936079</v>
      </c>
    </row>
    <row r="33" spans="5:21" x14ac:dyDescent="0.25">
      <c r="F33" s="4"/>
      <c r="G33" s="4"/>
      <c r="I33" s="37">
        <v>8</v>
      </c>
      <c r="J33" s="37">
        <v>2</v>
      </c>
      <c r="K33" s="37">
        <v>0</v>
      </c>
      <c r="L33" s="37">
        <f t="shared" si="1"/>
        <v>68</v>
      </c>
      <c r="M33" s="19">
        <f t="shared" si="2"/>
        <v>8.2462112512353212</v>
      </c>
      <c r="N33" s="19">
        <f t="shared" si="0"/>
        <v>0.42625636100135522</v>
      </c>
      <c r="O33" s="19">
        <f t="shared" si="3"/>
        <v>9.6507179908732865E-2</v>
      </c>
      <c r="P33" s="38">
        <f t="shared" si="4"/>
        <v>128.47145453936079</v>
      </c>
      <c r="Q33" s="45">
        <v>238.22652666390712</v>
      </c>
      <c r="R33" s="45">
        <v>166.8665893124288</v>
      </c>
      <c r="S33" s="45">
        <v>128.47145453936079</v>
      </c>
      <c r="T33" s="4"/>
      <c r="U33" s="4"/>
    </row>
    <row r="34" spans="5:21" x14ac:dyDescent="0.25"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5:21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"/>
      <c r="R35" s="4"/>
      <c r="S35" s="4"/>
      <c r="T35" s="4"/>
      <c r="U35" s="4"/>
    </row>
    <row r="36" spans="5:21" ht="15.75" x14ac:dyDescent="0.25">
      <c r="E36" s="39"/>
      <c r="F36" s="28"/>
      <c r="G36" s="28"/>
      <c r="H36" s="39"/>
      <c r="I36" s="28"/>
      <c r="J36" s="40"/>
      <c r="K36" s="39"/>
      <c r="L36" s="39"/>
      <c r="M36" s="39"/>
      <c r="N36" s="39"/>
      <c r="O36" s="39"/>
      <c r="P36" s="39"/>
      <c r="Q36" s="4"/>
      <c r="R36" s="4"/>
      <c r="S36" s="4"/>
      <c r="T36" s="4"/>
      <c r="U36" s="4"/>
    </row>
    <row r="37" spans="5:21" ht="15.75" x14ac:dyDescent="0.25">
      <c r="E37" s="39"/>
      <c r="F37" s="39"/>
      <c r="G37" s="41"/>
      <c r="H37" s="39"/>
      <c r="I37" s="28"/>
      <c r="J37" s="28"/>
      <c r="K37" s="28"/>
      <c r="L37" s="28"/>
      <c r="M37" s="28"/>
      <c r="N37" s="28"/>
      <c r="O37" s="28"/>
      <c r="P37" s="28"/>
      <c r="Q37" s="4"/>
      <c r="R37" s="4"/>
      <c r="S37" s="4"/>
      <c r="T37" s="4"/>
      <c r="U37" s="4"/>
    </row>
    <row r="38" spans="5:21" ht="15.75" x14ac:dyDescent="0.25">
      <c r="E38" s="39"/>
      <c r="F38" s="28"/>
      <c r="G38" s="40"/>
      <c r="H38" s="39"/>
      <c r="I38" s="28"/>
      <c r="J38" s="28"/>
      <c r="K38" s="28"/>
      <c r="L38" s="28"/>
      <c r="M38" s="28"/>
      <c r="N38" s="28"/>
      <c r="O38" s="28"/>
      <c r="P38" s="28"/>
      <c r="Q38" s="4"/>
      <c r="R38" s="4"/>
      <c r="S38" s="4"/>
      <c r="T38" s="4"/>
      <c r="U38" s="4"/>
    </row>
    <row r="39" spans="5:21" x14ac:dyDescent="0.25">
      <c r="E39" s="39"/>
      <c r="F39" s="39"/>
      <c r="G39" s="39"/>
      <c r="H39" s="39"/>
      <c r="I39" s="42"/>
      <c r="J39" s="42"/>
      <c r="K39" s="42"/>
      <c r="L39" s="42"/>
      <c r="M39" s="43"/>
      <c r="N39" s="43"/>
      <c r="O39" s="43"/>
      <c r="P39" s="44"/>
      <c r="Q39" s="4"/>
      <c r="R39" s="4"/>
      <c r="S39" s="4"/>
      <c r="T39" s="4"/>
      <c r="U39" s="4"/>
    </row>
    <row r="40" spans="5:21" x14ac:dyDescent="0.25">
      <c r="E40" s="39"/>
      <c r="F40" s="39"/>
      <c r="G40" s="39"/>
      <c r="H40" s="39"/>
      <c r="I40" s="42"/>
      <c r="J40" s="42"/>
      <c r="K40" s="42"/>
      <c r="L40" s="42"/>
      <c r="M40" s="43"/>
      <c r="N40" s="43"/>
      <c r="O40" s="43"/>
      <c r="P40" s="44"/>
      <c r="Q40" s="4"/>
      <c r="R40" s="4"/>
      <c r="S40" s="4"/>
      <c r="T40" s="4"/>
      <c r="U40" s="4"/>
    </row>
    <row r="41" spans="5:21" x14ac:dyDescent="0.25">
      <c r="E41" s="39"/>
      <c r="F41" s="39"/>
      <c r="G41" s="39"/>
      <c r="H41" s="39"/>
      <c r="I41" s="42"/>
      <c r="J41" s="42"/>
      <c r="K41" s="42"/>
      <c r="L41" s="42"/>
      <c r="M41" s="43"/>
      <c r="N41" s="43"/>
      <c r="O41" s="43"/>
      <c r="P41" s="44"/>
      <c r="Q41" s="4"/>
      <c r="R41" s="4"/>
      <c r="S41" s="4"/>
      <c r="T41" s="4"/>
      <c r="U41" s="4"/>
    </row>
    <row r="42" spans="5:21" x14ac:dyDescent="0.25">
      <c r="E42" s="39"/>
      <c r="F42" s="39"/>
      <c r="G42" s="39"/>
      <c r="H42" s="39"/>
      <c r="I42" s="42"/>
      <c r="J42" s="42"/>
      <c r="K42" s="42"/>
      <c r="L42" s="42"/>
      <c r="M42" s="43"/>
      <c r="N42" s="43"/>
      <c r="O42" s="43"/>
      <c r="P42" s="44"/>
    </row>
    <row r="43" spans="5:21" x14ac:dyDescent="0.25">
      <c r="E43" s="39"/>
      <c r="F43" s="39"/>
      <c r="G43" s="39"/>
      <c r="H43" s="39"/>
      <c r="I43" s="42"/>
      <c r="J43" s="42"/>
      <c r="K43" s="42"/>
      <c r="L43" s="42"/>
      <c r="M43" s="43"/>
      <c r="N43" s="43"/>
      <c r="O43" s="43"/>
      <c r="P43" s="44"/>
    </row>
    <row r="44" spans="5:21" x14ac:dyDescent="0.25">
      <c r="E44" s="39"/>
      <c r="F44" s="39"/>
      <c r="G44" s="39"/>
      <c r="H44" s="39"/>
      <c r="I44" s="42"/>
      <c r="J44" s="42"/>
      <c r="K44" s="42"/>
      <c r="L44" s="42"/>
      <c r="M44" s="43"/>
      <c r="N44" s="43"/>
      <c r="O44" s="43"/>
      <c r="P44" s="44"/>
    </row>
    <row r="45" spans="5:21" x14ac:dyDescent="0.25">
      <c r="E45" s="39"/>
      <c r="F45" s="39"/>
      <c r="G45" s="39"/>
      <c r="H45" s="39"/>
      <c r="I45" s="42"/>
      <c r="J45" s="42"/>
      <c r="K45" s="42"/>
      <c r="L45" s="42"/>
      <c r="M45" s="43"/>
      <c r="N45" s="43"/>
      <c r="O45" s="43"/>
      <c r="P45" s="44"/>
    </row>
    <row r="46" spans="5:21" x14ac:dyDescent="0.25">
      <c r="E46" s="39"/>
      <c r="F46" s="39"/>
      <c r="G46" s="39"/>
      <c r="H46" s="39"/>
      <c r="I46" s="42"/>
      <c r="J46" s="42"/>
      <c r="K46" s="42"/>
      <c r="L46" s="42"/>
      <c r="M46" s="43"/>
      <c r="N46" s="43"/>
      <c r="O46" s="43"/>
      <c r="P46" s="44"/>
    </row>
    <row r="47" spans="5:21" x14ac:dyDescent="0.25">
      <c r="E47" s="39"/>
      <c r="F47" s="39"/>
      <c r="G47" s="39"/>
      <c r="H47" s="39"/>
      <c r="I47" s="42"/>
      <c r="J47" s="42"/>
      <c r="K47" s="42"/>
      <c r="L47" s="42"/>
      <c r="M47" s="43"/>
      <c r="N47" s="43"/>
      <c r="O47" s="43"/>
      <c r="P47" s="44"/>
    </row>
    <row r="48" spans="5:21" x14ac:dyDescent="0.25">
      <c r="E48" s="39"/>
      <c r="F48" s="39"/>
      <c r="G48" s="39"/>
      <c r="H48" s="39"/>
      <c r="I48" s="42"/>
      <c r="J48" s="42"/>
      <c r="K48" s="42"/>
      <c r="L48" s="42"/>
      <c r="M48" s="43"/>
      <c r="N48" s="43"/>
      <c r="O48" s="43"/>
      <c r="P48" s="44"/>
    </row>
    <row r="49" spans="5:16" x14ac:dyDescent="0.25">
      <c r="E49" s="39"/>
      <c r="F49" s="39"/>
      <c r="G49" s="39"/>
      <c r="H49" s="39"/>
      <c r="I49" s="42"/>
      <c r="J49" s="42"/>
      <c r="K49" s="42"/>
      <c r="L49" s="42"/>
      <c r="M49" s="43"/>
      <c r="N49" s="43"/>
      <c r="O49" s="43"/>
      <c r="P49" s="44"/>
    </row>
    <row r="50" spans="5:16" x14ac:dyDescent="0.25">
      <c r="E50" s="39"/>
      <c r="F50" s="39"/>
      <c r="G50" s="39"/>
      <c r="H50" s="39"/>
      <c r="I50" s="42"/>
      <c r="J50" s="42"/>
      <c r="K50" s="42"/>
      <c r="L50" s="42"/>
      <c r="M50" s="43"/>
      <c r="N50" s="43"/>
      <c r="O50" s="43"/>
      <c r="P50" s="44"/>
    </row>
    <row r="51" spans="5:16" x14ac:dyDescent="0.25">
      <c r="E51" s="39"/>
      <c r="F51" s="39"/>
      <c r="G51" s="39"/>
      <c r="H51" s="39"/>
      <c r="I51" s="42"/>
      <c r="J51" s="42"/>
      <c r="K51" s="42"/>
      <c r="L51" s="42"/>
      <c r="M51" s="43"/>
      <c r="N51" s="43"/>
      <c r="O51" s="43"/>
      <c r="P51" s="44"/>
    </row>
    <row r="52" spans="5:16" x14ac:dyDescent="0.25">
      <c r="E52" s="39"/>
      <c r="F52" s="39"/>
      <c r="G52" s="39"/>
      <c r="H52" s="39"/>
      <c r="I52" s="42"/>
      <c r="J52" s="42"/>
      <c r="K52" s="42"/>
      <c r="L52" s="42"/>
      <c r="M52" s="43"/>
      <c r="N52" s="43"/>
      <c r="O52" s="43"/>
      <c r="P52" s="44"/>
    </row>
    <row r="53" spans="5:16" x14ac:dyDescent="0.25">
      <c r="E53" s="39"/>
      <c r="F53" s="39"/>
      <c r="G53" s="39"/>
      <c r="H53" s="39"/>
      <c r="I53" s="42"/>
      <c r="J53" s="42"/>
      <c r="K53" s="42"/>
      <c r="L53" s="42"/>
      <c r="M53" s="43"/>
      <c r="N53" s="43"/>
      <c r="O53" s="43"/>
      <c r="P53" s="44"/>
    </row>
    <row r="54" spans="5:16" x14ac:dyDescent="0.25">
      <c r="E54" s="39"/>
      <c r="F54" s="39"/>
      <c r="G54" s="39"/>
      <c r="H54" s="39"/>
      <c r="I54" s="42"/>
      <c r="J54" s="42"/>
      <c r="K54" s="42"/>
      <c r="L54" s="42"/>
      <c r="M54" s="43"/>
      <c r="N54" s="43"/>
      <c r="O54" s="43"/>
      <c r="P54" s="44"/>
    </row>
    <row r="55" spans="5:16" x14ac:dyDescent="0.25">
      <c r="E55" s="39"/>
      <c r="F55" s="39"/>
      <c r="G55" s="39"/>
      <c r="H55" s="39"/>
      <c r="I55" s="42"/>
      <c r="J55" s="42"/>
      <c r="K55" s="42"/>
      <c r="L55" s="42"/>
      <c r="M55" s="43"/>
      <c r="N55" s="43"/>
      <c r="O55" s="43"/>
      <c r="P55" s="44"/>
    </row>
    <row r="56" spans="5:16" x14ac:dyDescent="0.25">
      <c r="E56" s="39"/>
      <c r="F56" s="39"/>
      <c r="G56" s="39"/>
      <c r="H56" s="39"/>
      <c r="I56" s="42"/>
      <c r="J56" s="42"/>
      <c r="K56" s="42"/>
      <c r="L56" s="42"/>
      <c r="M56" s="43"/>
      <c r="N56" s="43"/>
      <c r="O56" s="43"/>
      <c r="P56" s="44"/>
    </row>
    <row r="57" spans="5:16" x14ac:dyDescent="0.25">
      <c r="E57" s="39"/>
      <c r="F57" s="39"/>
      <c r="G57" s="39"/>
      <c r="H57" s="39"/>
      <c r="I57" s="42"/>
      <c r="J57" s="42"/>
      <c r="K57" s="42"/>
      <c r="L57" s="42"/>
      <c r="M57" s="43"/>
      <c r="N57" s="43"/>
      <c r="O57" s="43"/>
      <c r="P57" s="44"/>
    </row>
    <row r="58" spans="5:16" x14ac:dyDescent="0.25">
      <c r="E58" s="39"/>
      <c r="F58" s="39"/>
      <c r="G58" s="39"/>
      <c r="H58" s="39"/>
      <c r="I58" s="42"/>
      <c r="J58" s="42"/>
      <c r="K58" s="42"/>
      <c r="L58" s="42"/>
      <c r="M58" s="43"/>
      <c r="N58" s="43"/>
      <c r="O58" s="43"/>
      <c r="P58" s="44"/>
    </row>
    <row r="59" spans="5:16" x14ac:dyDescent="0.25">
      <c r="E59" s="39"/>
      <c r="F59" s="39"/>
      <c r="G59" s="39"/>
      <c r="H59" s="39"/>
      <c r="I59" s="42"/>
      <c r="J59" s="42"/>
      <c r="K59" s="42"/>
      <c r="L59" s="42"/>
      <c r="M59" s="43"/>
      <c r="N59" s="43"/>
      <c r="O59" s="43"/>
      <c r="P59" s="44"/>
    </row>
    <row r="60" spans="5:16" x14ac:dyDescent="0.25">
      <c r="E60" s="39"/>
      <c r="F60" s="39"/>
      <c r="G60" s="39"/>
      <c r="H60" s="39"/>
      <c r="I60" s="42"/>
      <c r="J60" s="42"/>
      <c r="K60" s="42"/>
      <c r="L60" s="42"/>
      <c r="M60" s="43"/>
      <c r="N60" s="43"/>
      <c r="O60" s="43"/>
      <c r="P60" s="44"/>
    </row>
    <row r="61" spans="5:16" x14ac:dyDescent="0.25">
      <c r="E61" s="39"/>
      <c r="F61" s="39"/>
      <c r="G61" s="39"/>
      <c r="H61" s="39"/>
      <c r="I61" s="42"/>
      <c r="J61" s="42"/>
      <c r="K61" s="42"/>
      <c r="L61" s="42"/>
      <c r="M61" s="43"/>
      <c r="N61" s="43"/>
      <c r="O61" s="43"/>
      <c r="P61" s="44"/>
    </row>
    <row r="62" spans="5:16" x14ac:dyDescent="0.25">
      <c r="E62" s="39"/>
      <c r="F62" s="39"/>
      <c r="G62" s="39"/>
      <c r="H62" s="39"/>
      <c r="I62" s="42"/>
      <c r="J62" s="42"/>
      <c r="K62" s="42"/>
      <c r="L62" s="42"/>
      <c r="M62" s="43"/>
      <c r="N62" s="43"/>
      <c r="O62" s="43"/>
      <c r="P62" s="44"/>
    </row>
    <row r="63" spans="5:16" x14ac:dyDescent="0.25">
      <c r="E63" s="39"/>
      <c r="F63" s="39"/>
      <c r="G63" s="39"/>
      <c r="H63" s="39"/>
      <c r="I63" s="42"/>
      <c r="J63" s="42"/>
      <c r="K63" s="42"/>
      <c r="L63" s="42"/>
      <c r="M63" s="43"/>
      <c r="N63" s="43"/>
      <c r="O63" s="43"/>
      <c r="P63" s="44"/>
    </row>
    <row r="64" spans="5:16" x14ac:dyDescent="0.25">
      <c r="E64" s="39"/>
      <c r="F64" s="39"/>
      <c r="G64" s="39"/>
      <c r="H64" s="39"/>
      <c r="I64" s="42"/>
      <c r="J64" s="42"/>
      <c r="K64" s="42"/>
      <c r="L64" s="42"/>
      <c r="M64" s="43"/>
      <c r="N64" s="43"/>
      <c r="O64" s="43"/>
      <c r="P64" s="44"/>
    </row>
    <row r="65" spans="5:16" x14ac:dyDescent="0.25">
      <c r="E65" s="39"/>
      <c r="F65" s="39"/>
      <c r="G65" s="39"/>
      <c r="H65" s="39"/>
      <c r="I65" s="42"/>
      <c r="J65" s="42"/>
      <c r="K65" s="42"/>
      <c r="L65" s="42"/>
      <c r="M65" s="43"/>
      <c r="N65" s="43"/>
      <c r="O65" s="43"/>
      <c r="P65" s="44"/>
    </row>
    <row r="66" spans="5:16" x14ac:dyDescent="0.25">
      <c r="E66" s="39"/>
      <c r="F66" s="39"/>
      <c r="G66" s="39"/>
      <c r="H66" s="39"/>
      <c r="I66" s="42"/>
      <c r="J66" s="42"/>
      <c r="K66" s="42"/>
      <c r="L66" s="42"/>
      <c r="M66" s="43"/>
      <c r="N66" s="43"/>
      <c r="O66" s="43"/>
      <c r="P66" s="44"/>
    </row>
    <row r="67" spans="5:16" x14ac:dyDescent="0.25">
      <c r="I67" s="13"/>
      <c r="J67" s="13"/>
      <c r="K67" s="13"/>
      <c r="L67" s="13"/>
      <c r="M67" s="17"/>
      <c r="N67" s="17"/>
      <c r="O67" s="17"/>
      <c r="P6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7"/>
  <sheetViews>
    <sheetView workbookViewId="0">
      <selection activeCell="B1" sqref="B1:D24"/>
    </sheetView>
  </sheetViews>
  <sheetFormatPr defaultColWidth="15" defaultRowHeight="15" x14ac:dyDescent="0.25"/>
  <cols>
    <col min="1" max="1" width="10" style="21" customWidth="1"/>
    <col min="2" max="2" width="26.42578125" style="21" bestFit="1" customWidth="1"/>
    <col min="3" max="3" width="10.7109375" style="21" bestFit="1" customWidth="1"/>
    <col min="4" max="4" width="6" style="21" bestFit="1" customWidth="1"/>
    <col min="5" max="5" width="15" style="21"/>
    <col min="6" max="6" width="6" style="21" bestFit="1" customWidth="1"/>
    <col min="7" max="7" width="10.140625" style="21" bestFit="1" customWidth="1"/>
    <col min="8" max="8" width="10.140625" style="21" customWidth="1"/>
    <col min="9" max="9" width="12" style="21" customWidth="1"/>
    <col min="10" max="16" width="15" style="21"/>
    <col min="17" max="17" width="15.140625" style="21" bestFit="1" customWidth="1"/>
    <col min="18" max="16384" width="15" style="21"/>
  </cols>
  <sheetData>
    <row r="1" spans="2:16" ht="15.75" thickBot="1" x14ac:dyDescent="0.3"/>
    <row r="2" spans="2:16" ht="16.5" thickBot="1" x14ac:dyDescent="0.3">
      <c r="B2" s="10" t="s">
        <v>10</v>
      </c>
      <c r="F2" s="27" t="s">
        <v>28</v>
      </c>
      <c r="G2" s="23" t="s">
        <v>19</v>
      </c>
      <c r="I2" s="23" t="s">
        <v>27</v>
      </c>
      <c r="J2" s="12">
        <v>2.87</v>
      </c>
    </row>
    <row r="3" spans="2:16" ht="19.5" thickBot="1" x14ac:dyDescent="0.3">
      <c r="B3" s="9" t="s">
        <v>11</v>
      </c>
      <c r="G3" s="26" t="s">
        <v>20</v>
      </c>
      <c r="I3" s="24" t="s">
        <v>12</v>
      </c>
      <c r="J3" s="24" t="s">
        <v>31</v>
      </c>
      <c r="K3" s="24" t="s">
        <v>1</v>
      </c>
      <c r="L3" s="24" t="s">
        <v>32</v>
      </c>
      <c r="M3" s="24" t="s">
        <v>33</v>
      </c>
      <c r="N3" s="24" t="s">
        <v>34</v>
      </c>
      <c r="O3" s="24" t="s">
        <v>35</v>
      </c>
      <c r="P3" s="24" t="s">
        <v>36</v>
      </c>
    </row>
    <row r="4" spans="2:16" ht="16.5" thickBot="1" x14ac:dyDescent="0.3">
      <c r="B4" s="11" t="s">
        <v>29</v>
      </c>
      <c r="F4" s="23" t="s">
        <v>27</v>
      </c>
      <c r="G4" s="12">
        <v>2.87</v>
      </c>
      <c r="I4" s="25" t="s">
        <v>30</v>
      </c>
      <c r="J4" s="25" t="s">
        <v>30</v>
      </c>
      <c r="K4" s="25" t="s">
        <v>30</v>
      </c>
      <c r="L4" s="25" t="s">
        <v>30</v>
      </c>
      <c r="M4" s="25" t="s">
        <v>30</v>
      </c>
      <c r="N4" s="25" t="s">
        <v>20</v>
      </c>
      <c r="O4" s="25" t="s">
        <v>20</v>
      </c>
      <c r="P4" s="25" t="s">
        <v>21</v>
      </c>
    </row>
    <row r="5" spans="2:16" ht="16.5" thickBot="1" x14ac:dyDescent="0.3">
      <c r="B5" s="29"/>
      <c r="I5" s="37">
        <v>1</v>
      </c>
      <c r="J5" s="37">
        <v>1</v>
      </c>
      <c r="K5" s="37">
        <v>0</v>
      </c>
      <c r="L5" s="37">
        <f>I5*I5+J5*J5+K5*K5</f>
        <v>2</v>
      </c>
      <c r="M5" s="19">
        <f>SQRT(L5)</f>
        <v>1.4142135623730951</v>
      </c>
      <c r="N5" s="19">
        <f>$J$2/M5</f>
        <v>2.0293964620053915</v>
      </c>
      <c r="O5" s="19">
        <f>2*N5*SIN($C$16)</f>
        <v>0.42425938706847288</v>
      </c>
      <c r="P5" s="38">
        <f>$C$9/O5/1000*10000000000</f>
        <v>29.223673427797738</v>
      </c>
    </row>
    <row r="6" spans="2:16" ht="15.75" x14ac:dyDescent="0.25">
      <c r="B6" s="30" t="s">
        <v>12</v>
      </c>
      <c r="C6" s="31">
        <v>6.6260687599999996E-34</v>
      </c>
      <c r="D6" s="22" t="s">
        <v>13</v>
      </c>
      <c r="I6" s="37">
        <v>2</v>
      </c>
      <c r="J6" s="37">
        <v>0</v>
      </c>
      <c r="K6" s="37">
        <v>0</v>
      </c>
      <c r="L6" s="37">
        <f t="shared" ref="L6:L32" si="0">I6*I6+J6*J6+K6*K6</f>
        <v>4</v>
      </c>
      <c r="M6" s="19">
        <f t="shared" ref="M6:M32" si="1">SQRT(L6)</f>
        <v>2</v>
      </c>
      <c r="N6" s="19">
        <f t="shared" ref="N6:N32" si="2">$J$2/M6</f>
        <v>1.4350000000000001</v>
      </c>
      <c r="O6" s="19">
        <f t="shared" ref="O6:O32" si="3">2*N6*SIN($C$16)</f>
        <v>0.29999668957816544</v>
      </c>
      <c r="P6" s="38">
        <f t="shared" ref="P6:P32" si="4">$C$9/O6/1000*10000000000</f>
        <v>41.3285153039538</v>
      </c>
    </row>
    <row r="7" spans="2:16" ht="15.75" x14ac:dyDescent="0.25">
      <c r="B7" s="32" t="s">
        <v>14</v>
      </c>
      <c r="C7" s="33">
        <v>299792458</v>
      </c>
      <c r="D7" s="22" t="s">
        <v>15</v>
      </c>
      <c r="I7" s="37">
        <v>2</v>
      </c>
      <c r="J7" s="37">
        <v>1</v>
      </c>
      <c r="K7" s="37">
        <v>1</v>
      </c>
      <c r="L7" s="37">
        <f t="shared" si="0"/>
        <v>6</v>
      </c>
      <c r="M7" s="19">
        <f t="shared" si="1"/>
        <v>2.4494897427831779</v>
      </c>
      <c r="N7" s="19">
        <f t="shared" si="2"/>
        <v>1.1716725936312871</v>
      </c>
      <c r="O7" s="19">
        <f t="shared" si="3"/>
        <v>0.24494627133020849</v>
      </c>
      <c r="P7" s="38">
        <f t="shared" si="4"/>
        <v>50.616887160746209</v>
      </c>
    </row>
    <row r="8" spans="2:16" ht="15.75" x14ac:dyDescent="0.25">
      <c r="B8" s="32" t="s">
        <v>16</v>
      </c>
      <c r="C8" s="33">
        <v>1.9864454404374119E-25</v>
      </c>
      <c r="D8" s="22" t="s">
        <v>17</v>
      </c>
      <c r="I8" s="37">
        <v>2</v>
      </c>
      <c r="J8" s="37">
        <v>2</v>
      </c>
      <c r="K8" s="37">
        <v>0</v>
      </c>
      <c r="L8" s="37">
        <f t="shared" si="0"/>
        <v>8</v>
      </c>
      <c r="M8" s="19">
        <f t="shared" si="1"/>
        <v>2.8284271247461903</v>
      </c>
      <c r="N8" s="19">
        <f t="shared" si="2"/>
        <v>1.0146982310026957</v>
      </c>
      <c r="O8" s="19">
        <f t="shared" si="3"/>
        <v>0.21212969353423644</v>
      </c>
      <c r="P8" s="38">
        <f t="shared" si="4"/>
        <v>58.447346855595477</v>
      </c>
    </row>
    <row r="9" spans="2:16" ht="16.5" thickBot="1" x14ac:dyDescent="0.3">
      <c r="B9" s="34" t="s">
        <v>16</v>
      </c>
      <c r="C9" s="35">
        <f>C8/1.602176565E-19</f>
        <v>1.2398417776366687E-6</v>
      </c>
      <c r="D9" s="22" t="s">
        <v>18</v>
      </c>
      <c r="I9" s="37">
        <v>3</v>
      </c>
      <c r="J9" s="37">
        <v>1</v>
      </c>
      <c r="K9" s="37">
        <v>0</v>
      </c>
      <c r="L9" s="37">
        <f t="shared" si="0"/>
        <v>10</v>
      </c>
      <c r="M9" s="19">
        <f t="shared" si="1"/>
        <v>3.1622776601683795</v>
      </c>
      <c r="N9" s="19">
        <f t="shared" si="2"/>
        <v>0.90757368846832487</v>
      </c>
      <c r="O9" s="19">
        <f t="shared" si="3"/>
        <v>0.18973456591550011</v>
      </c>
      <c r="P9" s="38">
        <f t="shared" si="4"/>
        <v>65.346120336810046</v>
      </c>
    </row>
    <row r="10" spans="2:16" ht="15.75" thickBot="1" x14ac:dyDescent="0.3">
      <c r="I10" s="37">
        <v>2</v>
      </c>
      <c r="J10" s="37">
        <v>2</v>
      </c>
      <c r="K10" s="37">
        <v>2</v>
      </c>
      <c r="L10" s="37">
        <f t="shared" si="0"/>
        <v>12</v>
      </c>
      <c r="M10" s="19">
        <f t="shared" si="1"/>
        <v>3.4641016151377544</v>
      </c>
      <c r="N10" s="19">
        <f t="shared" si="2"/>
        <v>0.82849763628711304</v>
      </c>
      <c r="O10" s="19">
        <f t="shared" si="3"/>
        <v>0.17320316948395043</v>
      </c>
      <c r="P10" s="38">
        <f t="shared" si="4"/>
        <v>71.583088307835865</v>
      </c>
    </row>
    <row r="11" spans="2:16" ht="16.5" thickBot="1" x14ac:dyDescent="0.3">
      <c r="B11" s="36" t="s">
        <v>7</v>
      </c>
      <c r="C11" s="21">
        <v>0.2</v>
      </c>
      <c r="D11" s="2" t="s">
        <v>0</v>
      </c>
      <c r="I11" s="37">
        <v>3</v>
      </c>
      <c r="J11" s="37">
        <v>2</v>
      </c>
      <c r="K11" s="37">
        <v>1</v>
      </c>
      <c r="L11" s="37">
        <f t="shared" si="0"/>
        <v>14</v>
      </c>
      <c r="M11" s="19">
        <f t="shared" si="1"/>
        <v>3.7416573867739413</v>
      </c>
      <c r="N11" s="19">
        <f t="shared" si="2"/>
        <v>0.76703976428865805</v>
      </c>
      <c r="O11" s="19">
        <f t="shared" si="3"/>
        <v>0.16035497565255311</v>
      </c>
      <c r="P11" s="38">
        <f t="shared" si="4"/>
        <v>77.318572285719299</v>
      </c>
    </row>
    <row r="12" spans="2:16" ht="16.5" thickBot="1" x14ac:dyDescent="0.3">
      <c r="B12" s="36" t="s">
        <v>8</v>
      </c>
      <c r="C12" s="21">
        <f>C11</f>
        <v>0.2</v>
      </c>
      <c r="D12" s="2" t="s">
        <v>0</v>
      </c>
      <c r="I12" s="37">
        <v>4</v>
      </c>
      <c r="J12" s="37">
        <v>0</v>
      </c>
      <c r="K12" s="37">
        <v>0</v>
      </c>
      <c r="L12" s="37">
        <f t="shared" si="0"/>
        <v>16</v>
      </c>
      <c r="M12" s="19">
        <f t="shared" si="1"/>
        <v>4</v>
      </c>
      <c r="N12" s="19">
        <f t="shared" si="2"/>
        <v>0.71750000000000003</v>
      </c>
      <c r="O12" s="19">
        <f t="shared" si="3"/>
        <v>0.14999834478908272</v>
      </c>
      <c r="P12" s="38">
        <f t="shared" si="4"/>
        <v>82.6570306079076</v>
      </c>
    </row>
    <row r="13" spans="2:16" ht="15.75" thickBot="1" x14ac:dyDescent="0.3">
      <c r="I13" s="37">
        <v>4</v>
      </c>
      <c r="J13" s="37">
        <v>1</v>
      </c>
      <c r="K13" s="37">
        <v>1</v>
      </c>
      <c r="L13" s="37">
        <f t="shared" si="0"/>
        <v>18</v>
      </c>
      <c r="M13" s="19">
        <f t="shared" si="1"/>
        <v>4.2426406871192848</v>
      </c>
      <c r="N13" s="19">
        <f t="shared" si="2"/>
        <v>0.67646548733513057</v>
      </c>
      <c r="O13" s="19">
        <f t="shared" si="3"/>
        <v>0.14141979568949098</v>
      </c>
      <c r="P13" s="38">
        <f t="shared" si="4"/>
        <v>87.671020283393204</v>
      </c>
    </row>
    <row r="14" spans="2:16" ht="16.5" thickBot="1" x14ac:dyDescent="0.3">
      <c r="B14" s="36" t="s">
        <v>9</v>
      </c>
      <c r="C14" s="1">
        <v>12</v>
      </c>
      <c r="D14" s="2" t="s">
        <v>2</v>
      </c>
      <c r="I14" s="37">
        <v>3</v>
      </c>
      <c r="J14" s="37">
        <v>3</v>
      </c>
      <c r="K14" s="37">
        <v>0</v>
      </c>
      <c r="L14" s="37">
        <f t="shared" si="0"/>
        <v>18</v>
      </c>
      <c r="M14" s="19">
        <f t="shared" si="1"/>
        <v>4.2426406871192848</v>
      </c>
      <c r="N14" s="19">
        <f t="shared" si="2"/>
        <v>0.67646548733513057</v>
      </c>
      <c r="O14" s="19">
        <f t="shared" si="3"/>
        <v>0.14141979568949098</v>
      </c>
      <c r="P14" s="38">
        <f t="shared" si="4"/>
        <v>87.671020283393204</v>
      </c>
    </row>
    <row r="15" spans="2:16" ht="16.5" thickBot="1" x14ac:dyDescent="0.3">
      <c r="B15" s="11" t="s">
        <v>9</v>
      </c>
      <c r="C15" s="1">
        <f>C14*PI()/180</f>
        <v>0.20943951023931953</v>
      </c>
      <c r="D15" s="2" t="s">
        <v>4</v>
      </c>
      <c r="I15" s="37">
        <v>4</v>
      </c>
      <c r="J15" s="37">
        <v>2</v>
      </c>
      <c r="K15" s="37">
        <v>0</v>
      </c>
      <c r="L15" s="37">
        <f t="shared" si="0"/>
        <v>20</v>
      </c>
      <c r="M15" s="19">
        <f t="shared" si="1"/>
        <v>4.4721359549995796</v>
      </c>
      <c r="N15" s="19">
        <f t="shared" si="2"/>
        <v>0.64175150954243965</v>
      </c>
      <c r="O15" s="19">
        <f t="shared" si="3"/>
        <v>0.13416259818433612</v>
      </c>
      <c r="P15" s="38">
        <f t="shared" si="4"/>
        <v>92.413369628781069</v>
      </c>
    </row>
    <row r="16" spans="2:16" ht="16.5" thickBot="1" x14ac:dyDescent="0.3">
      <c r="B16" s="18" t="s">
        <v>5</v>
      </c>
      <c r="C16" s="1">
        <f>C15/2</f>
        <v>0.10471975511965977</v>
      </c>
      <c r="D16" s="2" t="s">
        <v>4</v>
      </c>
      <c r="I16" s="37">
        <v>3</v>
      </c>
      <c r="J16" s="37">
        <v>3</v>
      </c>
      <c r="K16" s="37">
        <v>2</v>
      </c>
      <c r="L16" s="37">
        <f t="shared" si="0"/>
        <v>22</v>
      </c>
      <c r="M16" s="19">
        <f t="shared" si="1"/>
        <v>4.6904157598234297</v>
      </c>
      <c r="N16" s="19">
        <f t="shared" si="2"/>
        <v>0.61188605594060197</v>
      </c>
      <c r="O16" s="19">
        <f t="shared" si="3"/>
        <v>0.12791901824475313</v>
      </c>
      <c r="P16" s="38">
        <f t="shared" si="4"/>
        <v>96.923959755884326</v>
      </c>
    </row>
    <row r="17" spans="2:16" ht="15.75" thickBot="1" x14ac:dyDescent="0.3">
      <c r="I17" s="37">
        <v>4</v>
      </c>
      <c r="J17" s="37">
        <v>2</v>
      </c>
      <c r="K17" s="37">
        <v>2</v>
      </c>
      <c r="L17" s="37">
        <f t="shared" si="0"/>
        <v>24</v>
      </c>
      <c r="M17" s="19">
        <f t="shared" si="1"/>
        <v>4.8989794855663558</v>
      </c>
      <c r="N17" s="19">
        <f t="shared" si="2"/>
        <v>0.58583629681564353</v>
      </c>
      <c r="O17" s="19">
        <f t="shared" si="3"/>
        <v>0.12247313566510425</v>
      </c>
      <c r="P17" s="38">
        <f t="shared" si="4"/>
        <v>101.23377432149242</v>
      </c>
    </row>
    <row r="18" spans="2:16" ht="16.5" thickBot="1" x14ac:dyDescent="0.3">
      <c r="B18" s="11" t="s">
        <v>37</v>
      </c>
      <c r="C18" s="1">
        <f>$C$11*COS($C$16)/SIN($C$15)</f>
        <v>0.95667722335056271</v>
      </c>
      <c r="D18" s="2" t="s">
        <v>0</v>
      </c>
      <c r="I18" s="37">
        <v>5</v>
      </c>
      <c r="J18" s="37">
        <v>1</v>
      </c>
      <c r="K18" s="37">
        <v>0</v>
      </c>
      <c r="L18" s="37">
        <f t="shared" si="0"/>
        <v>26</v>
      </c>
      <c r="M18" s="19">
        <f t="shared" si="1"/>
        <v>5.0990195135927845</v>
      </c>
      <c r="N18" s="19">
        <f t="shared" si="2"/>
        <v>0.56285330784658827</v>
      </c>
      <c r="O18" s="19">
        <f t="shared" si="3"/>
        <v>0.11766838262863868</v>
      </c>
      <c r="P18" s="38">
        <f t="shared" si="4"/>
        <v>105.36745300133923</v>
      </c>
    </row>
    <row r="19" spans="2:16" ht="16.5" thickBot="1" x14ac:dyDescent="0.3">
      <c r="B19" s="11" t="s">
        <v>38</v>
      </c>
      <c r="C19" s="1">
        <f>$C$12*COS($C$16)/SIN($C$15)</f>
        <v>0.95667722335056271</v>
      </c>
      <c r="D19" s="2" t="s">
        <v>0</v>
      </c>
      <c r="I19" s="37">
        <v>4</v>
      </c>
      <c r="J19" s="37">
        <v>3</v>
      </c>
      <c r="K19" s="37">
        <v>1</v>
      </c>
      <c r="L19" s="37">
        <f t="shared" si="0"/>
        <v>26</v>
      </c>
      <c r="M19" s="19">
        <f t="shared" si="1"/>
        <v>5.0990195135927845</v>
      </c>
      <c r="N19" s="19">
        <f t="shared" si="2"/>
        <v>0.56285330784658827</v>
      </c>
      <c r="O19" s="19">
        <f t="shared" si="3"/>
        <v>0.11766838262863868</v>
      </c>
      <c r="P19" s="38">
        <f t="shared" si="4"/>
        <v>105.36745300133923</v>
      </c>
    </row>
    <row r="20" spans="2:16" ht="16.5" thickBot="1" x14ac:dyDescent="0.3">
      <c r="B20" s="11" t="s">
        <v>3</v>
      </c>
      <c r="C20" s="1">
        <f>C19+C18</f>
        <v>1.9133544467011254</v>
      </c>
      <c r="D20" s="2" t="s">
        <v>0</v>
      </c>
      <c r="I20" s="37">
        <v>5</v>
      </c>
      <c r="J20" s="37">
        <v>2</v>
      </c>
      <c r="K20" s="37">
        <v>1</v>
      </c>
      <c r="L20" s="37">
        <f t="shared" si="0"/>
        <v>30</v>
      </c>
      <c r="M20" s="19">
        <f t="shared" si="1"/>
        <v>5.4772255750516612</v>
      </c>
      <c r="N20" s="19">
        <f t="shared" si="2"/>
        <v>0.52398791334660888</v>
      </c>
      <c r="O20" s="19">
        <f t="shared" si="3"/>
        <v>0.10954330270589077</v>
      </c>
      <c r="P20" s="38">
        <f t="shared" si="4"/>
        <v>113.18280050086489</v>
      </c>
    </row>
    <row r="21" spans="2:16" ht="15.75" thickBot="1" x14ac:dyDescent="0.3">
      <c r="I21" s="37">
        <v>4</v>
      </c>
      <c r="J21" s="37">
        <v>4</v>
      </c>
      <c r="K21" s="37">
        <v>0</v>
      </c>
      <c r="L21" s="37">
        <f t="shared" si="0"/>
        <v>32</v>
      </c>
      <c r="M21" s="19">
        <f t="shared" si="1"/>
        <v>5.6568542494923806</v>
      </c>
      <c r="N21" s="19">
        <f t="shared" si="2"/>
        <v>0.50734911550134787</v>
      </c>
      <c r="O21" s="19">
        <f t="shared" si="3"/>
        <v>0.10606484676711822</v>
      </c>
      <c r="P21" s="38">
        <f t="shared" si="4"/>
        <v>116.89469371119095</v>
      </c>
    </row>
    <row r="22" spans="2:16" ht="16.5" thickBot="1" x14ac:dyDescent="0.3">
      <c r="B22" s="11" t="s">
        <v>39</v>
      </c>
      <c r="C22" s="1">
        <f>$C$11*SIN($C$16)/SIN($C$15)</f>
        <v>0.10055082795635163</v>
      </c>
      <c r="D22" s="2" t="s">
        <v>0</v>
      </c>
      <c r="I22" s="37">
        <v>5</v>
      </c>
      <c r="J22" s="37">
        <v>3</v>
      </c>
      <c r="K22" s="37">
        <v>0</v>
      </c>
      <c r="L22" s="37">
        <f t="shared" si="0"/>
        <v>34</v>
      </c>
      <c r="M22" s="19">
        <f t="shared" si="1"/>
        <v>5.8309518948453007</v>
      </c>
      <c r="N22" s="19">
        <f t="shared" si="2"/>
        <v>0.49220093935900033</v>
      </c>
      <c r="O22" s="19">
        <f t="shared" si="3"/>
        <v>0.10289801562018358</v>
      </c>
      <c r="P22" s="38">
        <f t="shared" si="4"/>
        <v>120.49229231136621</v>
      </c>
    </row>
    <row r="23" spans="2:16" ht="16.5" thickBot="1" x14ac:dyDescent="0.3">
      <c r="B23" s="11" t="s">
        <v>40</v>
      </c>
      <c r="C23" s="1">
        <f>$C$12*SIN($C$16)/SIN($C$15)</f>
        <v>0.10055082795635163</v>
      </c>
      <c r="D23" s="2" t="s">
        <v>0</v>
      </c>
      <c r="I23" s="37">
        <v>4</v>
      </c>
      <c r="J23" s="37">
        <v>3</v>
      </c>
      <c r="K23" s="37">
        <v>3</v>
      </c>
      <c r="L23" s="37">
        <f t="shared" si="0"/>
        <v>34</v>
      </c>
      <c r="M23" s="19">
        <f t="shared" si="1"/>
        <v>5.8309518948453007</v>
      </c>
      <c r="N23" s="19">
        <f t="shared" si="2"/>
        <v>0.49220093935900033</v>
      </c>
      <c r="O23" s="19">
        <f t="shared" si="3"/>
        <v>0.10289801562018358</v>
      </c>
      <c r="P23" s="38">
        <f t="shared" si="4"/>
        <v>120.49229231136621</v>
      </c>
    </row>
    <row r="24" spans="2:16" ht="16.5" thickBot="1" x14ac:dyDescent="0.3">
      <c r="B24" s="11" t="s">
        <v>6</v>
      </c>
      <c r="C24" s="1">
        <f>C22+C23</f>
        <v>0.20110165591270326</v>
      </c>
      <c r="D24" s="2" t="s">
        <v>0</v>
      </c>
      <c r="I24" s="37">
        <v>6</v>
      </c>
      <c r="J24" s="37">
        <v>0</v>
      </c>
      <c r="K24" s="37">
        <v>0</v>
      </c>
      <c r="L24" s="37">
        <f t="shared" si="0"/>
        <v>36</v>
      </c>
      <c r="M24" s="19">
        <f t="shared" si="1"/>
        <v>6</v>
      </c>
      <c r="N24" s="19">
        <f t="shared" si="2"/>
        <v>0.47833333333333333</v>
      </c>
      <c r="O24" s="19">
        <f t="shared" si="3"/>
        <v>9.9998896526055134E-2</v>
      </c>
      <c r="P24" s="38">
        <f t="shared" si="4"/>
        <v>123.98554591186142</v>
      </c>
    </row>
    <row r="25" spans="2:16" x14ac:dyDescent="0.25">
      <c r="I25" s="37">
        <v>4</v>
      </c>
      <c r="J25" s="37">
        <v>4</v>
      </c>
      <c r="K25" s="37">
        <v>2</v>
      </c>
      <c r="L25" s="37">
        <f t="shared" si="0"/>
        <v>36</v>
      </c>
      <c r="M25" s="19">
        <f t="shared" si="1"/>
        <v>6</v>
      </c>
      <c r="N25" s="19">
        <f t="shared" si="2"/>
        <v>0.47833333333333333</v>
      </c>
      <c r="O25" s="19">
        <f t="shared" si="3"/>
        <v>9.9998896526055134E-2</v>
      </c>
      <c r="P25" s="38">
        <f t="shared" si="4"/>
        <v>123.98554591186142</v>
      </c>
    </row>
    <row r="26" spans="2:16" x14ac:dyDescent="0.25">
      <c r="I26" s="37">
        <v>6</v>
      </c>
      <c r="J26" s="37">
        <v>1</v>
      </c>
      <c r="K26" s="37">
        <v>1</v>
      </c>
      <c r="L26" s="37">
        <f t="shared" si="0"/>
        <v>38</v>
      </c>
      <c r="M26" s="19">
        <f t="shared" si="1"/>
        <v>6.164414002968976</v>
      </c>
      <c r="N26" s="19">
        <f t="shared" si="2"/>
        <v>0.46557547864528853</v>
      </c>
      <c r="O26" s="19">
        <f t="shared" si="3"/>
        <v>9.7331778635788443E-2</v>
      </c>
      <c r="P26" s="38">
        <f t="shared" si="4"/>
        <v>127.3830392308052</v>
      </c>
    </row>
    <row r="27" spans="2:16" x14ac:dyDescent="0.25">
      <c r="I27" s="37">
        <v>5</v>
      </c>
      <c r="J27" s="37">
        <v>3</v>
      </c>
      <c r="K27" s="37">
        <v>2</v>
      </c>
      <c r="L27" s="37">
        <f t="shared" si="0"/>
        <v>38</v>
      </c>
      <c r="M27" s="19">
        <f t="shared" si="1"/>
        <v>6.164414002968976</v>
      </c>
      <c r="N27" s="19">
        <f t="shared" si="2"/>
        <v>0.46557547864528853</v>
      </c>
      <c r="O27" s="19">
        <f t="shared" si="3"/>
        <v>9.7331778635788443E-2</v>
      </c>
      <c r="P27" s="38">
        <f t="shared" si="4"/>
        <v>127.3830392308052</v>
      </c>
    </row>
    <row r="28" spans="2:16" x14ac:dyDescent="0.25">
      <c r="I28" s="37">
        <v>6</v>
      </c>
      <c r="J28" s="37">
        <v>2</v>
      </c>
      <c r="K28" s="37">
        <v>0</v>
      </c>
      <c r="L28" s="37">
        <f t="shared" si="0"/>
        <v>40</v>
      </c>
      <c r="M28" s="19">
        <f t="shared" si="1"/>
        <v>6.324555320336759</v>
      </c>
      <c r="N28" s="19">
        <f t="shared" si="2"/>
        <v>0.45378684423416243</v>
      </c>
      <c r="O28" s="19">
        <f t="shared" si="3"/>
        <v>9.4867282957750057E-2</v>
      </c>
      <c r="P28" s="38">
        <f t="shared" si="4"/>
        <v>130.69224067362009</v>
      </c>
    </row>
    <row r="29" spans="2:16" x14ac:dyDescent="0.25">
      <c r="I29" s="37">
        <v>5</v>
      </c>
      <c r="J29" s="37">
        <v>4</v>
      </c>
      <c r="K29" s="37">
        <v>1</v>
      </c>
      <c r="L29" s="37">
        <f t="shared" si="0"/>
        <v>42</v>
      </c>
      <c r="M29" s="19">
        <f t="shared" si="1"/>
        <v>6.4807406984078604</v>
      </c>
      <c r="N29" s="19">
        <f t="shared" si="2"/>
        <v>0.44285061439120377</v>
      </c>
      <c r="O29" s="19">
        <f t="shared" si="3"/>
        <v>9.2580988358897415E-2</v>
      </c>
      <c r="P29" s="38">
        <f t="shared" si="4"/>
        <v>133.91969556755274</v>
      </c>
    </row>
    <row r="30" spans="2:16" x14ac:dyDescent="0.25">
      <c r="I30" s="37">
        <v>6</v>
      </c>
      <c r="J30" s="37">
        <v>2</v>
      </c>
      <c r="K30" s="37">
        <v>2</v>
      </c>
      <c r="L30" s="37">
        <f t="shared" si="0"/>
        <v>44</v>
      </c>
      <c r="M30" s="19">
        <f t="shared" si="1"/>
        <v>6.6332495807107996</v>
      </c>
      <c r="N30" s="19">
        <f t="shared" si="2"/>
        <v>0.43266877946909083</v>
      </c>
      <c r="O30" s="19">
        <f t="shared" si="3"/>
        <v>9.0452405243590633E-2</v>
      </c>
      <c r="P30" s="38">
        <f t="shared" si="4"/>
        <v>137.07117840567571</v>
      </c>
    </row>
    <row r="31" spans="2:16" x14ac:dyDescent="0.25">
      <c r="I31" s="37">
        <v>6</v>
      </c>
      <c r="J31" s="37">
        <v>3</v>
      </c>
      <c r="K31" s="37">
        <v>1</v>
      </c>
      <c r="L31" s="37">
        <f t="shared" si="0"/>
        <v>46</v>
      </c>
      <c r="M31" s="19">
        <f t="shared" si="1"/>
        <v>6.7823299831252681</v>
      </c>
      <c r="N31" s="19">
        <f t="shared" si="2"/>
        <v>0.4231584141645548</v>
      </c>
      <c r="O31" s="19">
        <f t="shared" si="3"/>
        <v>8.8464197502796313E-2</v>
      </c>
      <c r="P31" s="38">
        <f t="shared" si="4"/>
        <v>140.15181425202866</v>
      </c>
    </row>
    <row r="32" spans="2:16" x14ac:dyDescent="0.25">
      <c r="I32" s="37">
        <v>4</v>
      </c>
      <c r="J32" s="37">
        <v>4</v>
      </c>
      <c r="K32" s="37">
        <v>4</v>
      </c>
      <c r="L32" s="37">
        <f t="shared" si="0"/>
        <v>48</v>
      </c>
      <c r="M32" s="19">
        <f t="shared" si="1"/>
        <v>6.9282032302755088</v>
      </c>
      <c r="N32" s="19">
        <f t="shared" si="2"/>
        <v>0.41424881814355652</v>
      </c>
      <c r="O32" s="19">
        <f t="shared" si="3"/>
        <v>8.6601584741975213E-2</v>
      </c>
      <c r="P32" s="38">
        <f t="shared" si="4"/>
        <v>143.16617661567173</v>
      </c>
    </row>
    <row r="33" spans="9:16" x14ac:dyDescent="0.25">
      <c r="I33" s="37"/>
      <c r="J33" s="37"/>
      <c r="K33" s="37"/>
      <c r="L33" s="37"/>
      <c r="M33" s="19"/>
      <c r="N33" s="19"/>
      <c r="O33" s="19"/>
      <c r="P33" s="38"/>
    </row>
    <row r="67" spans="9:16" x14ac:dyDescent="0.25">
      <c r="I67" s="13"/>
      <c r="J67" s="13"/>
      <c r="K67" s="13"/>
      <c r="L67" s="13"/>
      <c r="M67" s="17"/>
      <c r="N67" s="17"/>
      <c r="O67" s="17"/>
      <c r="P6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fcc</vt:lpstr>
      <vt:lpstr>bcc</vt:lpstr>
      <vt:lpstr>Sheet3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parkjs</dc:creator>
  <cp:lastModifiedBy>parkjs</cp:lastModifiedBy>
  <dcterms:created xsi:type="dcterms:W3CDTF">2014-07-12T13:58:51Z</dcterms:created>
  <dcterms:modified xsi:type="dcterms:W3CDTF">2014-12-06T19:06:14Z</dcterms:modified>
</cp:coreProperties>
</file>