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0" yWindow="-15" windowWidth="15915" windowHeight="11640"/>
  </bookViews>
  <sheets>
    <sheet name="hcp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C15" i="1" l="1"/>
  <c r="C16" i="1" s="1"/>
  <c r="C9" i="1"/>
  <c r="C19" i="1" l="1"/>
  <c r="C22" i="1"/>
  <c r="C23" i="1"/>
  <c r="C18" i="1"/>
  <c r="M5" i="1"/>
  <c r="N5" i="1" s="1"/>
  <c r="M10" i="1"/>
  <c r="N10" i="1" s="1"/>
  <c r="M6" i="1"/>
  <c r="N6" i="1" s="1"/>
  <c r="M26" i="1"/>
  <c r="N26" i="1" s="1"/>
  <c r="M22" i="1"/>
  <c r="N22" i="1" s="1"/>
  <c r="M18" i="1"/>
  <c r="N18" i="1" s="1"/>
  <c r="M14" i="1"/>
  <c r="N14" i="1" s="1"/>
  <c r="M23" i="1"/>
  <c r="N23" i="1" s="1"/>
  <c r="M13" i="1"/>
  <c r="N13" i="1" s="1"/>
  <c r="M9" i="1"/>
  <c r="N9" i="1" s="1"/>
  <c r="M29" i="1"/>
  <c r="N29" i="1" s="1"/>
  <c r="M25" i="1"/>
  <c r="N25" i="1" s="1"/>
  <c r="M21" i="1"/>
  <c r="N21" i="1" s="1"/>
  <c r="M17" i="1"/>
  <c r="N17" i="1" s="1"/>
  <c r="M11" i="1"/>
  <c r="N11" i="1" s="1"/>
  <c r="M19" i="1"/>
  <c r="N19" i="1" s="1"/>
  <c r="M12" i="1"/>
  <c r="N12" i="1" s="1"/>
  <c r="M8" i="1"/>
  <c r="N8" i="1" s="1"/>
  <c r="M28" i="1"/>
  <c r="N28" i="1" s="1"/>
  <c r="M24" i="1"/>
  <c r="N24" i="1" s="1"/>
  <c r="M20" i="1"/>
  <c r="N20" i="1" s="1"/>
  <c r="M16" i="1"/>
  <c r="N16" i="1" s="1"/>
  <c r="M7" i="1"/>
  <c r="N7" i="1" s="1"/>
  <c r="M15" i="1"/>
  <c r="N15" i="1" s="1"/>
  <c r="M27" i="1"/>
  <c r="N27" i="1" s="1"/>
  <c r="C20" i="1" l="1"/>
  <c r="C24" i="1"/>
</calcChain>
</file>

<file path=xl/sharedStrings.xml><?xml version="1.0" encoding="utf-8"?>
<sst xmlns="http://schemas.openxmlformats.org/spreadsheetml/2006/main" count="59" uniqueCount="43">
  <si>
    <t>mm</t>
  </si>
  <si>
    <t>l</t>
  </si>
  <si>
    <t>deg</t>
  </si>
  <si>
    <t>Gauge length along Z</t>
  </si>
  <si>
    <t>rad</t>
  </si>
  <si>
    <t>q</t>
  </si>
  <si>
    <t>Incoming beam slit size  Y</t>
  </si>
  <si>
    <t>Outgoing beam slit size  Y</t>
  </si>
  <si>
    <r>
      <t>2</t>
    </r>
    <r>
      <rPr>
        <b/>
        <sz val="11"/>
        <color theme="1"/>
        <rFont val="Symbol"/>
        <family val="1"/>
        <charset val="2"/>
      </rPr>
      <t>q</t>
    </r>
  </si>
  <si>
    <t>constants</t>
  </si>
  <si>
    <t>inputs</t>
  </si>
  <si>
    <t>h</t>
  </si>
  <si>
    <t>J-s</t>
  </si>
  <si>
    <t>c</t>
  </si>
  <si>
    <t>m/s</t>
  </si>
  <si>
    <t>hc</t>
  </si>
  <si>
    <t>J-m</t>
  </si>
  <si>
    <t>eV-m</t>
  </si>
  <si>
    <t>a</t>
  </si>
  <si>
    <t>[Å]</t>
  </si>
  <si>
    <t>[keV]</t>
  </si>
  <si>
    <t>computed</t>
  </si>
  <si>
    <t>-</t>
  </si>
  <si>
    <t>k</t>
  </si>
  <si>
    <r>
      <t>d</t>
    </r>
    <r>
      <rPr>
        <b/>
        <vertAlign val="subscript"/>
        <sz val="12"/>
        <rFont val="Calibri"/>
        <family val="2"/>
        <scheme val="minor"/>
      </rPr>
      <t>hkl</t>
    </r>
  </si>
  <si>
    <t>Wavelength</t>
  </si>
  <si>
    <t>E</t>
  </si>
  <si>
    <t>Gauge length along Z US</t>
  </si>
  <si>
    <t>Gauge length along Z DS</t>
  </si>
  <si>
    <t>Gauge length along Y US</t>
  </si>
  <si>
    <t>Gauge length along Y DS</t>
  </si>
  <si>
    <t>Gauge length along Y</t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</si>
  <si>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7 deg</t>
    </r>
  </si>
  <si>
    <t>GL = 1.638 mm</t>
  </si>
  <si>
    <t>GL = 1.147 mm</t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</si>
  <si>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10 deg</t>
    </r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</si>
  <si>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13 deg</t>
    </r>
  </si>
  <si>
    <t>GL = 0.883 mm</t>
  </si>
  <si>
    <t>0.1 mm slits</t>
  </si>
  <si>
    <t>hcp</t>
  </si>
  <si>
    <t>Ti-a</t>
  </si>
  <si>
    <t>Ti-c</t>
  </si>
  <si>
    <t>hkl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</si>
</sst>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2"/>
      <name val="Symbol"/>
      <family val="1"/>
      <charset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3" fillId="4" borderId="5" xfId="0" applyFont="1" applyFill="1" applyBorder="1" applyAlignment="1">
      <alignment horizontal="center" vertical="center" wrapText="1"/>
    </xf>
    <xf numFmtId="166" fontId="4" fillId="4" borderId="6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66" fontId="4" fillId="4" borderId="10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6" fontId="4" fillId="4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16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067165327281"/>
          <c:y val="2.6672719964058546E-2"/>
          <c:w val="0.82636690172581018"/>
          <c:h val="0.858374027570878"/>
        </c:manualLayout>
      </c:layout>
      <c:scatterChart>
        <c:scatterStyle val="lineMarker"/>
        <c:varyColors val="0"/>
        <c:ser>
          <c:idx val="0"/>
          <c:order val="0"/>
          <c:tx>
            <c:v>TOA = 7 deg, GL = 1.6 mm</c:v>
          </c:tx>
          <c:spPr>
            <a:ln w="28575">
              <a:noFill/>
            </a:ln>
          </c:spPr>
          <c:xVal>
            <c:numRef>
              <c:f>hcp!$H$5:$H$33</c:f>
              <c:numCache>
                <c:formatCode>0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hcp!$O$5:$O$33</c:f>
              <c:numCache>
                <c:formatCode>0.000</c:formatCode>
                <c:ptCount val="29"/>
                <c:pt idx="0">
                  <c:v>39.73297818591751</c:v>
                </c:pt>
                <c:pt idx="1">
                  <c:v>43.358485204846012</c:v>
                </c:pt>
                <c:pt idx="2">
                  <c:v>45.262122732226153</c:v>
                </c:pt>
                <c:pt idx="3">
                  <c:v>58.809041726848541</c:v>
                </c:pt>
                <c:pt idx="4">
                  <c:v>68.816462692971925</c:v>
                </c:pt>
                <c:pt idx="5">
                  <c:v>76.212528031934383</c:v>
                </c:pt>
                <c:pt idx="6">
                  <c:v>79.462847131817341</c:v>
                </c:pt>
                <c:pt idx="7">
                  <c:v>81.340573814281797</c:v>
                </c:pt>
                <c:pt idx="8">
                  <c:v>82.36986725320358</c:v>
                </c:pt>
                <c:pt idx="9">
                  <c:v>86.716970409692024</c:v>
                </c:pt>
                <c:pt idx="10">
                  <c:v>90.520210687956308</c:v>
                </c:pt>
                <c:pt idx="11">
                  <c:v>95.383780151934417</c:v>
                </c:pt>
                <c:pt idx="12">
                  <c:v>102.68538006850983</c:v>
                </c:pt>
                <c:pt idx="13">
                  <c:v>105.11964011361221</c:v>
                </c:pt>
                <c:pt idx="14">
                  <c:v>107.33069691338059</c:v>
                </c:pt>
                <c:pt idx="15">
                  <c:v>110.70050403330359</c:v>
                </c:pt>
                <c:pt idx="16">
                  <c:v>113.71284697620311</c:v>
                </c:pt>
                <c:pt idx="17">
                  <c:v>115.44517092968323</c:v>
                </c:pt>
                <c:pt idx="18">
                  <c:v>117.62489557482844</c:v>
                </c:pt>
                <c:pt idx="19">
                  <c:v>119.19893455775252</c:v>
                </c:pt>
                <c:pt idx="20">
                  <c:v>123.60994808247031</c:v>
                </c:pt>
                <c:pt idx="21">
                  <c:v>126.8368378088301</c:v>
                </c:pt>
                <c:pt idx="22">
                  <c:v>130.06990181855949</c:v>
                </c:pt>
                <c:pt idx="23">
                  <c:v>134.40843461250742</c:v>
                </c:pt>
                <c:pt idx="24">
                  <c:v>136.01067820754</c:v>
                </c:pt>
              </c:numCache>
            </c:numRef>
          </c:yVal>
          <c:smooth val="0"/>
        </c:ser>
        <c:ser>
          <c:idx val="1"/>
          <c:order val="1"/>
          <c:tx>
            <c:v>TOA = 10 deg, GL = 1.1 mm</c:v>
          </c:tx>
          <c:spPr>
            <a:ln w="28575">
              <a:noFill/>
            </a:ln>
          </c:spPr>
          <c:xVal>
            <c:numRef>
              <c:f>hcp!$H$5:$H$33</c:f>
              <c:numCache>
                <c:formatCode>0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hcp!$P$5:$P$33</c:f>
              <c:numCache>
                <c:formatCode>0.000</c:formatCode>
                <c:ptCount val="29"/>
                <c:pt idx="0">
                  <c:v>27.831101120250239</c:v>
                </c:pt>
                <c:pt idx="1">
                  <c:v>30.370599971402019</c:v>
                </c:pt>
                <c:pt idx="2">
                  <c:v>31.704009419667273</c:v>
                </c:pt>
                <c:pt idx="3">
                  <c:v>41.192995386010047</c:v>
                </c:pt>
                <c:pt idx="4">
                  <c:v>48.202727794133587</c:v>
                </c:pt>
                <c:pt idx="5">
                  <c:v>53.383327178792804</c:v>
                </c:pt>
                <c:pt idx="6">
                  <c:v>55.660024362644592</c:v>
                </c:pt>
                <c:pt idx="7">
                  <c:v>56.975284470541119</c:v>
                </c:pt>
                <c:pt idx="8">
                  <c:v>57.696256597196246</c:v>
                </c:pt>
                <c:pt idx="9">
                  <c:v>60.741199942804037</c:v>
                </c:pt>
                <c:pt idx="10">
                  <c:v>63.405192666271653</c:v>
                </c:pt>
                <c:pt idx="11">
                  <c:v>66.811896611895108</c:v>
                </c:pt>
                <c:pt idx="12">
                  <c:v>71.926327366794965</c:v>
                </c:pt>
                <c:pt idx="13">
                  <c:v>73.631413181183788</c:v>
                </c:pt>
                <c:pt idx="14">
                  <c:v>75.180155515298082</c:v>
                </c:pt>
                <c:pt idx="15">
                  <c:v>77.540548493430208</c:v>
                </c:pt>
                <c:pt idx="16">
                  <c:v>79.65055446027273</c:v>
                </c:pt>
                <c:pt idx="17">
                  <c:v>80.863966726948092</c:v>
                </c:pt>
                <c:pt idx="18">
                  <c:v>82.390762345677672</c:v>
                </c:pt>
                <c:pt idx="19">
                  <c:v>83.493303360750701</c:v>
                </c:pt>
                <c:pt idx="20">
                  <c:v>86.583012943424876</c:v>
                </c:pt>
                <c:pt idx="21">
                  <c:v>88.843298942072863</c:v>
                </c:pt>
                <c:pt idx="22">
                  <c:v>91.107909738726178</c:v>
                </c:pt>
                <c:pt idx="23">
                  <c:v>94.146849944438827</c:v>
                </c:pt>
                <c:pt idx="24">
                  <c:v>95.269146976993753</c:v>
                </c:pt>
              </c:numCache>
            </c:numRef>
          </c:yVal>
          <c:smooth val="0"/>
        </c:ser>
        <c:ser>
          <c:idx val="2"/>
          <c:order val="2"/>
          <c:tx>
            <c:v>TOA = 13 deg, GL = 0.8 mm</c:v>
          </c:tx>
          <c:spPr>
            <a:ln w="28575">
              <a:noFill/>
            </a:ln>
          </c:spPr>
          <c:xVal>
            <c:numRef>
              <c:f>hcp!$H$5:$H$33</c:f>
              <c:numCache>
                <c:formatCode>0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hcp!$Q$5:$Q$33</c:f>
              <c:numCache>
                <c:formatCode>0.000</c:formatCode>
                <c:ptCount val="29"/>
                <c:pt idx="0">
                  <c:v>21.427309427749336</c:v>
                </c:pt>
                <c:pt idx="1">
                  <c:v>23.382482794406048</c:v>
                </c:pt>
                <c:pt idx="2">
                  <c:v>24.409081660128805</c:v>
                </c:pt>
                <c:pt idx="3">
                  <c:v>31.714701282503604</c:v>
                </c:pt>
                <c:pt idx="4">
                  <c:v>37.111530702425434</c:v>
                </c:pt>
                <c:pt idx="5">
                  <c:v>41.100101099143629</c:v>
                </c:pt>
                <c:pt idx="6">
                  <c:v>42.852942096016093</c:v>
                </c:pt>
                <c:pt idx="7">
                  <c:v>43.865567690242685</c:v>
                </c:pt>
                <c:pt idx="8">
                  <c:v>44.420647878406051</c:v>
                </c:pt>
                <c:pt idx="9">
                  <c:v>46.764965588812096</c:v>
                </c:pt>
                <c:pt idx="10">
                  <c:v>48.815987434925098</c:v>
                </c:pt>
                <c:pt idx="11">
                  <c:v>51.438826511834456</c:v>
                </c:pt>
                <c:pt idx="12">
                  <c:v>55.376453336534496</c:v>
                </c:pt>
                <c:pt idx="13">
                  <c:v>56.689207768632478</c:v>
                </c:pt>
                <c:pt idx="14">
                  <c:v>57.881592542541981</c:v>
                </c:pt>
                <c:pt idx="15">
                  <c:v>59.698871366509287</c:v>
                </c:pt>
                <c:pt idx="16">
                  <c:v>61.323375928890229</c:v>
                </c:pt>
                <c:pt idx="17">
                  <c:v>62.257588340721881</c:v>
                </c:pt>
                <c:pt idx="18">
                  <c:v>63.433076224370396</c:v>
                </c:pt>
                <c:pt idx="19">
                  <c:v>64.281928283247993</c:v>
                </c:pt>
                <c:pt idx="20">
                  <c:v>66.660711752281145</c:v>
                </c:pt>
                <c:pt idx="21">
                  <c:v>68.400917692354454</c:v>
                </c:pt>
                <c:pt idx="22">
                  <c:v>70.144453316893774</c:v>
                </c:pt>
                <c:pt idx="23">
                  <c:v>72.484149178688241</c:v>
                </c:pt>
                <c:pt idx="24">
                  <c:v>73.348211498123447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5760"/>
        <c:axId val="69287936"/>
      </c:scatterChart>
      <c:valAx>
        <c:axId val="6928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hkl</a:t>
                </a:r>
                <a:r>
                  <a:rPr lang="en-US" baseline="0"/>
                  <a:t> id</a:t>
                </a:r>
                <a:r>
                  <a:rPr lang="en-US"/>
                  <a:t> [-]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9287936"/>
        <c:crosses val="autoZero"/>
        <c:crossBetween val="midCat"/>
      </c:valAx>
      <c:valAx>
        <c:axId val="69287936"/>
        <c:scaling>
          <c:orientation val="minMax"/>
          <c:max val="250"/>
        </c:scaling>
        <c:delete val="0"/>
        <c:axPos val="l"/>
        <c:majorGridlines>
          <c:spPr>
            <a:ln w="15875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[keV]</a:t>
                </a:r>
              </a:p>
            </c:rich>
          </c:tx>
          <c:layout>
            <c:manualLayout>
              <c:xMode val="edge"/>
              <c:yMode val="edge"/>
              <c:x val="0"/>
              <c:y val="0.4307276725544442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69285760"/>
        <c:crosses val="autoZero"/>
        <c:crossBetween val="midCat"/>
      </c:valAx>
      <c:spPr>
        <a:ln>
          <a:solidFill>
            <a:schemeClr val="tx1">
              <a:tint val="75000"/>
              <a:shade val="95000"/>
              <a:satMod val="10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16102972757315054"/>
          <c:y val="1.2013525336359986E-2"/>
          <c:w val="0.54829235512614172"/>
          <c:h val="0.15139163854518184"/>
        </c:manualLayout>
      </c:layout>
      <c:overlay val="0"/>
      <c:spPr>
        <a:solidFill>
          <a:schemeClr val="bg1"/>
        </a:solidFill>
        <a:ln>
          <a:solidFill>
            <a:schemeClr val="tx1">
              <a:tint val="75000"/>
              <a:shade val="95000"/>
              <a:satMod val="105000"/>
            </a:schemeClr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</xdr:colOff>
      <xdr:row>24</xdr:row>
      <xdr:rowOff>133349</xdr:rowOff>
    </xdr:from>
    <xdr:to>
      <xdr:col>7</xdr:col>
      <xdr:colOff>0</xdr:colOff>
      <xdr:row>52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7"/>
  <sheetViews>
    <sheetView tabSelected="1" topLeftCell="C1" zoomScaleNormal="100" workbookViewId="0">
      <selection activeCell="H3" sqref="H3:K14"/>
    </sheetView>
  </sheetViews>
  <sheetFormatPr defaultColWidth="15" defaultRowHeight="15" x14ac:dyDescent="0.25"/>
  <cols>
    <col min="1" max="1" width="10" customWidth="1"/>
    <col min="2" max="2" width="26.42578125" bestFit="1" customWidth="1"/>
    <col min="3" max="3" width="10.7109375" bestFit="1" customWidth="1"/>
    <col min="4" max="4" width="6" bestFit="1" customWidth="1"/>
    <col min="6" max="6" width="6" bestFit="1" customWidth="1"/>
    <col min="7" max="7" width="10.140625" bestFit="1" customWidth="1"/>
    <col min="8" max="8" width="10.140625" style="18" customWidth="1"/>
    <col min="9" max="11" width="5.42578125" customWidth="1"/>
    <col min="12" max="13" width="15" customWidth="1"/>
    <col min="15" max="15" width="18" bestFit="1" customWidth="1"/>
    <col min="16" max="17" width="19" bestFit="1" customWidth="1"/>
  </cols>
  <sheetData>
    <row r="1" spans="2:17" s="3" customFormat="1" ht="15.75" thickBot="1" x14ac:dyDescent="0.3">
      <c r="B1" s="18"/>
      <c r="C1" s="18"/>
      <c r="D1" s="18"/>
      <c r="H1" s="18"/>
    </row>
    <row r="2" spans="2:17" ht="16.5" thickBot="1" x14ac:dyDescent="0.3">
      <c r="B2" s="10" t="s">
        <v>9</v>
      </c>
      <c r="C2" s="18"/>
      <c r="D2" s="18"/>
      <c r="E2" s="3"/>
      <c r="F2" s="8" t="s">
        <v>39</v>
      </c>
      <c r="G2" s="5" t="s">
        <v>18</v>
      </c>
      <c r="H2" s="20"/>
      <c r="I2" s="20"/>
      <c r="J2" s="12"/>
      <c r="O2" s="11" t="s">
        <v>38</v>
      </c>
    </row>
    <row r="3" spans="2:17" s="4" customFormat="1" ht="19.5" thickBot="1" x14ac:dyDescent="0.3">
      <c r="B3" s="9" t="s">
        <v>10</v>
      </c>
      <c r="C3" s="18"/>
      <c r="D3" s="18"/>
      <c r="E3"/>
      <c r="F3" s="7"/>
      <c r="G3" s="6" t="s">
        <v>19</v>
      </c>
      <c r="H3" s="21" t="s">
        <v>42</v>
      </c>
      <c r="I3" s="17" t="s">
        <v>11</v>
      </c>
      <c r="J3" s="17" t="s">
        <v>23</v>
      </c>
      <c r="K3" s="17" t="s">
        <v>1</v>
      </c>
      <c r="L3" s="21" t="s">
        <v>24</v>
      </c>
      <c r="M3" s="21" t="s">
        <v>25</v>
      </c>
      <c r="N3" s="21" t="s">
        <v>26</v>
      </c>
      <c r="O3" s="11" t="s">
        <v>32</v>
      </c>
      <c r="P3" s="11" t="s">
        <v>35</v>
      </c>
      <c r="Q3" s="11" t="s">
        <v>36</v>
      </c>
    </row>
    <row r="4" spans="2:17" ht="16.5" thickBot="1" x14ac:dyDescent="0.3">
      <c r="B4" s="11" t="s">
        <v>21</v>
      </c>
      <c r="C4" s="18"/>
      <c r="D4" s="18"/>
      <c r="E4" s="4"/>
      <c r="F4" s="5" t="s">
        <v>40</v>
      </c>
      <c r="G4" s="12">
        <v>2.9510999999999998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19</v>
      </c>
      <c r="M4" s="22" t="s">
        <v>19</v>
      </c>
      <c r="N4" s="22" t="s">
        <v>20</v>
      </c>
      <c r="O4" s="11" t="s">
        <v>33</v>
      </c>
      <c r="P4" s="11" t="s">
        <v>34</v>
      </c>
      <c r="Q4" s="11" t="s">
        <v>37</v>
      </c>
    </row>
    <row r="5" spans="2:17" ht="16.5" thickBot="1" x14ac:dyDescent="0.3">
      <c r="B5" s="24"/>
      <c r="C5" s="18"/>
      <c r="D5" s="18"/>
      <c r="F5" s="20" t="s">
        <v>41</v>
      </c>
      <c r="G5" s="12">
        <v>4.6840000000000002</v>
      </c>
      <c r="H5" s="41">
        <v>1</v>
      </c>
      <c r="I5" s="32">
        <v>1</v>
      </c>
      <c r="J5" s="32">
        <v>0</v>
      </c>
      <c r="K5" s="32">
        <v>0</v>
      </c>
      <c r="L5" s="16">
        <v>2.5556999999999999</v>
      </c>
      <c r="M5" s="16">
        <f>2*L5*SIN($C$16)</f>
        <v>0.57862690685327833</v>
      </c>
      <c r="N5" s="33">
        <f>$C$9/M5/1000*10000000000</f>
        <v>21.427309427749336</v>
      </c>
      <c r="O5" s="40">
        <v>39.73297818591751</v>
      </c>
      <c r="P5" s="40">
        <v>27.831101120250239</v>
      </c>
      <c r="Q5" s="40">
        <v>21.427309427749336</v>
      </c>
    </row>
    <row r="6" spans="2:17" ht="15.75" x14ac:dyDescent="0.25">
      <c r="B6" s="25" t="s">
        <v>11</v>
      </c>
      <c r="C6" s="26">
        <v>6.6260687599999996E-34</v>
      </c>
      <c r="D6" s="19" t="s">
        <v>12</v>
      </c>
      <c r="F6" s="5"/>
      <c r="G6" s="12"/>
      <c r="H6" s="41">
        <v>2</v>
      </c>
      <c r="I6" s="32">
        <v>0</v>
      </c>
      <c r="J6" s="32">
        <v>0</v>
      </c>
      <c r="K6" s="32">
        <v>2</v>
      </c>
      <c r="L6" s="16">
        <v>2.3420000000000001</v>
      </c>
      <c r="M6" s="16">
        <f t="shared" ref="M6:M33" si="0">2*L6*SIN($C$16)</f>
        <v>0.53024385328887513</v>
      </c>
      <c r="N6" s="33">
        <f t="shared" ref="N6:O33" si="1">$C$9/M6/1000*10000000000</f>
        <v>23.382482794406048</v>
      </c>
      <c r="O6" s="40">
        <v>43.358485204846012</v>
      </c>
      <c r="P6" s="40">
        <v>30.370599971402019</v>
      </c>
      <c r="Q6" s="40">
        <v>23.382482794406048</v>
      </c>
    </row>
    <row r="7" spans="2:17" ht="15.75" x14ac:dyDescent="0.25">
      <c r="B7" s="27" t="s">
        <v>13</v>
      </c>
      <c r="C7" s="28">
        <v>299792458</v>
      </c>
      <c r="D7" s="19" t="s">
        <v>14</v>
      </c>
      <c r="F7" s="5"/>
      <c r="G7" s="12"/>
      <c r="H7" s="41">
        <v>3</v>
      </c>
      <c r="I7" s="32">
        <v>1</v>
      </c>
      <c r="J7" s="32">
        <v>0</v>
      </c>
      <c r="K7" s="32">
        <v>1</v>
      </c>
      <c r="L7" s="16">
        <v>2.2435</v>
      </c>
      <c r="M7" s="16">
        <f t="shared" si="0"/>
        <v>0.50794282017659742</v>
      </c>
      <c r="N7" s="33">
        <f t="shared" si="1"/>
        <v>24.409081660128805</v>
      </c>
      <c r="O7" s="40">
        <v>45.262122732226153</v>
      </c>
      <c r="P7" s="40">
        <v>31.704009419667273</v>
      </c>
      <c r="Q7" s="40">
        <v>24.409081660128805</v>
      </c>
    </row>
    <row r="8" spans="2:17" ht="15.75" x14ac:dyDescent="0.25">
      <c r="B8" s="27" t="s">
        <v>15</v>
      </c>
      <c r="C8" s="28">
        <v>1.9864454404374119E-25</v>
      </c>
      <c r="D8" s="19" t="s">
        <v>16</v>
      </c>
      <c r="F8" s="5"/>
      <c r="G8" s="12"/>
      <c r="H8" s="41">
        <v>4</v>
      </c>
      <c r="I8" s="32">
        <v>1</v>
      </c>
      <c r="J8" s="32">
        <v>0</v>
      </c>
      <c r="K8" s="32">
        <v>2</v>
      </c>
      <c r="L8" s="16">
        <v>1.7266999999999999</v>
      </c>
      <c r="M8" s="16">
        <f t="shared" si="0"/>
        <v>0.39093597842608907</v>
      </c>
      <c r="N8" s="33">
        <f t="shared" si="1"/>
        <v>31.714701282503604</v>
      </c>
      <c r="O8" s="40">
        <v>58.809041726848541</v>
      </c>
      <c r="P8" s="40">
        <v>41.192995386010047</v>
      </c>
      <c r="Q8" s="40">
        <v>31.714701282503604</v>
      </c>
    </row>
    <row r="9" spans="2:17" ht="16.5" thickBot="1" x14ac:dyDescent="0.3">
      <c r="B9" s="29" t="s">
        <v>15</v>
      </c>
      <c r="C9" s="30">
        <f>C8/1.602176565E-19</f>
        <v>1.2398417776366687E-6</v>
      </c>
      <c r="D9" s="19" t="s">
        <v>17</v>
      </c>
      <c r="H9" s="41">
        <v>5</v>
      </c>
      <c r="I9" s="32">
        <v>1</v>
      </c>
      <c r="J9" s="32">
        <v>1</v>
      </c>
      <c r="K9" s="32">
        <v>0</v>
      </c>
      <c r="L9" s="16">
        <v>1.4756</v>
      </c>
      <c r="M9" s="16">
        <f t="shared" si="0"/>
        <v>0.3340853244718463</v>
      </c>
      <c r="N9" s="33">
        <f t="shared" si="1"/>
        <v>37.111530702425434</v>
      </c>
      <c r="O9" s="40">
        <v>68.816462692971925</v>
      </c>
      <c r="P9" s="40">
        <v>48.202727794133587</v>
      </c>
      <c r="Q9" s="40">
        <v>37.111530702425434</v>
      </c>
    </row>
    <row r="10" spans="2:17" ht="16.5" thickBot="1" x14ac:dyDescent="0.3">
      <c r="B10" s="18"/>
      <c r="C10" s="18"/>
      <c r="D10" s="18"/>
      <c r="H10" s="41">
        <v>6</v>
      </c>
      <c r="I10" s="32">
        <v>1</v>
      </c>
      <c r="J10" s="32">
        <v>0</v>
      </c>
      <c r="K10" s="32">
        <v>3</v>
      </c>
      <c r="L10" s="16">
        <v>1.3324</v>
      </c>
      <c r="M10" s="16">
        <f t="shared" si="0"/>
        <v>0.30166392404871784</v>
      </c>
      <c r="N10" s="33">
        <f t="shared" si="1"/>
        <v>41.100101099143629</v>
      </c>
      <c r="O10" s="40">
        <v>76.212528031934383</v>
      </c>
      <c r="P10" s="40">
        <v>53.383327178792804</v>
      </c>
      <c r="Q10" s="40">
        <v>41.100101099143629</v>
      </c>
    </row>
    <row r="11" spans="2:17" ht="16.5" thickBot="1" x14ac:dyDescent="0.3">
      <c r="B11" s="31" t="s">
        <v>6</v>
      </c>
      <c r="C11" s="18">
        <v>0.1</v>
      </c>
      <c r="D11" s="2" t="s">
        <v>0</v>
      </c>
      <c r="G11" s="6"/>
      <c r="H11" s="41">
        <v>7</v>
      </c>
      <c r="I11" s="32">
        <v>2</v>
      </c>
      <c r="J11" s="32">
        <v>0</v>
      </c>
      <c r="K11" s="32">
        <v>0</v>
      </c>
      <c r="L11" s="16">
        <v>1.2779</v>
      </c>
      <c r="M11" s="16">
        <f t="shared" si="0"/>
        <v>0.28932477374801602</v>
      </c>
      <c r="N11" s="33">
        <f t="shared" si="1"/>
        <v>42.852942096016093</v>
      </c>
      <c r="O11" s="40">
        <v>79.462847131817341</v>
      </c>
      <c r="P11" s="40">
        <v>55.660024362644592</v>
      </c>
      <c r="Q11" s="40">
        <v>42.852942096016093</v>
      </c>
    </row>
    <row r="12" spans="2:17" ht="16.5" thickBot="1" x14ac:dyDescent="0.3">
      <c r="B12" s="31" t="s">
        <v>7</v>
      </c>
      <c r="C12" s="18">
        <v>0.1</v>
      </c>
      <c r="D12" s="2" t="s">
        <v>0</v>
      </c>
      <c r="H12" s="41">
        <v>8</v>
      </c>
      <c r="I12" s="32">
        <v>1</v>
      </c>
      <c r="J12" s="32">
        <v>1</v>
      </c>
      <c r="K12" s="32">
        <v>2</v>
      </c>
      <c r="L12" s="16">
        <v>1.2484</v>
      </c>
      <c r="M12" s="16">
        <f t="shared" si="0"/>
        <v>0.28264578413570951</v>
      </c>
      <c r="N12" s="33">
        <f t="shared" si="1"/>
        <v>43.865567690242685</v>
      </c>
      <c r="O12" s="40">
        <v>81.340573814281797</v>
      </c>
      <c r="P12" s="40">
        <v>56.975284470541119</v>
      </c>
      <c r="Q12" s="40">
        <v>43.865567690242685</v>
      </c>
    </row>
    <row r="13" spans="2:17" ht="16.5" thickBot="1" x14ac:dyDescent="0.3">
      <c r="B13" s="18"/>
      <c r="C13" s="18"/>
      <c r="D13" s="18"/>
      <c r="H13" s="41">
        <v>9</v>
      </c>
      <c r="I13" s="32">
        <v>2</v>
      </c>
      <c r="J13" s="32">
        <v>0</v>
      </c>
      <c r="K13" s="32">
        <v>1</v>
      </c>
      <c r="L13" s="16">
        <v>1.2327999999999999</v>
      </c>
      <c r="M13" s="16">
        <f t="shared" si="0"/>
        <v>0.27911384386615079</v>
      </c>
      <c r="N13" s="33">
        <f t="shared" si="1"/>
        <v>44.420647878406051</v>
      </c>
      <c r="O13" s="40">
        <v>82.36986725320358</v>
      </c>
      <c r="P13" s="40">
        <v>57.696256597196246</v>
      </c>
      <c r="Q13" s="40">
        <v>44.420647878406051</v>
      </c>
    </row>
    <row r="14" spans="2:17" ht="16.5" thickBot="1" x14ac:dyDescent="0.3">
      <c r="B14" s="31" t="s">
        <v>8</v>
      </c>
      <c r="C14" s="1">
        <v>13</v>
      </c>
      <c r="D14" s="2" t="s">
        <v>2</v>
      </c>
      <c r="H14" s="41">
        <v>10</v>
      </c>
      <c r="I14" s="32">
        <v>0</v>
      </c>
      <c r="J14" s="32">
        <v>0</v>
      </c>
      <c r="K14" s="32">
        <v>4</v>
      </c>
      <c r="L14" s="16">
        <v>1.171</v>
      </c>
      <c r="M14" s="16">
        <f t="shared" si="0"/>
        <v>0.26512192664443757</v>
      </c>
      <c r="N14" s="33">
        <f t="shared" si="1"/>
        <v>46.764965588812096</v>
      </c>
      <c r="O14" s="40">
        <v>86.716970409692024</v>
      </c>
      <c r="P14" s="40">
        <v>60.741199942804037</v>
      </c>
      <c r="Q14" s="40">
        <v>46.764965588812096</v>
      </c>
    </row>
    <row r="15" spans="2:17" ht="16.5" thickBot="1" x14ac:dyDescent="0.3">
      <c r="B15" s="11" t="s">
        <v>8</v>
      </c>
      <c r="C15" s="1">
        <f>C14*PI()/180</f>
        <v>0.22689280275926285</v>
      </c>
      <c r="D15" s="2" t="s">
        <v>4</v>
      </c>
      <c r="H15" s="41">
        <v>11</v>
      </c>
      <c r="I15" s="32">
        <v>2</v>
      </c>
      <c r="J15" s="32">
        <v>0</v>
      </c>
      <c r="K15" s="32">
        <v>2</v>
      </c>
      <c r="L15" s="16">
        <v>1.1217999999999999</v>
      </c>
      <c r="M15" s="16">
        <f t="shared" si="0"/>
        <v>0.25398273040967551</v>
      </c>
      <c r="N15" s="33">
        <f t="shared" si="1"/>
        <v>48.815987434925098</v>
      </c>
      <c r="O15" s="40">
        <v>90.520210687956308</v>
      </c>
      <c r="P15" s="40">
        <v>63.405192666271653</v>
      </c>
      <c r="Q15" s="40">
        <v>48.815987434925098</v>
      </c>
    </row>
    <row r="16" spans="2:17" ht="16.5" thickBot="1" x14ac:dyDescent="0.3">
      <c r="B16" s="15" t="s">
        <v>5</v>
      </c>
      <c r="C16" s="1">
        <f>C15/2</f>
        <v>0.11344640137963143</v>
      </c>
      <c r="D16" s="2" t="s">
        <v>4</v>
      </c>
      <c r="H16" s="41">
        <v>12</v>
      </c>
      <c r="I16" s="32">
        <v>1</v>
      </c>
      <c r="J16" s="32">
        <v>0</v>
      </c>
      <c r="K16" s="32">
        <v>4</v>
      </c>
      <c r="L16" s="16">
        <v>1.0646</v>
      </c>
      <c r="M16" s="16">
        <f t="shared" si="0"/>
        <v>0.24103228275462699</v>
      </c>
      <c r="N16" s="33">
        <f t="shared" si="1"/>
        <v>51.438826511834456</v>
      </c>
      <c r="O16" s="40">
        <v>95.383780151934417</v>
      </c>
      <c r="P16" s="40">
        <v>66.811896611895108</v>
      </c>
      <c r="Q16" s="40">
        <v>51.438826511834456</v>
      </c>
    </row>
    <row r="17" spans="2:17" ht="16.5" thickBot="1" x14ac:dyDescent="0.3">
      <c r="B17" s="18"/>
      <c r="C17" s="18"/>
      <c r="D17" s="18"/>
      <c r="H17" s="41">
        <v>13</v>
      </c>
      <c r="I17" s="32">
        <v>2</v>
      </c>
      <c r="J17" s="32">
        <v>0</v>
      </c>
      <c r="K17" s="32">
        <v>3</v>
      </c>
      <c r="L17" s="16">
        <v>0.9889</v>
      </c>
      <c r="M17" s="16">
        <f t="shared" si="0"/>
        <v>0.22389331619016592</v>
      </c>
      <c r="N17" s="33">
        <f t="shared" si="1"/>
        <v>55.376453336534496</v>
      </c>
      <c r="O17" s="40">
        <v>102.68538006850983</v>
      </c>
      <c r="P17" s="40">
        <v>71.926327366794965</v>
      </c>
      <c r="Q17" s="40">
        <v>55.376453336534496</v>
      </c>
    </row>
    <row r="18" spans="2:17" ht="16.5" thickBot="1" x14ac:dyDescent="0.3">
      <c r="B18" s="11" t="s">
        <v>27</v>
      </c>
      <c r="C18" s="1">
        <f>$C$11*COS($C$16)/SIN($C$15)</f>
        <v>0.44168357359987842</v>
      </c>
      <c r="D18" s="2" t="s">
        <v>0</v>
      </c>
      <c r="H18" s="41">
        <v>14</v>
      </c>
      <c r="I18" s="32">
        <v>2</v>
      </c>
      <c r="J18" s="32">
        <v>1</v>
      </c>
      <c r="K18" s="32">
        <v>0</v>
      </c>
      <c r="L18" s="16">
        <v>0.96599999999999997</v>
      </c>
      <c r="M18" s="16">
        <f t="shared" si="0"/>
        <v>0.21870860899959577</v>
      </c>
      <c r="N18" s="33">
        <f t="shared" si="1"/>
        <v>56.689207768632478</v>
      </c>
      <c r="O18" s="40">
        <v>105.11964011361221</v>
      </c>
      <c r="P18" s="40">
        <v>73.631413181183788</v>
      </c>
      <c r="Q18" s="40">
        <v>56.689207768632478</v>
      </c>
    </row>
    <row r="19" spans="2:17" ht="16.5" thickBot="1" x14ac:dyDescent="0.3">
      <c r="B19" s="11" t="s">
        <v>28</v>
      </c>
      <c r="C19" s="1">
        <f>$C$12*COS($C$16)/SIN($C$15)</f>
        <v>0.44168357359987842</v>
      </c>
      <c r="D19" s="2" t="s">
        <v>0</v>
      </c>
      <c r="H19" s="41">
        <v>15</v>
      </c>
      <c r="I19" s="32">
        <v>2</v>
      </c>
      <c r="J19" s="32">
        <v>1</v>
      </c>
      <c r="K19" s="32">
        <v>1</v>
      </c>
      <c r="L19" s="16">
        <v>0.94610000000000005</v>
      </c>
      <c r="M19" s="16">
        <f t="shared" si="0"/>
        <v>0.21420312109163311</v>
      </c>
      <c r="N19" s="33">
        <f t="shared" si="1"/>
        <v>57.881592542541981</v>
      </c>
      <c r="O19" s="40">
        <v>107.33069691338059</v>
      </c>
      <c r="P19" s="40">
        <v>75.180155515298082</v>
      </c>
      <c r="Q19" s="40">
        <v>57.881592542541981</v>
      </c>
    </row>
    <row r="20" spans="2:17" ht="16.5" thickBot="1" x14ac:dyDescent="0.3">
      <c r="B20" s="11" t="s">
        <v>3</v>
      </c>
      <c r="C20" s="1">
        <f>C19+C18</f>
        <v>0.88336714719975684</v>
      </c>
      <c r="D20" s="2" t="s">
        <v>0</v>
      </c>
      <c r="H20" s="41">
        <v>16</v>
      </c>
      <c r="I20" s="32">
        <v>1</v>
      </c>
      <c r="J20" s="32">
        <v>1</v>
      </c>
      <c r="K20" s="32">
        <v>4</v>
      </c>
      <c r="L20" s="16">
        <v>0.9173</v>
      </c>
      <c r="M20" s="16">
        <f t="shared" si="0"/>
        <v>0.20768261597860166</v>
      </c>
      <c r="N20" s="33">
        <f t="shared" si="1"/>
        <v>59.698871366509287</v>
      </c>
      <c r="O20" s="40">
        <v>110.70050403330359</v>
      </c>
      <c r="P20" s="40">
        <v>77.540548493430208</v>
      </c>
      <c r="Q20" s="40">
        <v>59.698871366509287</v>
      </c>
    </row>
    <row r="21" spans="2:17" ht="16.5" thickBot="1" x14ac:dyDescent="0.3">
      <c r="B21" s="18"/>
      <c r="C21" s="18"/>
      <c r="D21" s="18"/>
      <c r="H21" s="41">
        <v>17</v>
      </c>
      <c r="I21" s="32">
        <v>2</v>
      </c>
      <c r="J21" s="32">
        <v>1</v>
      </c>
      <c r="K21" s="32">
        <v>2</v>
      </c>
      <c r="L21" s="16">
        <v>0.89300000000000002</v>
      </c>
      <c r="M21" s="16">
        <f t="shared" si="0"/>
        <v>0.2021809397894814</v>
      </c>
      <c r="N21" s="33">
        <f t="shared" si="1"/>
        <v>61.323375928890229</v>
      </c>
      <c r="O21" s="40">
        <v>113.71284697620311</v>
      </c>
      <c r="P21" s="40">
        <v>79.65055446027273</v>
      </c>
      <c r="Q21" s="40">
        <v>61.323375928890229</v>
      </c>
    </row>
    <row r="22" spans="2:17" ht="16.5" thickBot="1" x14ac:dyDescent="0.3">
      <c r="B22" s="11" t="s">
        <v>29</v>
      </c>
      <c r="C22" s="1">
        <f>$C$11*SIN($C$16)/SIN($C$15)</f>
        <v>5.0323486634946762E-2</v>
      </c>
      <c r="D22" s="2" t="s">
        <v>0</v>
      </c>
      <c r="H22" s="41">
        <v>18</v>
      </c>
      <c r="I22" s="32">
        <v>1</v>
      </c>
      <c r="J22" s="32">
        <v>0</v>
      </c>
      <c r="K22" s="32">
        <v>5</v>
      </c>
      <c r="L22" s="16">
        <v>0.87960000000000005</v>
      </c>
      <c r="M22" s="16">
        <f t="shared" si="0"/>
        <v>0.19914709366050151</v>
      </c>
      <c r="N22" s="33">
        <f t="shared" si="1"/>
        <v>62.257588340721881</v>
      </c>
      <c r="O22" s="40">
        <v>115.44517092968323</v>
      </c>
      <c r="P22" s="40">
        <v>80.863966726948092</v>
      </c>
      <c r="Q22" s="40">
        <v>62.257588340721881</v>
      </c>
    </row>
    <row r="23" spans="2:17" ht="16.5" thickBot="1" x14ac:dyDescent="0.3">
      <c r="B23" s="11" t="s">
        <v>30</v>
      </c>
      <c r="C23" s="1">
        <f>$C$12*SIN($C$16)/SIN($C$15)</f>
        <v>5.0323486634946762E-2</v>
      </c>
      <c r="D23" s="2" t="s">
        <v>0</v>
      </c>
      <c r="H23" s="41">
        <v>19</v>
      </c>
      <c r="I23" s="32">
        <v>2</v>
      </c>
      <c r="J23" s="32">
        <v>0</v>
      </c>
      <c r="K23" s="32">
        <v>4</v>
      </c>
      <c r="L23" s="16">
        <v>0.86329999999999996</v>
      </c>
      <c r="M23" s="16">
        <f t="shared" si="0"/>
        <v>0.19545666889166774</v>
      </c>
      <c r="N23" s="33">
        <f t="shared" si="1"/>
        <v>63.433076224370396</v>
      </c>
      <c r="O23" s="40">
        <v>117.62489557482844</v>
      </c>
      <c r="P23" s="40">
        <v>82.390762345677672</v>
      </c>
      <c r="Q23" s="40">
        <v>63.433076224370396</v>
      </c>
    </row>
    <row r="24" spans="2:17" ht="16.5" thickBot="1" x14ac:dyDescent="0.3">
      <c r="B24" s="11" t="s">
        <v>31</v>
      </c>
      <c r="C24" s="1">
        <f>C22+C23</f>
        <v>0.10064697326989352</v>
      </c>
      <c r="D24" s="2" t="s">
        <v>0</v>
      </c>
      <c r="H24" s="41">
        <v>20</v>
      </c>
      <c r="I24" s="32">
        <v>3</v>
      </c>
      <c r="J24" s="32">
        <v>0</v>
      </c>
      <c r="K24" s="32">
        <v>0</v>
      </c>
      <c r="L24" s="16">
        <v>0.85189999999999999</v>
      </c>
      <c r="M24" s="16">
        <f t="shared" si="0"/>
        <v>0.19287563561775947</v>
      </c>
      <c r="N24" s="33">
        <f t="shared" si="1"/>
        <v>64.281928283247993</v>
      </c>
      <c r="O24" s="40">
        <v>119.19893455775252</v>
      </c>
      <c r="P24" s="40">
        <v>83.493303360750701</v>
      </c>
      <c r="Q24" s="40">
        <v>64.281928283247993</v>
      </c>
    </row>
    <row r="25" spans="2:17" ht="15.75" x14ac:dyDescent="0.25">
      <c r="H25" s="41">
        <v>21</v>
      </c>
      <c r="I25" s="32">
        <v>2</v>
      </c>
      <c r="J25" s="32">
        <v>1</v>
      </c>
      <c r="K25" s="32">
        <v>3</v>
      </c>
      <c r="L25" s="16">
        <v>0.82150000000000001</v>
      </c>
      <c r="M25" s="16">
        <f t="shared" si="0"/>
        <v>0.18599288022067076</v>
      </c>
      <c r="N25" s="33">
        <f t="shared" si="1"/>
        <v>66.660711752281145</v>
      </c>
      <c r="O25" s="40">
        <v>123.60994808247031</v>
      </c>
      <c r="P25" s="40">
        <v>86.583012943424876</v>
      </c>
      <c r="Q25" s="40">
        <v>66.660711752281145</v>
      </c>
    </row>
    <row r="26" spans="2:17" ht="15.75" x14ac:dyDescent="0.25">
      <c r="B26" s="18"/>
      <c r="C26" s="18"/>
      <c r="D26" s="18"/>
      <c r="H26" s="41">
        <v>22</v>
      </c>
      <c r="I26" s="32">
        <v>3</v>
      </c>
      <c r="J26" s="32">
        <v>0</v>
      </c>
      <c r="K26" s="32">
        <v>2</v>
      </c>
      <c r="L26" s="16">
        <v>0.80059999999999998</v>
      </c>
      <c r="M26" s="16">
        <f t="shared" si="0"/>
        <v>0.18126098588517223</v>
      </c>
      <c r="N26" s="33">
        <f t="shared" si="1"/>
        <v>68.400917692354454</v>
      </c>
      <c r="O26" s="40">
        <v>126.8368378088301</v>
      </c>
      <c r="P26" s="40">
        <v>88.843298942072863</v>
      </c>
      <c r="Q26" s="40">
        <v>68.400917692354454</v>
      </c>
    </row>
    <row r="27" spans="2:17" ht="15.75" x14ac:dyDescent="0.25">
      <c r="H27" s="41">
        <v>23</v>
      </c>
      <c r="I27" s="32">
        <v>0</v>
      </c>
      <c r="J27" s="32">
        <v>0</v>
      </c>
      <c r="K27" s="32">
        <v>6</v>
      </c>
      <c r="L27" s="16">
        <v>0.78069999999999995</v>
      </c>
      <c r="M27" s="16">
        <f t="shared" si="0"/>
        <v>0.17675549797720955</v>
      </c>
      <c r="N27" s="33">
        <f t="shared" si="1"/>
        <v>70.144453316893774</v>
      </c>
      <c r="O27" s="40">
        <v>130.06990181855949</v>
      </c>
      <c r="P27" s="40">
        <v>91.107909738726178</v>
      </c>
      <c r="Q27" s="40">
        <v>70.144453316893774</v>
      </c>
    </row>
    <row r="28" spans="2:17" ht="15.75" x14ac:dyDescent="0.25">
      <c r="H28" s="41">
        <v>24</v>
      </c>
      <c r="I28" s="32">
        <v>2</v>
      </c>
      <c r="J28" s="32">
        <v>0</v>
      </c>
      <c r="K28" s="32">
        <v>5</v>
      </c>
      <c r="L28" s="16">
        <v>0.75549999999999995</v>
      </c>
      <c r="M28" s="16">
        <f t="shared" si="0"/>
        <v>0.17105005600330705</v>
      </c>
      <c r="N28" s="33">
        <f t="shared" si="1"/>
        <v>72.484149178688241</v>
      </c>
      <c r="O28" s="40">
        <v>134.40843461250742</v>
      </c>
      <c r="P28" s="40">
        <v>94.146849944438827</v>
      </c>
      <c r="Q28" s="40">
        <v>72.484149178688241</v>
      </c>
    </row>
    <row r="29" spans="2:17" ht="15.75" x14ac:dyDescent="0.25">
      <c r="H29" s="41">
        <v>25</v>
      </c>
      <c r="I29" s="32">
        <v>1</v>
      </c>
      <c r="J29" s="32">
        <v>0</v>
      </c>
      <c r="K29" s="32">
        <v>6</v>
      </c>
      <c r="L29" s="16">
        <v>0.74660000000000004</v>
      </c>
      <c r="M29" s="16">
        <f t="shared" si="0"/>
        <v>0.16903503879823834</v>
      </c>
      <c r="N29" s="33">
        <f t="shared" si="1"/>
        <v>73.348211498123447</v>
      </c>
      <c r="O29" s="40">
        <v>136.01067820754</v>
      </c>
      <c r="P29" s="40">
        <v>95.269146976993753</v>
      </c>
      <c r="Q29" s="40">
        <v>73.348211498123447</v>
      </c>
    </row>
    <row r="30" spans="2:17" x14ac:dyDescent="0.25">
      <c r="I30" s="32"/>
      <c r="J30" s="32"/>
      <c r="K30" s="32"/>
      <c r="L30" s="16"/>
      <c r="M30" s="16"/>
      <c r="N30" s="33"/>
      <c r="O30" s="40"/>
      <c r="P30" s="40"/>
      <c r="Q30" s="40"/>
    </row>
    <row r="31" spans="2:17" x14ac:dyDescent="0.25">
      <c r="I31" s="32"/>
      <c r="J31" s="32"/>
      <c r="K31" s="32"/>
      <c r="L31" s="16"/>
      <c r="M31" s="16"/>
      <c r="N31" s="33"/>
      <c r="O31" s="40"/>
      <c r="P31" s="40"/>
      <c r="Q31" s="40"/>
    </row>
    <row r="32" spans="2:17" x14ac:dyDescent="0.25">
      <c r="I32" s="32"/>
      <c r="J32" s="32"/>
      <c r="K32" s="32"/>
      <c r="L32" s="16"/>
      <c r="M32" s="16"/>
      <c r="N32" s="33"/>
      <c r="O32" s="40"/>
      <c r="P32" s="40"/>
      <c r="Q32" s="40"/>
    </row>
    <row r="33" spans="5:19" x14ac:dyDescent="0.25">
      <c r="F33" s="4"/>
      <c r="G33" s="4"/>
      <c r="I33" s="32"/>
      <c r="J33" s="32"/>
      <c r="K33" s="32"/>
      <c r="L33" s="16"/>
      <c r="M33" s="16"/>
      <c r="N33" s="33"/>
      <c r="O33" s="40"/>
      <c r="P33" s="40"/>
      <c r="Q33" s="40"/>
      <c r="R33" s="4"/>
      <c r="S33" s="4"/>
    </row>
    <row r="34" spans="5:19" x14ac:dyDescent="0.25"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5:19" x14ac:dyDescent="0.25"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4"/>
      <c r="P35" s="4"/>
      <c r="Q35" s="4"/>
      <c r="R35" s="4"/>
      <c r="S35" s="4"/>
    </row>
    <row r="36" spans="5:19" ht="15.75" x14ac:dyDescent="0.25">
      <c r="E36" s="34"/>
      <c r="F36" s="23"/>
      <c r="G36" s="23"/>
      <c r="H36" s="23"/>
      <c r="I36" s="23"/>
      <c r="J36" s="35"/>
      <c r="K36" s="34"/>
      <c r="L36" s="34"/>
      <c r="M36" s="34"/>
      <c r="N36" s="34"/>
      <c r="O36" s="4"/>
      <c r="P36" s="4"/>
      <c r="Q36" s="4"/>
      <c r="R36" s="4"/>
      <c r="S36" s="4"/>
    </row>
    <row r="37" spans="5:19" ht="15.75" x14ac:dyDescent="0.25">
      <c r="E37" s="34"/>
      <c r="F37" s="34"/>
      <c r="G37" s="36"/>
      <c r="H37" s="36"/>
      <c r="I37" s="23"/>
      <c r="J37" s="23"/>
      <c r="K37" s="23"/>
      <c r="L37" s="23"/>
      <c r="M37" s="23"/>
      <c r="N37" s="23"/>
      <c r="O37" s="4"/>
      <c r="P37" s="4"/>
      <c r="Q37" s="4"/>
      <c r="R37" s="4"/>
      <c r="S37" s="4"/>
    </row>
    <row r="38" spans="5:19" ht="15.75" x14ac:dyDescent="0.25">
      <c r="E38" s="34"/>
      <c r="F38" s="23"/>
      <c r="G38" s="35"/>
      <c r="H38" s="35"/>
      <c r="I38" s="23"/>
      <c r="J38" s="23"/>
      <c r="K38" s="23"/>
      <c r="L38" s="23"/>
      <c r="M38" s="23"/>
      <c r="N38" s="23"/>
      <c r="O38" s="4"/>
      <c r="P38" s="4"/>
      <c r="Q38" s="4"/>
      <c r="R38" s="4"/>
      <c r="S38" s="4"/>
    </row>
    <row r="39" spans="5:19" x14ac:dyDescent="0.25">
      <c r="E39" s="34"/>
      <c r="F39" s="34"/>
      <c r="G39" s="34"/>
      <c r="H39" s="34"/>
      <c r="I39" s="37"/>
      <c r="J39" s="37"/>
      <c r="K39" s="37"/>
      <c r="L39" s="38"/>
      <c r="M39" s="38"/>
      <c r="N39" s="39"/>
      <c r="O39" s="4"/>
      <c r="P39" s="4"/>
      <c r="Q39" s="4"/>
      <c r="R39" s="4"/>
      <c r="S39" s="4"/>
    </row>
    <row r="40" spans="5:19" x14ac:dyDescent="0.25">
      <c r="E40" s="34"/>
      <c r="F40" s="34"/>
      <c r="G40" s="34"/>
      <c r="H40" s="34"/>
      <c r="I40" s="37"/>
      <c r="J40" s="37"/>
      <c r="K40" s="37"/>
      <c r="L40" s="38"/>
      <c r="M40" s="38"/>
      <c r="N40" s="39"/>
      <c r="O40" s="4"/>
      <c r="P40" s="4"/>
      <c r="Q40" s="4"/>
      <c r="R40" s="4"/>
      <c r="S40" s="4"/>
    </row>
    <row r="41" spans="5:19" x14ac:dyDescent="0.25">
      <c r="E41" s="34"/>
      <c r="F41" s="34"/>
      <c r="G41" s="34"/>
      <c r="H41" s="34"/>
      <c r="I41" s="37"/>
      <c r="J41" s="37"/>
      <c r="K41" s="37"/>
      <c r="L41" s="38"/>
      <c r="M41" s="38"/>
      <c r="N41" s="39"/>
      <c r="O41" s="4"/>
      <c r="P41" s="4"/>
      <c r="Q41" s="4"/>
      <c r="R41" s="4"/>
      <c r="S41" s="4"/>
    </row>
    <row r="42" spans="5:19" x14ac:dyDescent="0.25">
      <c r="E42" s="34"/>
      <c r="F42" s="34"/>
      <c r="G42" s="34"/>
      <c r="H42" s="34"/>
      <c r="I42" s="37"/>
      <c r="J42" s="37"/>
      <c r="K42" s="37"/>
      <c r="L42" s="38"/>
      <c r="M42" s="38"/>
      <c r="N42" s="39"/>
    </row>
    <row r="43" spans="5:19" x14ac:dyDescent="0.25">
      <c r="E43" s="34"/>
      <c r="F43" s="34"/>
      <c r="G43" s="34"/>
      <c r="H43" s="34"/>
      <c r="I43" s="37"/>
      <c r="J43" s="37"/>
      <c r="K43" s="37"/>
      <c r="L43" s="38"/>
      <c r="M43" s="38"/>
      <c r="N43" s="39"/>
    </row>
    <row r="44" spans="5:19" x14ac:dyDescent="0.25">
      <c r="E44" s="34"/>
      <c r="F44" s="34"/>
      <c r="G44" s="34"/>
      <c r="H44" s="34"/>
      <c r="I44" s="37"/>
      <c r="J44" s="37"/>
      <c r="K44" s="37"/>
      <c r="L44" s="38"/>
      <c r="M44" s="38"/>
      <c r="N44" s="39"/>
    </row>
    <row r="45" spans="5:19" x14ac:dyDescent="0.25">
      <c r="E45" s="34"/>
      <c r="F45" s="34"/>
      <c r="G45" s="34"/>
      <c r="H45" s="34"/>
      <c r="I45" s="37"/>
      <c r="J45" s="37"/>
      <c r="K45" s="37"/>
      <c r="L45" s="38"/>
      <c r="M45" s="38"/>
      <c r="N45" s="39"/>
    </row>
    <row r="46" spans="5:19" x14ac:dyDescent="0.25">
      <c r="E46" s="34"/>
      <c r="F46" s="34"/>
      <c r="G46" s="34"/>
      <c r="H46" s="34"/>
      <c r="I46" s="37"/>
      <c r="J46" s="37"/>
      <c r="K46" s="37"/>
      <c r="L46" s="38"/>
      <c r="M46" s="38"/>
      <c r="N46" s="39"/>
    </row>
    <row r="47" spans="5:19" x14ac:dyDescent="0.25">
      <c r="E47" s="34"/>
      <c r="F47" s="34"/>
      <c r="G47" s="34"/>
      <c r="H47" s="34"/>
      <c r="I47" s="37"/>
      <c r="J47" s="37"/>
      <c r="K47" s="37"/>
      <c r="L47" s="38"/>
      <c r="M47" s="38"/>
      <c r="N47" s="39"/>
    </row>
    <row r="48" spans="5:19" x14ac:dyDescent="0.25">
      <c r="E48" s="34"/>
      <c r="F48" s="34"/>
      <c r="G48" s="34"/>
      <c r="H48" s="34"/>
      <c r="I48" s="37"/>
      <c r="J48" s="37"/>
      <c r="K48" s="37"/>
      <c r="L48" s="38"/>
      <c r="M48" s="38"/>
      <c r="N48" s="39"/>
    </row>
    <row r="49" spans="5:14" x14ac:dyDescent="0.25">
      <c r="E49" s="34"/>
      <c r="F49" s="34"/>
      <c r="G49" s="34"/>
      <c r="H49" s="34"/>
      <c r="I49" s="37"/>
      <c r="J49" s="37"/>
      <c r="K49" s="37"/>
      <c r="L49" s="38"/>
      <c r="M49" s="38"/>
      <c r="N49" s="39"/>
    </row>
    <row r="50" spans="5:14" x14ac:dyDescent="0.25">
      <c r="E50" s="34"/>
      <c r="F50" s="34"/>
      <c r="G50" s="34"/>
      <c r="H50" s="34"/>
      <c r="I50" s="37"/>
      <c r="J50" s="37"/>
      <c r="K50" s="37"/>
      <c r="L50" s="38"/>
      <c r="M50" s="38"/>
      <c r="N50" s="39"/>
    </row>
    <row r="51" spans="5:14" x14ac:dyDescent="0.25">
      <c r="E51" s="34"/>
      <c r="F51" s="34"/>
      <c r="G51" s="34"/>
      <c r="H51" s="34"/>
      <c r="I51" s="37"/>
      <c r="J51" s="37"/>
      <c r="K51" s="37"/>
      <c r="L51" s="38"/>
      <c r="M51" s="38"/>
      <c r="N51" s="39"/>
    </row>
    <row r="52" spans="5:14" x14ac:dyDescent="0.25">
      <c r="E52" s="34"/>
      <c r="F52" s="34"/>
      <c r="G52" s="34"/>
      <c r="H52" s="34"/>
      <c r="I52" s="37"/>
      <c r="J52" s="37"/>
      <c r="K52" s="37"/>
      <c r="L52" s="38"/>
      <c r="M52" s="38"/>
      <c r="N52" s="39"/>
    </row>
    <row r="53" spans="5:14" x14ac:dyDescent="0.25">
      <c r="E53" s="34"/>
      <c r="F53" s="34"/>
      <c r="G53" s="34"/>
      <c r="H53" s="34"/>
      <c r="I53" s="37"/>
      <c r="J53" s="37"/>
      <c r="K53" s="37"/>
      <c r="L53" s="38"/>
      <c r="M53" s="38"/>
      <c r="N53" s="39"/>
    </row>
    <row r="54" spans="5:14" x14ac:dyDescent="0.25">
      <c r="E54" s="34"/>
      <c r="F54" s="34"/>
      <c r="G54" s="34"/>
      <c r="H54" s="34"/>
      <c r="I54" s="37"/>
      <c r="J54" s="37"/>
      <c r="K54" s="37"/>
      <c r="L54" s="38"/>
      <c r="M54" s="38"/>
      <c r="N54" s="39"/>
    </row>
    <row r="55" spans="5:14" x14ac:dyDescent="0.25">
      <c r="E55" s="34"/>
      <c r="F55" s="34"/>
      <c r="G55" s="34"/>
      <c r="H55" s="34"/>
      <c r="I55" s="37"/>
      <c r="J55" s="37"/>
      <c r="K55" s="37"/>
      <c r="L55" s="38"/>
      <c r="M55" s="38"/>
      <c r="N55" s="39"/>
    </row>
    <row r="56" spans="5:14" x14ac:dyDescent="0.25">
      <c r="E56" s="34"/>
      <c r="F56" s="34"/>
      <c r="G56" s="34"/>
      <c r="H56" s="34"/>
      <c r="I56" s="37"/>
      <c r="J56" s="37"/>
      <c r="K56" s="37"/>
      <c r="L56" s="38"/>
      <c r="M56" s="38"/>
      <c r="N56" s="39"/>
    </row>
    <row r="57" spans="5:14" x14ac:dyDescent="0.25">
      <c r="E57" s="34"/>
      <c r="F57" s="34"/>
      <c r="G57" s="34"/>
      <c r="H57" s="34"/>
      <c r="I57" s="37"/>
      <c r="J57" s="37"/>
      <c r="K57" s="37"/>
      <c r="L57" s="38"/>
      <c r="M57" s="38"/>
      <c r="N57" s="39"/>
    </row>
    <row r="58" spans="5:14" x14ac:dyDescent="0.25">
      <c r="E58" s="34"/>
      <c r="F58" s="34"/>
      <c r="G58" s="34"/>
      <c r="H58" s="34"/>
      <c r="I58" s="37"/>
      <c r="J58" s="37"/>
      <c r="K58" s="37"/>
      <c r="L58" s="38"/>
      <c r="M58" s="38"/>
      <c r="N58" s="39"/>
    </row>
    <row r="59" spans="5:14" x14ac:dyDescent="0.25">
      <c r="E59" s="34"/>
      <c r="F59" s="34"/>
      <c r="G59" s="34"/>
      <c r="H59" s="34"/>
      <c r="I59" s="37"/>
      <c r="J59" s="37"/>
      <c r="K59" s="37"/>
      <c r="L59" s="38"/>
      <c r="M59" s="38"/>
      <c r="N59" s="39"/>
    </row>
    <row r="60" spans="5:14" x14ac:dyDescent="0.25">
      <c r="E60" s="34"/>
      <c r="F60" s="34"/>
      <c r="G60" s="34"/>
      <c r="H60" s="34"/>
      <c r="I60" s="37"/>
      <c r="J60" s="37"/>
      <c r="K60" s="37"/>
      <c r="L60" s="38"/>
      <c r="M60" s="38"/>
      <c r="N60" s="39"/>
    </row>
    <row r="61" spans="5:14" x14ac:dyDescent="0.25">
      <c r="E61" s="34"/>
      <c r="F61" s="34"/>
      <c r="G61" s="34"/>
      <c r="H61" s="34"/>
      <c r="I61" s="37"/>
      <c r="J61" s="37"/>
      <c r="K61" s="37"/>
      <c r="L61" s="38"/>
      <c r="M61" s="38"/>
      <c r="N61" s="39"/>
    </row>
    <row r="62" spans="5:14" x14ac:dyDescent="0.25">
      <c r="E62" s="34"/>
      <c r="F62" s="34"/>
      <c r="G62" s="34"/>
      <c r="H62" s="34"/>
      <c r="I62" s="37"/>
      <c r="J62" s="37"/>
      <c r="K62" s="37"/>
      <c r="L62" s="38"/>
      <c r="M62" s="38"/>
      <c r="N62" s="39"/>
    </row>
    <row r="63" spans="5:14" x14ac:dyDescent="0.25">
      <c r="E63" s="34"/>
      <c r="F63" s="34"/>
      <c r="G63" s="34"/>
      <c r="H63" s="34"/>
      <c r="I63" s="37"/>
      <c r="J63" s="37"/>
      <c r="K63" s="37"/>
      <c r="L63" s="38"/>
      <c r="M63" s="38"/>
      <c r="N63" s="39"/>
    </row>
    <row r="64" spans="5:14" x14ac:dyDescent="0.25">
      <c r="E64" s="34"/>
      <c r="F64" s="34"/>
      <c r="G64" s="34"/>
      <c r="H64" s="34"/>
      <c r="I64" s="37"/>
      <c r="J64" s="37"/>
      <c r="K64" s="37"/>
      <c r="L64" s="38"/>
      <c r="M64" s="38"/>
      <c r="N64" s="39"/>
    </row>
    <row r="65" spans="5:14" x14ac:dyDescent="0.25">
      <c r="E65" s="34"/>
      <c r="F65" s="34"/>
      <c r="G65" s="34"/>
      <c r="H65" s="34"/>
      <c r="I65" s="37"/>
      <c r="J65" s="37"/>
      <c r="K65" s="37"/>
      <c r="L65" s="38"/>
      <c r="M65" s="38"/>
      <c r="N65" s="39"/>
    </row>
    <row r="66" spans="5:14" x14ac:dyDescent="0.25">
      <c r="E66" s="34"/>
      <c r="F66" s="34"/>
      <c r="G66" s="34"/>
      <c r="H66" s="34"/>
      <c r="I66" s="37"/>
      <c r="J66" s="37"/>
      <c r="K66" s="37"/>
      <c r="L66" s="38"/>
      <c r="M66" s="38"/>
      <c r="N66" s="39"/>
    </row>
    <row r="67" spans="5:14" x14ac:dyDescent="0.25">
      <c r="I67" s="13"/>
      <c r="J67" s="13"/>
      <c r="K67" s="13"/>
      <c r="L67" s="14"/>
      <c r="M67" s="14"/>
      <c r="N6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Sheet3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parkjs</dc:creator>
  <cp:lastModifiedBy>parkjs</cp:lastModifiedBy>
  <dcterms:created xsi:type="dcterms:W3CDTF">2014-07-12T13:58:51Z</dcterms:created>
  <dcterms:modified xsi:type="dcterms:W3CDTF">2014-10-08T07:43:24Z</dcterms:modified>
</cp:coreProperties>
</file>