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900" yWindow="-15" windowWidth="15915" windowHeight="11640" activeTab="1"/>
  </bookViews>
  <sheets>
    <sheet name="bm_flux" sheetId="5" r:id="rId1"/>
    <sheet name="fcc" sheetId="1" r:id="rId2"/>
    <sheet name="bcc" sheetId="4" r:id="rId3"/>
    <sheet name="Sheet3" sheetId="3" r:id="rId4"/>
    <sheet name="Sheet4" sheetId="7" r:id="rId5"/>
  </sheets>
  <calcPr calcId="145621"/>
</workbook>
</file>

<file path=xl/calcChain.xml><?xml version="1.0" encoding="utf-8"?>
<calcChain xmlns="http://schemas.openxmlformats.org/spreadsheetml/2006/main">
  <c r="D51" i="5" l="1"/>
  <c r="D50" i="5"/>
  <c r="D49" i="5"/>
  <c r="D48" i="5"/>
  <c r="E48" i="5" s="1"/>
  <c r="D47" i="5"/>
  <c r="D46" i="5"/>
  <c r="D45" i="5"/>
  <c r="D44" i="5"/>
  <c r="D43" i="5"/>
  <c r="D42" i="5"/>
  <c r="E42" i="5" s="1"/>
  <c r="D41" i="5"/>
  <c r="D40" i="5"/>
  <c r="E40" i="5" s="1"/>
  <c r="D39" i="5"/>
  <c r="D38" i="5"/>
  <c r="D37" i="5"/>
  <c r="D36" i="5"/>
  <c r="D35" i="5"/>
  <c r="D34" i="5"/>
  <c r="D33" i="5"/>
  <c r="D32" i="5"/>
  <c r="E32" i="5" s="1"/>
  <c r="D31" i="5"/>
  <c r="D30" i="5"/>
  <c r="D29" i="5"/>
  <c r="D28" i="5"/>
  <c r="D27" i="5"/>
  <c r="D26" i="5"/>
  <c r="E26" i="5" s="1"/>
  <c r="D25" i="5"/>
  <c r="D24" i="5"/>
  <c r="E24" i="5" s="1"/>
  <c r="D23" i="5"/>
  <c r="D22" i="5"/>
  <c r="D21" i="5"/>
  <c r="D20" i="5"/>
  <c r="D19" i="5"/>
  <c r="D18" i="5"/>
  <c r="D17" i="5"/>
  <c r="D16" i="5"/>
  <c r="E16" i="5" s="1"/>
  <c r="D15" i="5"/>
  <c r="D14" i="5"/>
  <c r="D13" i="5"/>
  <c r="D12" i="5"/>
  <c r="D11" i="5"/>
  <c r="D10" i="5"/>
  <c r="E10" i="5" s="1"/>
  <c r="D9" i="5"/>
  <c r="D8" i="5"/>
  <c r="E8" i="5" s="1"/>
  <c r="D7" i="5"/>
  <c r="D6" i="5"/>
  <c r="D5" i="5"/>
  <c r="D4" i="5"/>
  <c r="D3" i="5"/>
  <c r="E3" i="5" s="1"/>
  <c r="D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G5" i="5"/>
  <c r="B5" i="5"/>
  <c r="G4" i="5"/>
  <c r="B4" i="5"/>
  <c r="B3" i="5"/>
  <c r="B2" i="5"/>
  <c r="E51" i="5" l="1"/>
  <c r="E2" i="5"/>
  <c r="E6" i="5"/>
  <c r="E14" i="5"/>
  <c r="E18" i="5"/>
  <c r="E22" i="5"/>
  <c r="E30" i="5"/>
  <c r="E38" i="5"/>
  <c r="E46" i="5"/>
  <c r="E50" i="5"/>
  <c r="E9" i="5"/>
  <c r="E17" i="5"/>
  <c r="E20" i="5"/>
  <c r="E25" i="5"/>
  <c r="E33" i="5"/>
  <c r="E36" i="5"/>
  <c r="E41" i="5"/>
  <c r="E49" i="5"/>
  <c r="E5" i="5"/>
  <c r="E4" i="5"/>
  <c r="E12" i="5"/>
  <c r="E28" i="5"/>
  <c r="E44" i="5"/>
  <c r="E13" i="5"/>
  <c r="E21" i="5"/>
  <c r="E29" i="5"/>
  <c r="E37" i="5"/>
  <c r="E45" i="5"/>
  <c r="E34" i="5"/>
  <c r="E7" i="5"/>
  <c r="E11" i="5"/>
  <c r="E15" i="5"/>
  <c r="E19" i="5"/>
  <c r="E23" i="5"/>
  <c r="E27" i="5"/>
  <c r="E31" i="5"/>
  <c r="E35" i="5"/>
  <c r="E39" i="5"/>
  <c r="E43" i="5"/>
  <c r="E47" i="5"/>
  <c r="C15" i="1"/>
  <c r="C16" i="1" s="1"/>
  <c r="C9" i="1"/>
  <c r="C24" i="4"/>
  <c r="C23" i="4"/>
  <c r="C22" i="4"/>
  <c r="C12" i="4"/>
  <c r="C19" i="4"/>
  <c r="C20" i="4" s="1"/>
  <c r="C18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5" i="4"/>
  <c r="L32" i="4"/>
  <c r="M32" i="4" s="1"/>
  <c r="L31" i="4"/>
  <c r="M31" i="4" s="1"/>
  <c r="L30" i="4"/>
  <c r="M30" i="4" s="1"/>
  <c r="L29" i="4"/>
  <c r="M29" i="4" s="1"/>
  <c r="L28" i="4"/>
  <c r="M28" i="4" s="1"/>
  <c r="L27" i="4"/>
  <c r="M27" i="4" s="1"/>
  <c r="M26" i="4"/>
  <c r="L26" i="4"/>
  <c r="L25" i="4"/>
  <c r="M25" i="4" s="1"/>
  <c r="L24" i="4"/>
  <c r="M24" i="4" s="1"/>
  <c r="L23" i="4"/>
  <c r="M23" i="4" s="1"/>
  <c r="L22" i="4"/>
  <c r="M22" i="4" s="1"/>
  <c r="L21" i="4"/>
  <c r="M21" i="4" s="1"/>
  <c r="L20" i="4"/>
  <c r="M20" i="4" s="1"/>
  <c r="L19" i="4"/>
  <c r="M19" i="4" s="1"/>
  <c r="L18" i="4"/>
  <c r="M18" i="4" s="1"/>
  <c r="L17" i="4"/>
  <c r="M17" i="4" s="1"/>
  <c r="M16" i="4"/>
  <c r="L16" i="4"/>
  <c r="L15" i="4"/>
  <c r="M15" i="4" s="1"/>
  <c r="L14" i="4"/>
  <c r="M14" i="4" s="1"/>
  <c r="L13" i="4"/>
  <c r="M13" i="4" s="1"/>
  <c r="L12" i="4"/>
  <c r="M12" i="4" s="1"/>
  <c r="O12" i="4" s="1"/>
  <c r="P12" i="4" s="1"/>
  <c r="L11" i="4"/>
  <c r="M11" i="4" s="1"/>
  <c r="L10" i="4"/>
  <c r="M10" i="4" s="1"/>
  <c r="L9" i="4"/>
  <c r="M9" i="4" s="1"/>
  <c r="L8" i="4"/>
  <c r="M8" i="4" s="1"/>
  <c r="O8" i="4" s="1"/>
  <c r="P8" i="4" s="1"/>
  <c r="L7" i="4"/>
  <c r="M7" i="4" s="1"/>
  <c r="M6" i="4"/>
  <c r="L6" i="4"/>
  <c r="L5" i="4"/>
  <c r="M5" i="4" s="1"/>
  <c r="C15" i="4"/>
  <c r="C16" i="4" s="1"/>
  <c r="C9" i="4"/>
  <c r="L14" i="1"/>
  <c r="M14" i="1" s="1"/>
  <c r="N14" i="1" s="1"/>
  <c r="L15" i="1"/>
  <c r="M15" i="1" s="1"/>
  <c r="N15" i="1" s="1"/>
  <c r="L16" i="1"/>
  <c r="M16" i="1" s="1"/>
  <c r="N16" i="1" s="1"/>
  <c r="L17" i="1"/>
  <c r="M17" i="1" s="1"/>
  <c r="N17" i="1" s="1"/>
  <c r="L18" i="1"/>
  <c r="M18" i="1" s="1"/>
  <c r="N18" i="1" s="1"/>
  <c r="L19" i="1"/>
  <c r="M19" i="1" s="1"/>
  <c r="N19" i="1" s="1"/>
  <c r="L20" i="1"/>
  <c r="M20" i="1" s="1"/>
  <c r="N20" i="1" s="1"/>
  <c r="L21" i="1"/>
  <c r="M21" i="1" s="1"/>
  <c r="N21" i="1" s="1"/>
  <c r="L22" i="1"/>
  <c r="M22" i="1" s="1"/>
  <c r="N22" i="1" s="1"/>
  <c r="L23" i="1"/>
  <c r="M23" i="1" s="1"/>
  <c r="N23" i="1" s="1"/>
  <c r="L24" i="1"/>
  <c r="M24" i="1" s="1"/>
  <c r="N24" i="1" s="1"/>
  <c r="L25" i="1"/>
  <c r="M25" i="1" s="1"/>
  <c r="N25" i="1" s="1"/>
  <c r="L26" i="1"/>
  <c r="M26" i="1" s="1"/>
  <c r="N26" i="1" s="1"/>
  <c r="L27" i="1"/>
  <c r="M27" i="1" s="1"/>
  <c r="N27" i="1" s="1"/>
  <c r="L28" i="1"/>
  <c r="M28" i="1" s="1"/>
  <c r="N28" i="1" s="1"/>
  <c r="L29" i="1"/>
  <c r="M29" i="1" s="1"/>
  <c r="N29" i="1" s="1"/>
  <c r="L30" i="1"/>
  <c r="M30" i="1" s="1"/>
  <c r="N30" i="1" s="1"/>
  <c r="L31" i="1"/>
  <c r="M31" i="1" s="1"/>
  <c r="N31" i="1" s="1"/>
  <c r="L32" i="1"/>
  <c r="M32" i="1" s="1"/>
  <c r="N32" i="1" s="1"/>
  <c r="L33" i="1"/>
  <c r="M33" i="1" s="1"/>
  <c r="N33" i="1" s="1"/>
  <c r="L6" i="1"/>
  <c r="M6" i="1" s="1"/>
  <c r="N6" i="1" s="1"/>
  <c r="L7" i="1"/>
  <c r="M7" i="1" s="1"/>
  <c r="N7" i="1" s="1"/>
  <c r="L8" i="1"/>
  <c r="M8" i="1" s="1"/>
  <c r="N8" i="1" s="1"/>
  <c r="L9" i="1"/>
  <c r="M9" i="1" s="1"/>
  <c r="N9" i="1" s="1"/>
  <c r="L10" i="1"/>
  <c r="M10" i="1" s="1"/>
  <c r="N10" i="1" s="1"/>
  <c r="L11" i="1"/>
  <c r="M11" i="1" s="1"/>
  <c r="N11" i="1" s="1"/>
  <c r="L12" i="1"/>
  <c r="M12" i="1" s="1"/>
  <c r="N12" i="1" s="1"/>
  <c r="L13" i="1"/>
  <c r="M13" i="1" s="1"/>
  <c r="N13" i="1" s="1"/>
  <c r="L5" i="1"/>
  <c r="M5" i="1" s="1"/>
  <c r="N5" i="1" s="1"/>
  <c r="C19" i="1" l="1"/>
  <c r="C22" i="1"/>
  <c r="C23" i="1"/>
  <c r="C18" i="1"/>
  <c r="O22" i="4"/>
  <c r="P22" i="4" s="1"/>
  <c r="O5" i="4"/>
  <c r="P5" i="4" s="1"/>
  <c r="O20" i="4"/>
  <c r="P20" i="4" s="1"/>
  <c r="O30" i="4"/>
  <c r="P30" i="4" s="1"/>
  <c r="O10" i="4"/>
  <c r="P10" i="4" s="1"/>
  <c r="O14" i="4"/>
  <c r="P14" i="4" s="1"/>
  <c r="O24" i="4"/>
  <c r="P24" i="4" s="1"/>
  <c r="O18" i="4"/>
  <c r="P18" i="4" s="1"/>
  <c r="O28" i="4"/>
  <c r="O32" i="4"/>
  <c r="P32" i="4" s="1"/>
  <c r="O6" i="4"/>
  <c r="O19" i="4"/>
  <c r="P19" i="4" s="1"/>
  <c r="O7" i="4"/>
  <c r="P7" i="4" s="1"/>
  <c r="O27" i="4"/>
  <c r="P27" i="4" s="1"/>
  <c r="O15" i="4"/>
  <c r="P15" i="4" s="1"/>
  <c r="O25" i="4"/>
  <c r="P25" i="4" s="1"/>
  <c r="O11" i="4"/>
  <c r="P11" i="4" s="1"/>
  <c r="O13" i="4"/>
  <c r="P13" i="4" s="1"/>
  <c r="O23" i="4"/>
  <c r="P23" i="4" s="1"/>
  <c r="O31" i="4"/>
  <c r="P31" i="4" s="1"/>
  <c r="O9" i="4"/>
  <c r="P9" i="4" s="1"/>
  <c r="O21" i="4"/>
  <c r="P21" i="4" s="1"/>
  <c r="O26" i="4"/>
  <c r="P26" i="4" s="1"/>
  <c r="O29" i="4"/>
  <c r="P29" i="4" s="1"/>
  <c r="O16" i="4"/>
  <c r="P16" i="4" s="1"/>
  <c r="O17" i="4"/>
  <c r="P17" i="4" s="1"/>
  <c r="P6" i="4"/>
  <c r="P28" i="4"/>
  <c r="O5" i="1"/>
  <c r="P5" i="1" s="1"/>
  <c r="O10" i="1"/>
  <c r="P10" i="1" s="1"/>
  <c r="O6" i="1"/>
  <c r="P6" i="1" s="1"/>
  <c r="O30" i="1"/>
  <c r="P30" i="1" s="1"/>
  <c r="O26" i="1"/>
  <c r="P26" i="1" s="1"/>
  <c r="O22" i="1"/>
  <c r="P22" i="1" s="1"/>
  <c r="O18" i="1"/>
  <c r="P18" i="1" s="1"/>
  <c r="O14" i="1"/>
  <c r="P14" i="1" s="1"/>
  <c r="O23" i="1"/>
  <c r="P23" i="1" s="1"/>
  <c r="O13" i="1"/>
  <c r="P13" i="1" s="1"/>
  <c r="O9" i="1"/>
  <c r="P9" i="1" s="1"/>
  <c r="O33" i="1"/>
  <c r="P33" i="1" s="1"/>
  <c r="O29" i="1"/>
  <c r="P29" i="1" s="1"/>
  <c r="O25" i="1"/>
  <c r="P25" i="1" s="1"/>
  <c r="O21" i="1"/>
  <c r="P21" i="1" s="1"/>
  <c r="O17" i="1"/>
  <c r="P17" i="1" s="1"/>
  <c r="O11" i="1"/>
  <c r="P11" i="1" s="1"/>
  <c r="O19" i="1"/>
  <c r="P19" i="1" s="1"/>
  <c r="O12" i="1"/>
  <c r="P12" i="1" s="1"/>
  <c r="O8" i="1"/>
  <c r="P8" i="1" s="1"/>
  <c r="O32" i="1"/>
  <c r="P32" i="1" s="1"/>
  <c r="O28" i="1"/>
  <c r="P28" i="1" s="1"/>
  <c r="O24" i="1"/>
  <c r="P24" i="1" s="1"/>
  <c r="O20" i="1"/>
  <c r="P20" i="1" s="1"/>
  <c r="O16" i="1"/>
  <c r="P16" i="1" s="1"/>
  <c r="O7" i="1"/>
  <c r="P7" i="1" s="1"/>
  <c r="O31" i="1"/>
  <c r="P31" i="1" s="1"/>
  <c r="O15" i="1"/>
  <c r="P15" i="1" s="1"/>
  <c r="O27" i="1"/>
  <c r="P27" i="1" s="1"/>
  <c r="C20" i="1" l="1"/>
  <c r="C24" i="1"/>
</calcChain>
</file>

<file path=xl/comments1.xml><?xml version="1.0" encoding="utf-8"?>
<comments xmlns="http://schemas.openxmlformats.org/spreadsheetml/2006/main">
  <authors>
    <author>Jonathan Almer</author>
    <author>parkjs</author>
  </authors>
  <commentList>
    <comment ref="C1" authorId="0">
      <text>
        <r>
          <rPr>
            <b/>
            <sz val="9"/>
            <color indexed="81"/>
            <rFont val="Tahoma"/>
            <charset val="1"/>
          </rPr>
          <t>Jonathan Almer:</t>
        </r>
        <r>
          <rPr>
            <sz val="9"/>
            <color indexed="81"/>
            <rFont val="Tahoma"/>
            <charset val="1"/>
          </rPr>
          <t xml:space="preserve">
from XOP, calculated over 1mrad horizontal and full vertical (~0.1mrad) condition</t>
        </r>
      </text>
    </comment>
    <comment ref="E1" authorId="1">
      <text>
        <r>
          <rPr>
            <b/>
            <sz val="8"/>
            <color indexed="81"/>
            <rFont val="Tahoma"/>
            <charset val="1"/>
          </rPr>
          <t>parkjs:</t>
        </r>
        <r>
          <rPr>
            <sz val="8"/>
            <color indexed="81"/>
            <rFont val="Tahoma"/>
            <charset val="1"/>
          </rPr>
          <t xml:space="preserve">
aka brilliance</t>
        </r>
      </text>
    </comment>
    <comment ref="G1" authorId="0">
      <text>
        <r>
          <rPr>
            <b/>
            <sz val="9"/>
            <color indexed="81"/>
            <rFont val="Tahoma"/>
            <charset val="1"/>
          </rPr>
          <t>Jonathan Almer:</t>
        </r>
        <r>
          <rPr>
            <sz val="9"/>
            <color indexed="81"/>
            <rFont val="Tahoma"/>
            <charset val="1"/>
          </rPr>
          <t xml:space="preserve">
6BMA=25m
1BMB~33m
NSLS X17B1 = 28m</t>
        </r>
      </text>
    </comment>
  </commentList>
</comments>
</file>

<file path=xl/sharedStrings.xml><?xml version="1.0" encoding="utf-8"?>
<sst xmlns="http://schemas.openxmlformats.org/spreadsheetml/2006/main" count="138" uniqueCount="65">
  <si>
    <t>mm</t>
  </si>
  <si>
    <t>l</t>
  </si>
  <si>
    <t>deg</t>
  </si>
  <si>
    <t>Gauge length along Z</t>
  </si>
  <si>
    <t>rad</t>
  </si>
  <si>
    <t>q</t>
  </si>
  <si>
    <t>Guage length along Y</t>
  </si>
  <si>
    <t>Incoming beam slit size  Y</t>
  </si>
  <si>
    <t>Outgoing beam slit size  Y</t>
  </si>
  <si>
    <r>
      <t>2</t>
    </r>
    <r>
      <rPr>
        <b/>
        <sz val="11"/>
        <color theme="1"/>
        <rFont val="Symbol"/>
        <family val="1"/>
        <charset val="2"/>
      </rPr>
      <t>q</t>
    </r>
  </si>
  <si>
    <t>constants</t>
  </si>
  <si>
    <t>inputs</t>
  </si>
  <si>
    <t>h</t>
  </si>
  <si>
    <t>J-s</t>
  </si>
  <si>
    <t>c</t>
  </si>
  <si>
    <t>m/s</t>
  </si>
  <si>
    <t>hc</t>
  </si>
  <si>
    <t>J-m</t>
  </si>
  <si>
    <t>eV-m</t>
  </si>
  <si>
    <t>a</t>
  </si>
  <si>
    <t>[Å]</t>
  </si>
  <si>
    <t>[keV]</t>
  </si>
  <si>
    <t>Cu</t>
  </si>
  <si>
    <t>Ni</t>
  </si>
  <si>
    <t>Al</t>
  </si>
  <si>
    <t>CeO2</t>
  </si>
  <si>
    <t>fcc</t>
  </si>
  <si>
    <t>Fe</t>
  </si>
  <si>
    <t>bcc</t>
  </si>
  <si>
    <t>computed</t>
  </si>
  <si>
    <t>-</t>
  </si>
  <si>
    <t>k</t>
  </si>
  <si>
    <r>
      <t>hkl</t>
    </r>
    <r>
      <rPr>
        <b/>
        <vertAlign val="superscript"/>
        <sz val="12"/>
        <rFont val="Calibri"/>
        <family val="2"/>
        <scheme val="minor"/>
      </rPr>
      <t>2</t>
    </r>
  </si>
  <si>
    <r>
      <t>sqrt(hkl</t>
    </r>
    <r>
      <rPr>
        <b/>
        <vertAlign val="superscript"/>
        <sz val="12"/>
        <rFont val="Calibri"/>
        <family val="2"/>
        <scheme val="minor"/>
      </rPr>
      <t>2</t>
    </r>
    <r>
      <rPr>
        <b/>
        <sz val="12"/>
        <rFont val="Calibri"/>
        <family val="2"/>
        <scheme val="minor"/>
      </rPr>
      <t>)</t>
    </r>
  </si>
  <si>
    <r>
      <t>d</t>
    </r>
    <r>
      <rPr>
        <b/>
        <vertAlign val="subscript"/>
        <sz val="12"/>
        <rFont val="Calibri"/>
        <family val="2"/>
        <scheme val="minor"/>
      </rPr>
      <t>hkl</t>
    </r>
  </si>
  <si>
    <t>Wavelength</t>
  </si>
  <si>
    <t>E</t>
  </si>
  <si>
    <t>Gauge length along Z US</t>
  </si>
  <si>
    <t>Gauge length along Z DS</t>
  </si>
  <si>
    <t>Guage length along Y US</t>
  </si>
  <si>
    <t>Guage length along Y DS</t>
  </si>
  <si>
    <t>Gauge length along Y US</t>
  </si>
  <si>
    <t>Gauge length along Y DS</t>
  </si>
  <si>
    <t>Gauge length along Y</t>
  </si>
  <si>
    <r>
      <t>E when 2</t>
    </r>
    <r>
      <rPr>
        <b/>
        <sz val="11"/>
        <color theme="1"/>
        <rFont val="Symbol"/>
        <family val="1"/>
        <charset val="2"/>
      </rPr>
      <t>q</t>
    </r>
    <r>
      <rPr>
        <b/>
        <sz val="11"/>
        <color theme="1"/>
        <rFont val="Calibri"/>
        <family val="2"/>
        <scheme val="minor"/>
      </rPr>
      <t xml:space="preserve"> = 7 deg</t>
    </r>
  </si>
  <si>
    <t>GL = 1.638 mm</t>
  </si>
  <si>
    <t>GL = 1.147 mm</t>
  </si>
  <si>
    <r>
      <t>E when 2</t>
    </r>
    <r>
      <rPr>
        <b/>
        <sz val="11"/>
        <color theme="1"/>
        <rFont val="Symbol"/>
        <family val="1"/>
        <charset val="2"/>
      </rPr>
      <t>q</t>
    </r>
    <r>
      <rPr>
        <b/>
        <sz val="11"/>
        <color theme="1"/>
        <rFont val="Calibri"/>
        <family val="2"/>
        <scheme val="minor"/>
      </rPr>
      <t xml:space="preserve"> = 10 deg</t>
    </r>
  </si>
  <si>
    <r>
      <t>E when 2</t>
    </r>
    <r>
      <rPr>
        <b/>
        <sz val="11"/>
        <color theme="1"/>
        <rFont val="Symbol"/>
        <family val="1"/>
        <charset val="2"/>
      </rPr>
      <t>q</t>
    </r>
    <r>
      <rPr>
        <b/>
        <sz val="11"/>
        <color theme="1"/>
        <rFont val="Calibri"/>
        <family val="2"/>
        <scheme val="minor"/>
      </rPr>
      <t xml:space="preserve"> = 13 deg</t>
    </r>
  </si>
  <si>
    <t>GL = 0.883 mm</t>
  </si>
  <si>
    <t>Energy (ev)</t>
  </si>
  <si>
    <t>Energy (keV)</t>
  </si>
  <si>
    <t>APS BM flux (ph/s/0.1%bw)</t>
  </si>
  <si>
    <t>APS BM flux (ph/s/0.1%bw/mrad^2)</t>
  </si>
  <si>
    <t>APS BM flux (ph/s/0.1%bw) in 1x1 mm^2 pinhole</t>
  </si>
  <si>
    <t>m</t>
  </si>
  <si>
    <t>mrad</t>
  </si>
  <si>
    <t>Source-sample distance</t>
  </si>
  <si>
    <t>Horizontal opening angle</t>
  </si>
  <si>
    <t>Vertical opening angle</t>
  </si>
  <si>
    <t>Full beamsize at sample horiz</t>
  </si>
  <si>
    <t>Full beamsize at sample vert</t>
  </si>
  <si>
    <t>Inc. beam horiz</t>
  </si>
  <si>
    <t>Inc. beam vert</t>
  </si>
  <si>
    <t>Change settings and copy resulting E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</si>
</sst>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0.000E+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name val="Calibri"/>
      <family val="2"/>
      <scheme val="minor"/>
    </font>
    <font>
      <b/>
      <vertAlign val="superscript"/>
      <sz val="12"/>
      <name val="Calibri"/>
      <family val="2"/>
      <scheme val="minor"/>
    </font>
    <font>
      <b/>
      <sz val="12"/>
      <name val="Symbol"/>
      <family val="1"/>
      <charset val="2"/>
    </font>
    <font>
      <sz val="10"/>
      <name val="Verdan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4"/>
      </top>
      <bottom style="double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theme="3" tint="0.39994506668294322"/>
      </left>
      <right style="medium">
        <color theme="3" tint="0.39994506668294322"/>
      </right>
      <top style="medium">
        <color theme="3" tint="0.39994506668294322"/>
      </top>
      <bottom style="medium">
        <color theme="3" tint="0.39994506668294322"/>
      </bottom>
      <diagonal/>
    </border>
  </borders>
  <cellStyleXfs count="2">
    <xf numFmtId="0" fontId="0" fillId="0" borderId="0"/>
    <xf numFmtId="0" fontId="9" fillId="0" borderId="0"/>
  </cellStyleXfs>
  <cellXfs count="51">
    <xf numFmtId="0" fontId="0" fillId="0" borderId="0" xfId="0"/>
    <xf numFmtId="165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Border="1"/>
    <xf numFmtId="0" fontId="3" fillId="4" borderId="5" xfId="0" applyFont="1" applyFill="1" applyBorder="1" applyAlignment="1">
      <alignment horizontal="center" vertical="center" wrapText="1"/>
    </xf>
    <xf numFmtId="166" fontId="4" fillId="4" borderId="6" xfId="0" applyNumberFormat="1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166" fontId="4" fillId="4" borderId="10" xfId="0" applyNumberFormat="1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166" fontId="4" fillId="4" borderId="8" xfId="0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Fill="1" applyBorder="1"/>
    <xf numFmtId="164" fontId="4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NumberFormat="1"/>
    <xf numFmtId="11" fontId="0" fillId="0" borderId="0" xfId="0" applyNumberFormat="1"/>
    <xf numFmtId="0" fontId="0" fillId="0" borderId="0" xfId="0" applyFill="1"/>
    <xf numFmtId="165" fontId="0" fillId="0" borderId="0" xfId="0" applyNumberFormat="1" applyFill="1"/>
    <xf numFmtId="0" fontId="3" fillId="5" borderId="13" xfId="0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17992891838075"/>
          <c:y val="2.7454301891788747E-2"/>
          <c:w val="0.72650477295679283"/>
          <c:h val="0.858162184474715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bm_flux!$C$1</c:f>
              <c:strCache>
                <c:ptCount val="1"/>
                <c:pt idx="0">
                  <c:v>APS BM flux (ph/s/0.1%bw)</c:v>
                </c:pt>
              </c:strCache>
            </c:strRef>
          </c:tx>
          <c:xVal>
            <c:numRef>
              <c:f>bm_flux!$B$3:$B$102</c:f>
              <c:numCache>
                <c:formatCode>General</c:formatCode>
                <c:ptCount val="10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  <c:pt idx="34">
                  <c:v>180</c:v>
                </c:pt>
                <c:pt idx="35">
                  <c:v>185</c:v>
                </c:pt>
                <c:pt idx="36">
                  <c:v>190</c:v>
                </c:pt>
                <c:pt idx="37">
                  <c:v>195</c:v>
                </c:pt>
                <c:pt idx="38">
                  <c:v>200</c:v>
                </c:pt>
                <c:pt idx="39">
                  <c:v>205</c:v>
                </c:pt>
                <c:pt idx="40">
                  <c:v>210</c:v>
                </c:pt>
                <c:pt idx="41">
                  <c:v>215</c:v>
                </c:pt>
                <c:pt idx="42">
                  <c:v>220</c:v>
                </c:pt>
                <c:pt idx="43">
                  <c:v>225</c:v>
                </c:pt>
                <c:pt idx="44">
                  <c:v>230</c:v>
                </c:pt>
                <c:pt idx="45">
                  <c:v>235</c:v>
                </c:pt>
                <c:pt idx="46">
                  <c:v>240</c:v>
                </c:pt>
                <c:pt idx="47">
                  <c:v>245</c:v>
                </c:pt>
                <c:pt idx="48">
                  <c:v>250</c:v>
                </c:pt>
              </c:numCache>
            </c:numRef>
          </c:xVal>
          <c:yVal>
            <c:numRef>
              <c:f>bm_flux!$D$2:$D$101</c:f>
              <c:numCache>
                <c:formatCode>0.00E+00</c:formatCode>
                <c:ptCount val="100"/>
                <c:pt idx="0">
                  <c:v>157857000000000</c:v>
                </c:pt>
                <c:pt idx="1">
                  <c:v>149192000000000</c:v>
                </c:pt>
                <c:pt idx="2">
                  <c:v>130323000000000</c:v>
                </c:pt>
                <c:pt idx="3">
                  <c:v>110271000000000</c:v>
                </c:pt>
                <c:pt idx="4">
                  <c:v>91679200000000</c:v>
                </c:pt>
                <c:pt idx="5">
                  <c:v>75367300000000</c:v>
                </c:pt>
                <c:pt idx="6">
                  <c:v>61468500000000</c:v>
                </c:pt>
                <c:pt idx="7">
                  <c:v>49837100000000</c:v>
                </c:pt>
                <c:pt idx="8">
                  <c:v>40220900000000</c:v>
                </c:pt>
                <c:pt idx="9">
                  <c:v>32339900000000</c:v>
                </c:pt>
                <c:pt idx="10">
                  <c:v>25923800000000</c:v>
                </c:pt>
                <c:pt idx="11">
                  <c:v>20727300000000</c:v>
                </c:pt>
                <c:pt idx="12">
                  <c:v>16536000000000</c:v>
                </c:pt>
                <c:pt idx="13">
                  <c:v>13167200000000</c:v>
                </c:pt>
                <c:pt idx="14">
                  <c:v>10467100000000</c:v>
                </c:pt>
                <c:pt idx="15">
                  <c:v>8308440000000</c:v>
                </c:pt>
                <c:pt idx="16">
                  <c:v>6586160000000</c:v>
                </c:pt>
                <c:pt idx="17">
                  <c:v>5214540000000</c:v>
                </c:pt>
                <c:pt idx="18">
                  <c:v>4123870000000</c:v>
                </c:pt>
                <c:pt idx="19">
                  <c:v>3260150000000</c:v>
                </c:pt>
                <c:pt idx="20">
                  <c:v>2574000000000</c:v>
                </c:pt>
                <c:pt idx="21">
                  <c:v>2030630000000</c:v>
                </c:pt>
                <c:pt idx="22">
                  <c:v>1600780000000</c:v>
                </c:pt>
                <c:pt idx="23">
                  <c:v>1261060000000</c:v>
                </c:pt>
                <c:pt idx="24">
                  <c:v>992810000000</c:v>
                </c:pt>
                <c:pt idx="25">
                  <c:v>781163000000</c:v>
                </c:pt>
                <c:pt idx="26">
                  <c:v>614299000000</c:v>
                </c:pt>
                <c:pt idx="27">
                  <c:v>482832000000</c:v>
                </c:pt>
                <c:pt idx="28">
                  <c:v>379318000000</c:v>
                </c:pt>
                <c:pt idx="29">
                  <c:v>297863000000</c:v>
                </c:pt>
                <c:pt idx="30">
                  <c:v>233801000000</c:v>
                </c:pt>
                <c:pt idx="31">
                  <c:v>183444000000</c:v>
                </c:pt>
                <c:pt idx="32">
                  <c:v>143879000000</c:v>
                </c:pt>
                <c:pt idx="33">
                  <c:v>112807000000</c:v>
                </c:pt>
                <c:pt idx="34">
                  <c:v>88416100000</c:v>
                </c:pt>
                <c:pt idx="35">
                  <c:v>69276500000</c:v>
                </c:pt>
                <c:pt idx="36">
                  <c:v>54263700000</c:v>
                </c:pt>
                <c:pt idx="37">
                  <c:v>42492100000</c:v>
                </c:pt>
                <c:pt idx="38">
                  <c:v>33264900000</c:v>
                </c:pt>
                <c:pt idx="39">
                  <c:v>26034700000</c:v>
                </c:pt>
                <c:pt idx="40">
                  <c:v>20370800000</c:v>
                </c:pt>
                <c:pt idx="41">
                  <c:v>15935300000</c:v>
                </c:pt>
                <c:pt idx="42">
                  <c:v>12462800000</c:v>
                </c:pt>
                <c:pt idx="43">
                  <c:v>9744810000</c:v>
                </c:pt>
                <c:pt idx="44">
                  <c:v>7617990000</c:v>
                </c:pt>
                <c:pt idx="45">
                  <c:v>5954160000</c:v>
                </c:pt>
                <c:pt idx="46">
                  <c:v>4652820000</c:v>
                </c:pt>
                <c:pt idx="47">
                  <c:v>3635230000</c:v>
                </c:pt>
                <c:pt idx="48">
                  <c:v>2839680000</c:v>
                </c:pt>
                <c:pt idx="49">
                  <c:v>2217850000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21152"/>
        <c:axId val="158723072"/>
      </c:scatterChart>
      <c:scatterChart>
        <c:scatterStyle val="smoothMarker"/>
        <c:varyColors val="0"/>
        <c:ser>
          <c:idx val="1"/>
          <c:order val="1"/>
          <c:tx>
            <c:v>flux in 1x1 mm^2 at 6BM</c:v>
          </c:tx>
          <c:xVal>
            <c:numRef>
              <c:f>bm_flux!$B$3:$B$102</c:f>
              <c:numCache>
                <c:formatCode>General</c:formatCode>
                <c:ptCount val="10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  <c:pt idx="34">
                  <c:v>180</c:v>
                </c:pt>
                <c:pt idx="35">
                  <c:v>185</c:v>
                </c:pt>
                <c:pt idx="36">
                  <c:v>190</c:v>
                </c:pt>
                <c:pt idx="37">
                  <c:v>195</c:v>
                </c:pt>
                <c:pt idx="38">
                  <c:v>200</c:v>
                </c:pt>
                <c:pt idx="39">
                  <c:v>205</c:v>
                </c:pt>
                <c:pt idx="40">
                  <c:v>210</c:v>
                </c:pt>
                <c:pt idx="41">
                  <c:v>215</c:v>
                </c:pt>
                <c:pt idx="42">
                  <c:v>220</c:v>
                </c:pt>
                <c:pt idx="43">
                  <c:v>225</c:v>
                </c:pt>
                <c:pt idx="44">
                  <c:v>230</c:v>
                </c:pt>
                <c:pt idx="45">
                  <c:v>235</c:v>
                </c:pt>
                <c:pt idx="46">
                  <c:v>240</c:v>
                </c:pt>
                <c:pt idx="47">
                  <c:v>245</c:v>
                </c:pt>
                <c:pt idx="48">
                  <c:v>250</c:v>
                </c:pt>
              </c:numCache>
            </c:numRef>
          </c:xVal>
          <c:yVal>
            <c:numRef>
              <c:f>bm_flux!$E$2:$E$101</c:f>
              <c:numCache>
                <c:formatCode>0.00E+00</c:formatCode>
                <c:ptCount val="100"/>
                <c:pt idx="0">
                  <c:v>2525712000000</c:v>
                </c:pt>
                <c:pt idx="1">
                  <c:v>2387072000000</c:v>
                </c:pt>
                <c:pt idx="2">
                  <c:v>2085168000000</c:v>
                </c:pt>
                <c:pt idx="3">
                  <c:v>1764336000000</c:v>
                </c:pt>
                <c:pt idx="4">
                  <c:v>1466867200000</c:v>
                </c:pt>
                <c:pt idx="5">
                  <c:v>1205876800000</c:v>
                </c:pt>
                <c:pt idx="6">
                  <c:v>983496000000</c:v>
                </c:pt>
                <c:pt idx="7">
                  <c:v>797393600000</c:v>
                </c:pt>
                <c:pt idx="8">
                  <c:v>643534400000</c:v>
                </c:pt>
                <c:pt idx="9">
                  <c:v>517438400000</c:v>
                </c:pt>
                <c:pt idx="10">
                  <c:v>414780800000</c:v>
                </c:pt>
                <c:pt idx="11">
                  <c:v>331636800000</c:v>
                </c:pt>
                <c:pt idx="12">
                  <c:v>264576000000</c:v>
                </c:pt>
                <c:pt idx="13">
                  <c:v>210675200000</c:v>
                </c:pt>
                <c:pt idx="14">
                  <c:v>167473600000</c:v>
                </c:pt>
                <c:pt idx="15">
                  <c:v>132935040000</c:v>
                </c:pt>
                <c:pt idx="16">
                  <c:v>105378560000</c:v>
                </c:pt>
                <c:pt idx="17">
                  <c:v>83432640000</c:v>
                </c:pt>
                <c:pt idx="18">
                  <c:v>65981920000</c:v>
                </c:pt>
                <c:pt idx="19">
                  <c:v>52162400000</c:v>
                </c:pt>
                <c:pt idx="20">
                  <c:v>41184000000</c:v>
                </c:pt>
                <c:pt idx="21">
                  <c:v>32490080000</c:v>
                </c:pt>
                <c:pt idx="22">
                  <c:v>25612480000</c:v>
                </c:pt>
                <c:pt idx="23">
                  <c:v>20176960000</c:v>
                </c:pt>
                <c:pt idx="24">
                  <c:v>15884960000</c:v>
                </c:pt>
                <c:pt idx="25">
                  <c:v>12498608000</c:v>
                </c:pt>
                <c:pt idx="26">
                  <c:v>9828784000</c:v>
                </c:pt>
                <c:pt idx="27">
                  <c:v>7725312000</c:v>
                </c:pt>
                <c:pt idx="28">
                  <c:v>6069088000</c:v>
                </c:pt>
                <c:pt idx="29">
                  <c:v>4765808000</c:v>
                </c:pt>
                <c:pt idx="30">
                  <c:v>3740816000</c:v>
                </c:pt>
                <c:pt idx="31">
                  <c:v>2935104000</c:v>
                </c:pt>
                <c:pt idx="32">
                  <c:v>2302064000</c:v>
                </c:pt>
                <c:pt idx="33">
                  <c:v>1804912000</c:v>
                </c:pt>
                <c:pt idx="34">
                  <c:v>1414657600</c:v>
                </c:pt>
                <c:pt idx="35">
                  <c:v>1108424000</c:v>
                </c:pt>
                <c:pt idx="36">
                  <c:v>868219200</c:v>
                </c:pt>
                <c:pt idx="37">
                  <c:v>679873600</c:v>
                </c:pt>
                <c:pt idx="38">
                  <c:v>532238400</c:v>
                </c:pt>
                <c:pt idx="39">
                  <c:v>416555200</c:v>
                </c:pt>
                <c:pt idx="40">
                  <c:v>325932800</c:v>
                </c:pt>
                <c:pt idx="41">
                  <c:v>254964800</c:v>
                </c:pt>
                <c:pt idx="42">
                  <c:v>199404800</c:v>
                </c:pt>
                <c:pt idx="43">
                  <c:v>155916960</c:v>
                </c:pt>
                <c:pt idx="44">
                  <c:v>121887840</c:v>
                </c:pt>
                <c:pt idx="45">
                  <c:v>95266560</c:v>
                </c:pt>
                <c:pt idx="46">
                  <c:v>74445120</c:v>
                </c:pt>
                <c:pt idx="47">
                  <c:v>58163680</c:v>
                </c:pt>
                <c:pt idx="48">
                  <c:v>45434880</c:v>
                </c:pt>
                <c:pt idx="49">
                  <c:v>35485600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89632"/>
        <c:axId val="159188096"/>
      </c:scatterChart>
      <c:valAx>
        <c:axId val="158721152"/>
        <c:scaling>
          <c:orientation val="minMax"/>
          <c:max val="25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Energy (keV)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723072"/>
        <c:crosses val="autoZero"/>
        <c:crossBetween val="midCat"/>
      </c:valAx>
      <c:valAx>
        <c:axId val="158723072"/>
        <c:scaling>
          <c:logBase val="10"/>
          <c:orientation val="minMax"/>
          <c:min val="10000000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Spectral Flux (ph/s/0.1%bw/mrad^2)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158721152"/>
        <c:crosses val="autoZero"/>
        <c:crossBetween val="midCat"/>
      </c:valAx>
      <c:valAx>
        <c:axId val="159188096"/>
        <c:scaling>
          <c:logBase val="10"/>
          <c:orientation val="minMax"/>
          <c:min val="1000000"/>
        </c:scaling>
        <c:delete val="0"/>
        <c:axPos val="r"/>
        <c:numFmt formatCode="0.00E+00" sourceLinked="1"/>
        <c:majorTickMark val="out"/>
        <c:minorTickMark val="none"/>
        <c:tickLblPos val="nextTo"/>
        <c:crossAx val="159189632"/>
        <c:crosses val="max"/>
        <c:crossBetween val="midCat"/>
      </c:valAx>
      <c:valAx>
        <c:axId val="15918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918809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1532252830414002"/>
          <c:y val="5.2218315069666746E-2"/>
          <c:w val="0.23353998405985602"/>
          <c:h val="8.943082782307998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bm_flux!$B$2:$B$51</c:f>
              <c:numCache>
                <c:formatCode>General</c:formatCode>
                <c:ptCount val="5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</c:numCache>
            </c:numRef>
          </c:xVal>
          <c:yVal>
            <c:numRef>
              <c:f>bm_flux!$C$2:$C$51</c:f>
              <c:numCache>
                <c:formatCode>0.00E+00</c:formatCode>
                <c:ptCount val="50"/>
                <c:pt idx="0">
                  <c:v>15785700000000</c:v>
                </c:pt>
                <c:pt idx="1">
                  <c:v>14919200000000</c:v>
                </c:pt>
                <c:pt idx="2">
                  <c:v>13032300000000</c:v>
                </c:pt>
                <c:pt idx="3">
                  <c:v>11027100000000</c:v>
                </c:pt>
                <c:pt idx="4">
                  <c:v>9167920000000</c:v>
                </c:pt>
                <c:pt idx="5">
                  <c:v>7536730000000</c:v>
                </c:pt>
                <c:pt idx="6">
                  <c:v>6146850000000</c:v>
                </c:pt>
                <c:pt idx="7">
                  <c:v>4983710000000</c:v>
                </c:pt>
                <c:pt idx="8">
                  <c:v>4022090000000</c:v>
                </c:pt>
                <c:pt idx="9">
                  <c:v>3233990000000</c:v>
                </c:pt>
                <c:pt idx="10">
                  <c:v>2592380000000</c:v>
                </c:pt>
                <c:pt idx="11">
                  <c:v>2072730000000</c:v>
                </c:pt>
                <c:pt idx="12">
                  <c:v>1653600000000</c:v>
                </c:pt>
                <c:pt idx="13">
                  <c:v>1316720000000</c:v>
                </c:pt>
                <c:pt idx="14">
                  <c:v>1046710000000</c:v>
                </c:pt>
                <c:pt idx="15">
                  <c:v>830844000000</c:v>
                </c:pt>
                <c:pt idx="16">
                  <c:v>658616000000</c:v>
                </c:pt>
                <c:pt idx="17">
                  <c:v>521454000000</c:v>
                </c:pt>
                <c:pt idx="18">
                  <c:v>412387000000</c:v>
                </c:pt>
                <c:pt idx="19">
                  <c:v>326015000000</c:v>
                </c:pt>
                <c:pt idx="20">
                  <c:v>257400000000</c:v>
                </c:pt>
                <c:pt idx="21">
                  <c:v>203063000000</c:v>
                </c:pt>
                <c:pt idx="22">
                  <c:v>160078000000</c:v>
                </c:pt>
                <c:pt idx="23">
                  <c:v>126106000000</c:v>
                </c:pt>
                <c:pt idx="24">
                  <c:v>99281000000</c:v>
                </c:pt>
                <c:pt idx="25">
                  <c:v>78116300000</c:v>
                </c:pt>
                <c:pt idx="26">
                  <c:v>61429900000</c:v>
                </c:pt>
                <c:pt idx="27">
                  <c:v>48283200000</c:v>
                </c:pt>
                <c:pt idx="28">
                  <c:v>37931800000</c:v>
                </c:pt>
                <c:pt idx="29">
                  <c:v>29786300000</c:v>
                </c:pt>
                <c:pt idx="30">
                  <c:v>23380100000</c:v>
                </c:pt>
                <c:pt idx="31">
                  <c:v>18344400000</c:v>
                </c:pt>
                <c:pt idx="32">
                  <c:v>14387900000</c:v>
                </c:pt>
                <c:pt idx="33">
                  <c:v>11280700000</c:v>
                </c:pt>
                <c:pt idx="34">
                  <c:v>8841610000</c:v>
                </c:pt>
                <c:pt idx="35">
                  <c:v>6927650000</c:v>
                </c:pt>
                <c:pt idx="36">
                  <c:v>5426370000</c:v>
                </c:pt>
                <c:pt idx="37">
                  <c:v>4249210000</c:v>
                </c:pt>
                <c:pt idx="38">
                  <c:v>3326490000</c:v>
                </c:pt>
                <c:pt idx="39">
                  <c:v>2603470000</c:v>
                </c:pt>
                <c:pt idx="40">
                  <c:v>2037080000</c:v>
                </c:pt>
                <c:pt idx="41">
                  <c:v>1593530000</c:v>
                </c:pt>
                <c:pt idx="42">
                  <c:v>1246280000</c:v>
                </c:pt>
                <c:pt idx="43">
                  <c:v>974481000</c:v>
                </c:pt>
                <c:pt idx="44">
                  <c:v>761799000</c:v>
                </c:pt>
                <c:pt idx="45">
                  <c:v>595416000</c:v>
                </c:pt>
                <c:pt idx="46">
                  <c:v>465282000</c:v>
                </c:pt>
                <c:pt idx="47">
                  <c:v>363523000</c:v>
                </c:pt>
                <c:pt idx="48">
                  <c:v>283968000</c:v>
                </c:pt>
                <c:pt idx="49">
                  <c:v>221785000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06400"/>
        <c:axId val="159212288"/>
      </c:scatterChart>
      <c:valAx>
        <c:axId val="15920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9212288"/>
        <c:crosses val="autoZero"/>
        <c:crossBetween val="midCat"/>
      </c:valAx>
      <c:valAx>
        <c:axId val="159212288"/>
        <c:scaling>
          <c:logBase val="10"/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59206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3067165327281"/>
          <c:y val="2.6672719964058546E-2"/>
          <c:w val="0.82636690172581018"/>
          <c:h val="0.858374027570878"/>
        </c:manualLayout>
      </c:layout>
      <c:scatterChart>
        <c:scatterStyle val="lineMarker"/>
        <c:varyColors val="0"/>
        <c:ser>
          <c:idx val="0"/>
          <c:order val="0"/>
          <c:tx>
            <c:v>TOA = 7 deg, GL = 1.6 mm</c:v>
          </c:tx>
          <c:spPr>
            <a:ln w="28575">
              <a:noFill/>
            </a:ln>
          </c:spPr>
          <c:xVal>
            <c:numRef>
              <c:f>fcc!$L$5:$L$33</c:f>
              <c:numCache>
                <c:formatCode>General</c:formatCode>
                <c:ptCount val="29"/>
                <c:pt idx="0">
                  <c:v>3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  <c:pt idx="5">
                  <c:v>16</c:v>
                </c:pt>
                <c:pt idx="6">
                  <c:v>19</c:v>
                </c:pt>
                <c:pt idx="7">
                  <c:v>20</c:v>
                </c:pt>
                <c:pt idx="8">
                  <c:v>24</c:v>
                </c:pt>
                <c:pt idx="9">
                  <c:v>27</c:v>
                </c:pt>
                <c:pt idx="10">
                  <c:v>27</c:v>
                </c:pt>
                <c:pt idx="11">
                  <c:v>32</c:v>
                </c:pt>
                <c:pt idx="12">
                  <c:v>35</c:v>
                </c:pt>
                <c:pt idx="13">
                  <c:v>36</c:v>
                </c:pt>
                <c:pt idx="14">
                  <c:v>36</c:v>
                </c:pt>
                <c:pt idx="15">
                  <c:v>40</c:v>
                </c:pt>
                <c:pt idx="16">
                  <c:v>43</c:v>
                </c:pt>
                <c:pt idx="17">
                  <c:v>44</c:v>
                </c:pt>
                <c:pt idx="18">
                  <c:v>48</c:v>
                </c:pt>
                <c:pt idx="19">
                  <c:v>51</c:v>
                </c:pt>
                <c:pt idx="20">
                  <c:v>51</c:v>
                </c:pt>
                <c:pt idx="21">
                  <c:v>52</c:v>
                </c:pt>
                <c:pt idx="22">
                  <c:v>56</c:v>
                </c:pt>
                <c:pt idx="23">
                  <c:v>59</c:v>
                </c:pt>
                <c:pt idx="24">
                  <c:v>59</c:v>
                </c:pt>
                <c:pt idx="25">
                  <c:v>64</c:v>
                </c:pt>
                <c:pt idx="26">
                  <c:v>67</c:v>
                </c:pt>
                <c:pt idx="27">
                  <c:v>68</c:v>
                </c:pt>
                <c:pt idx="28">
                  <c:v>68</c:v>
                </c:pt>
              </c:numCache>
            </c:numRef>
          </c:xVal>
          <c:yVal>
            <c:numRef>
              <c:f>fcc!$R$5:$R$33</c:f>
              <c:numCache>
                <c:formatCode>0.000</c:formatCode>
                <c:ptCount val="29"/>
                <c:pt idx="0">
                  <c:v>43.430893792979049</c:v>
                </c:pt>
                <c:pt idx="1">
                  <c:v>50.14967644504501</c:v>
                </c:pt>
                <c:pt idx="2">
                  <c:v>70.922352577205203</c:v>
                </c:pt>
                <c:pt idx="3">
                  <c:v>83.163830062969268</c:v>
                </c:pt>
                <c:pt idx="4">
                  <c:v>86.861787585958098</c:v>
                </c:pt>
                <c:pt idx="5">
                  <c:v>100.29935289009002</c:v>
                </c:pt>
                <c:pt idx="6">
                  <c:v>109.29868583760666</c:v>
                </c:pt>
                <c:pt idx="7">
                  <c:v>112.13808558074064</c:v>
                </c:pt>
                <c:pt idx="8">
                  <c:v>122.8411180560329</c:v>
                </c:pt>
                <c:pt idx="9">
                  <c:v>130.29268137893717</c:v>
                </c:pt>
                <c:pt idx="10">
                  <c:v>130.29268137893717</c:v>
                </c:pt>
                <c:pt idx="11">
                  <c:v>141.84470515441041</c:v>
                </c:pt>
                <c:pt idx="12">
                  <c:v>148.34474347275889</c:v>
                </c:pt>
                <c:pt idx="13">
                  <c:v>150.44902933513501</c:v>
                </c:pt>
                <c:pt idx="14">
                  <c:v>150.44902933513501</c:v>
                </c:pt>
                <c:pt idx="15">
                  <c:v>158.58720148683824</c:v>
                </c:pt>
                <c:pt idx="16">
                  <c:v>164.42671015100939</c:v>
                </c:pt>
                <c:pt idx="17">
                  <c:v>166.32766012593854</c:v>
                </c:pt>
                <c:pt idx="18">
                  <c:v>173.7235751719162</c:v>
                </c:pt>
                <c:pt idx="19">
                  <c:v>179.07016252343507</c:v>
                </c:pt>
                <c:pt idx="20">
                  <c:v>179.07016252343507</c:v>
                </c:pt>
                <c:pt idx="21">
                  <c:v>180.8172298705384</c:v>
                </c:pt>
                <c:pt idx="22">
                  <c:v>187.64290731492576</c:v>
                </c:pt>
                <c:pt idx="23">
                  <c:v>192.60348699142202</c:v>
                </c:pt>
                <c:pt idx="24">
                  <c:v>192.60348699142202</c:v>
                </c:pt>
                <c:pt idx="25">
                  <c:v>200.59870578018004</c:v>
                </c:pt>
                <c:pt idx="26">
                  <c:v>205.24639654897786</c:v>
                </c:pt>
                <c:pt idx="27">
                  <c:v>206.77241307347055</c:v>
                </c:pt>
                <c:pt idx="28">
                  <c:v>206.77241307347055</c:v>
                </c:pt>
              </c:numCache>
            </c:numRef>
          </c:yVal>
          <c:smooth val="0"/>
        </c:ser>
        <c:ser>
          <c:idx val="1"/>
          <c:order val="1"/>
          <c:tx>
            <c:v>TOA = 10 deg, GL = 1.1 mm</c:v>
          </c:tx>
          <c:spPr>
            <a:ln w="28575">
              <a:noFill/>
            </a:ln>
          </c:spPr>
          <c:xVal>
            <c:numRef>
              <c:f>fcc!$L$5:$L$33</c:f>
              <c:numCache>
                <c:formatCode>General</c:formatCode>
                <c:ptCount val="29"/>
                <c:pt idx="0">
                  <c:v>3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  <c:pt idx="5">
                  <c:v>16</c:v>
                </c:pt>
                <c:pt idx="6">
                  <c:v>19</c:v>
                </c:pt>
                <c:pt idx="7">
                  <c:v>20</c:v>
                </c:pt>
                <c:pt idx="8">
                  <c:v>24</c:v>
                </c:pt>
                <c:pt idx="9">
                  <c:v>27</c:v>
                </c:pt>
                <c:pt idx="10">
                  <c:v>27</c:v>
                </c:pt>
                <c:pt idx="11">
                  <c:v>32</c:v>
                </c:pt>
                <c:pt idx="12">
                  <c:v>35</c:v>
                </c:pt>
                <c:pt idx="13">
                  <c:v>36</c:v>
                </c:pt>
                <c:pt idx="14">
                  <c:v>36</c:v>
                </c:pt>
                <c:pt idx="15">
                  <c:v>40</c:v>
                </c:pt>
                <c:pt idx="16">
                  <c:v>43</c:v>
                </c:pt>
                <c:pt idx="17">
                  <c:v>44</c:v>
                </c:pt>
                <c:pt idx="18">
                  <c:v>48</c:v>
                </c:pt>
                <c:pt idx="19">
                  <c:v>51</c:v>
                </c:pt>
                <c:pt idx="20">
                  <c:v>51</c:v>
                </c:pt>
                <c:pt idx="21">
                  <c:v>52</c:v>
                </c:pt>
                <c:pt idx="22">
                  <c:v>56</c:v>
                </c:pt>
                <c:pt idx="23">
                  <c:v>59</c:v>
                </c:pt>
                <c:pt idx="24">
                  <c:v>59</c:v>
                </c:pt>
                <c:pt idx="25">
                  <c:v>64</c:v>
                </c:pt>
                <c:pt idx="26">
                  <c:v>67</c:v>
                </c:pt>
                <c:pt idx="27">
                  <c:v>68</c:v>
                </c:pt>
                <c:pt idx="28">
                  <c:v>68</c:v>
                </c:pt>
              </c:numCache>
            </c:numRef>
          </c:xVal>
          <c:yVal>
            <c:numRef>
              <c:f>fcc!$S$5:$S$33</c:f>
              <c:numCache>
                <c:formatCode>0.000</c:formatCode>
                <c:ptCount val="29"/>
                <c:pt idx="0">
                  <c:v>30.421318815805666</c:v>
                </c:pt>
                <c:pt idx="1">
                  <c:v>35.127513214817661</c:v>
                </c:pt>
                <c:pt idx="2">
                  <c:v>49.677805600835256</c:v>
                </c:pt>
                <c:pt idx="3">
                  <c:v>58.25239057590057</c:v>
                </c:pt>
                <c:pt idx="4">
                  <c:v>60.842637631611332</c:v>
                </c:pt>
                <c:pt idx="5">
                  <c:v>70.255026429635322</c:v>
                </c:pt>
                <c:pt idx="6">
                  <c:v>76.558640120639879</c:v>
                </c:pt>
                <c:pt idx="7">
                  <c:v>78.547507428854473</c:v>
                </c:pt>
                <c:pt idx="8">
                  <c:v>86.0444833091764</c:v>
                </c:pt>
                <c:pt idx="9">
                  <c:v>91.263956447417016</c:v>
                </c:pt>
                <c:pt idx="10">
                  <c:v>91.263956447417016</c:v>
                </c:pt>
                <c:pt idx="11">
                  <c:v>99.355611201670513</c:v>
                </c:pt>
                <c:pt idx="12">
                  <c:v>103.90858538037368</c:v>
                </c:pt>
                <c:pt idx="13">
                  <c:v>105.38253964445298</c:v>
                </c:pt>
                <c:pt idx="14">
                  <c:v>105.38253964445298</c:v>
                </c:pt>
                <c:pt idx="15">
                  <c:v>111.08295029648743</c:v>
                </c:pt>
                <c:pt idx="16">
                  <c:v>115.17325420888648</c:v>
                </c:pt>
                <c:pt idx="17">
                  <c:v>116.50478115180114</c:v>
                </c:pt>
                <c:pt idx="18">
                  <c:v>121.68527526322266</c:v>
                </c:pt>
                <c:pt idx="19">
                  <c:v>125.43031074815674</c:v>
                </c:pt>
                <c:pt idx="20">
                  <c:v>125.43031074815674</c:v>
                </c:pt>
                <c:pt idx="21">
                  <c:v>126.65405007556396</c:v>
                </c:pt>
                <c:pt idx="22">
                  <c:v>131.43511929922172</c:v>
                </c:pt>
                <c:pt idx="23">
                  <c:v>134.90977438159752</c:v>
                </c:pt>
                <c:pt idx="24">
                  <c:v>134.90977438159752</c:v>
                </c:pt>
                <c:pt idx="25">
                  <c:v>140.51005285927064</c:v>
                </c:pt>
                <c:pt idx="26">
                  <c:v>143.76554383094691</c:v>
                </c:pt>
                <c:pt idx="27">
                  <c:v>144.8344473499734</c:v>
                </c:pt>
                <c:pt idx="28">
                  <c:v>144.8344473499734</c:v>
                </c:pt>
              </c:numCache>
            </c:numRef>
          </c:yVal>
          <c:smooth val="0"/>
        </c:ser>
        <c:ser>
          <c:idx val="2"/>
          <c:order val="2"/>
          <c:tx>
            <c:v>TOA = 13 deg, GL = 0.8 mm</c:v>
          </c:tx>
          <c:spPr>
            <a:ln w="28575">
              <a:noFill/>
            </a:ln>
          </c:spPr>
          <c:xVal>
            <c:numRef>
              <c:f>fcc!$L$5:$L$33</c:f>
              <c:numCache>
                <c:formatCode>General</c:formatCode>
                <c:ptCount val="29"/>
                <c:pt idx="0">
                  <c:v>3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  <c:pt idx="5">
                  <c:v>16</c:v>
                </c:pt>
                <c:pt idx="6">
                  <c:v>19</c:v>
                </c:pt>
                <c:pt idx="7">
                  <c:v>20</c:v>
                </c:pt>
                <c:pt idx="8">
                  <c:v>24</c:v>
                </c:pt>
                <c:pt idx="9">
                  <c:v>27</c:v>
                </c:pt>
                <c:pt idx="10">
                  <c:v>27</c:v>
                </c:pt>
                <c:pt idx="11">
                  <c:v>32</c:v>
                </c:pt>
                <c:pt idx="12">
                  <c:v>35</c:v>
                </c:pt>
                <c:pt idx="13">
                  <c:v>36</c:v>
                </c:pt>
                <c:pt idx="14">
                  <c:v>36</c:v>
                </c:pt>
                <c:pt idx="15">
                  <c:v>40</c:v>
                </c:pt>
                <c:pt idx="16">
                  <c:v>43</c:v>
                </c:pt>
                <c:pt idx="17">
                  <c:v>44</c:v>
                </c:pt>
                <c:pt idx="18">
                  <c:v>48</c:v>
                </c:pt>
                <c:pt idx="19">
                  <c:v>51</c:v>
                </c:pt>
                <c:pt idx="20">
                  <c:v>51</c:v>
                </c:pt>
                <c:pt idx="21">
                  <c:v>52</c:v>
                </c:pt>
                <c:pt idx="22">
                  <c:v>56</c:v>
                </c:pt>
                <c:pt idx="23">
                  <c:v>59</c:v>
                </c:pt>
                <c:pt idx="24">
                  <c:v>59</c:v>
                </c:pt>
                <c:pt idx="25">
                  <c:v>64</c:v>
                </c:pt>
                <c:pt idx="26">
                  <c:v>67</c:v>
                </c:pt>
                <c:pt idx="27">
                  <c:v>68</c:v>
                </c:pt>
                <c:pt idx="28">
                  <c:v>68</c:v>
                </c:pt>
              </c:numCache>
            </c:numRef>
          </c:xVal>
          <c:yVal>
            <c:numRef>
              <c:f>fcc!$T$5:$T$33</c:f>
              <c:numCache>
                <c:formatCode>0.000</c:formatCode>
                <c:ptCount val="29"/>
                <c:pt idx="0">
                  <c:v>23.421531496365745</c:v>
                </c:pt>
                <c:pt idx="1">
                  <c:v>27.044855028520121</c:v>
                </c:pt>
                <c:pt idx="2">
                  <c:v>38.247200773747366</c:v>
                </c:pt>
                <c:pt idx="3">
                  <c:v>44.848818319578868</c:v>
                </c:pt>
                <c:pt idx="4">
                  <c:v>46.84306299273149</c:v>
                </c:pt>
                <c:pt idx="5">
                  <c:v>54.089710057040243</c:v>
                </c:pt>
                <c:pt idx="6">
                  <c:v>58.942895006013522</c:v>
                </c:pt>
                <c:pt idx="7">
                  <c:v>60.474134285398016</c:v>
                </c:pt>
                <c:pt idx="8">
                  <c:v>66.24609498741809</c:v>
                </c:pt>
                <c:pt idx="9">
                  <c:v>70.264594489097249</c:v>
                </c:pt>
                <c:pt idx="10">
                  <c:v>70.264594489097249</c:v>
                </c:pt>
                <c:pt idx="11">
                  <c:v>76.494401547494732</c:v>
                </c:pt>
                <c:pt idx="12">
                  <c:v>79.999760035543943</c:v>
                </c:pt>
                <c:pt idx="13">
                  <c:v>81.134565085560368</c:v>
                </c:pt>
                <c:pt idx="14">
                  <c:v>81.134565085560368</c:v>
                </c:pt>
                <c:pt idx="15">
                  <c:v>85.523340879181674</c:v>
                </c:pt>
                <c:pt idx="16">
                  <c:v>88.672487124090253</c:v>
                </c:pt>
                <c:pt idx="17">
                  <c:v>89.697636639157736</c:v>
                </c:pt>
                <c:pt idx="18">
                  <c:v>93.686125985462979</c:v>
                </c:pt>
                <c:pt idx="19">
                  <c:v>96.569448273246834</c:v>
                </c:pt>
                <c:pt idx="20">
                  <c:v>96.569448273246834</c:v>
                </c:pt>
                <c:pt idx="21">
                  <c:v>97.511611542819438</c:v>
                </c:pt>
                <c:pt idx="22">
                  <c:v>101.19258159169267</c:v>
                </c:pt>
                <c:pt idx="23">
                  <c:v>103.86773660202016</c:v>
                </c:pt>
                <c:pt idx="24">
                  <c:v>103.86773660202016</c:v>
                </c:pt>
                <c:pt idx="25">
                  <c:v>108.17942011408049</c:v>
                </c:pt>
                <c:pt idx="26">
                  <c:v>110.6858395362929</c:v>
                </c:pt>
                <c:pt idx="27">
                  <c:v>111.5087939121054</c:v>
                </c:pt>
                <c:pt idx="28">
                  <c:v>111.5087939121054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64448"/>
        <c:axId val="159066368"/>
      </c:scatterChart>
      <c:valAx>
        <c:axId val="159064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h2+k2+l2 [-]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9066368"/>
        <c:crosses val="autoZero"/>
        <c:crossBetween val="midCat"/>
      </c:valAx>
      <c:valAx>
        <c:axId val="159066368"/>
        <c:scaling>
          <c:orientation val="minMax"/>
          <c:max val="250"/>
        </c:scaling>
        <c:delete val="0"/>
        <c:axPos val="l"/>
        <c:majorGridlines>
          <c:spPr>
            <a:ln w="15875"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 [keV]</a:t>
                </a:r>
              </a:p>
            </c:rich>
          </c:tx>
          <c:layout>
            <c:manualLayout>
              <c:xMode val="edge"/>
              <c:yMode val="edge"/>
              <c:x val="0"/>
              <c:y val="0.4307276725544442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59064448"/>
        <c:crosses val="autoZero"/>
        <c:crossBetween val="midCat"/>
      </c:valAx>
      <c:spPr>
        <a:ln>
          <a:solidFill>
            <a:schemeClr val="tx1">
              <a:tint val="75000"/>
              <a:shade val="95000"/>
              <a:satMod val="10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6102972757315054"/>
          <c:y val="1.2013525336359986E-2"/>
          <c:w val="0.44526747174224302"/>
          <c:h val="0.15377267030810338"/>
        </c:manualLayout>
      </c:layout>
      <c:overlay val="0"/>
      <c:spPr>
        <a:solidFill>
          <a:schemeClr val="bg1"/>
        </a:solidFill>
        <a:ln>
          <a:solidFill>
            <a:schemeClr val="tx1">
              <a:tint val="75000"/>
              <a:shade val="95000"/>
              <a:satMod val="105000"/>
            </a:schemeClr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0</xdr:row>
      <xdr:rowOff>161925</xdr:rowOff>
    </xdr:from>
    <xdr:to>
      <xdr:col>19</xdr:col>
      <xdr:colOff>592455</xdr:colOff>
      <xdr:row>28</xdr:row>
      <xdr:rowOff>177165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862012</xdr:colOff>
      <xdr:row>31</xdr:row>
      <xdr:rowOff>57150</xdr:rowOff>
    </xdr:from>
    <xdr:to>
      <xdr:col>5</xdr:col>
      <xdr:colOff>214312</xdr:colOff>
      <xdr:row>45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0.64392</cdr:x>
      <cdr:y>0.49555</cdr:y>
    </cdr:from>
    <cdr:to>
      <cdr:x>0.81899</cdr:x>
      <cdr:y>0.50148</cdr:y>
    </cdr:to>
    <cdr:cxnSp macro="">
      <cdr:nvCxnSpPr>
        <cdr:cNvPr id="3" name="Straight Arrow Connector 2"/>
        <cdr:cNvCxnSpPr/>
      </cdr:nvCxnSpPr>
      <cdr:spPr>
        <a:xfrm xmlns:a="http://schemas.openxmlformats.org/drawingml/2006/main">
          <a:off x="4960620" y="2545080"/>
          <a:ext cx="1348740" cy="3048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0.22255</cdr:x>
      <cdr:y>0.4184</cdr:y>
    </cdr:from>
    <cdr:to>
      <cdr:x>0.49654</cdr:x>
      <cdr:y>0.41988</cdr:y>
    </cdr:to>
    <cdr:cxnSp macro="">
      <cdr:nvCxnSpPr>
        <cdr:cNvPr id="5" name="Straight Arrow Connector 4"/>
        <cdr:cNvCxnSpPr/>
      </cdr:nvCxnSpPr>
      <cdr:spPr>
        <a:xfrm xmlns:a="http://schemas.openxmlformats.org/drawingml/2006/main" flipH="1">
          <a:off x="1714500" y="2148840"/>
          <a:ext cx="211074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661987</xdr:colOff>
      <xdr:row>24</xdr:row>
      <xdr:rowOff>152399</xdr:rowOff>
    </xdr:from>
    <xdr:to>
      <xdr:col>8</xdr:col>
      <xdr:colOff>228600</xdr:colOff>
      <xdr:row>52</xdr:row>
      <xdr:rowOff>76199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1"/>
  <sheetViews>
    <sheetView topLeftCell="A27" workbookViewId="0">
      <selection activeCell="B1" sqref="B1:C51"/>
    </sheetView>
  </sheetViews>
  <sheetFormatPr defaultRowHeight="15" x14ac:dyDescent="0.25"/>
  <cols>
    <col min="1" max="1" width="11" style="21" bestFit="1" customWidth="1"/>
    <col min="2" max="2" width="12.28515625" style="21" bestFit="1" customWidth="1"/>
    <col min="3" max="3" width="25.7109375" style="21" bestFit="1" customWidth="1"/>
    <col min="4" max="4" width="21.7109375" style="21" customWidth="1"/>
    <col min="5" max="5" width="19.5703125" style="21" customWidth="1"/>
    <col min="6" max="6" width="28.5703125" style="21" bestFit="1" customWidth="1"/>
    <col min="7" max="7" width="4" style="21" bestFit="1" customWidth="1"/>
    <col min="8" max="16384" width="9.140625" style="21"/>
  </cols>
  <sheetData>
    <row r="1" spans="1:8" x14ac:dyDescent="0.25">
      <c r="A1" s="21" t="s">
        <v>50</v>
      </c>
      <c r="B1" s="21" t="s">
        <v>51</v>
      </c>
      <c r="C1" s="21" t="s">
        <v>52</v>
      </c>
      <c r="D1" s="21" t="s">
        <v>53</v>
      </c>
      <c r="E1" s="21" t="s">
        <v>54</v>
      </c>
      <c r="F1" s="21" t="s">
        <v>57</v>
      </c>
      <c r="G1" s="21">
        <v>25</v>
      </c>
      <c r="H1" s="21" t="s">
        <v>55</v>
      </c>
    </row>
    <row r="2" spans="1:8" x14ac:dyDescent="0.25">
      <c r="A2" s="21">
        <v>5000</v>
      </c>
      <c r="B2" s="46">
        <f>A2/1000</f>
        <v>5</v>
      </c>
      <c r="C2" s="47">
        <v>15785700000000</v>
      </c>
      <c r="D2" s="47">
        <f>C2/$G$3/$G$2</f>
        <v>157857000000000</v>
      </c>
      <c r="E2" s="47">
        <f>D2*$G$6*$G$7/$G$4/$G$5</f>
        <v>2525712000000</v>
      </c>
      <c r="F2" s="21" t="s">
        <v>58</v>
      </c>
      <c r="G2" s="21">
        <v>1</v>
      </c>
      <c r="H2" s="21" t="s">
        <v>56</v>
      </c>
    </row>
    <row r="3" spans="1:8" x14ac:dyDescent="0.25">
      <c r="A3" s="21">
        <v>10000</v>
      </c>
      <c r="B3" s="46">
        <f t="shared" ref="B3:B51" si="0">A3/1000</f>
        <v>10</v>
      </c>
      <c r="C3" s="47">
        <v>14919200000000</v>
      </c>
      <c r="D3" s="47">
        <f t="shared" ref="D3:D51" si="1">C3/$G$3/$G$2</f>
        <v>149192000000000</v>
      </c>
      <c r="E3" s="47">
        <f t="shared" ref="E3:E51" si="2">D3*$G$6*$G$7/$G$4/$G$5</f>
        <v>2387072000000</v>
      </c>
      <c r="F3" s="21" t="s">
        <v>59</v>
      </c>
      <c r="G3" s="21">
        <v>0.1</v>
      </c>
      <c r="H3" s="21" t="s">
        <v>56</v>
      </c>
    </row>
    <row r="4" spans="1:8" x14ac:dyDescent="0.25">
      <c r="A4" s="21">
        <v>15000</v>
      </c>
      <c r="B4" s="46">
        <f t="shared" si="0"/>
        <v>15</v>
      </c>
      <c r="C4" s="47">
        <v>13032300000000</v>
      </c>
      <c r="D4" s="47">
        <f t="shared" si="1"/>
        <v>130323000000000</v>
      </c>
      <c r="E4" s="47">
        <f t="shared" si="2"/>
        <v>2085168000000</v>
      </c>
      <c r="F4" s="21" t="s">
        <v>60</v>
      </c>
      <c r="G4" s="21">
        <f>$G$1*$G$2</f>
        <v>25</v>
      </c>
      <c r="H4" s="21" t="s">
        <v>0</v>
      </c>
    </row>
    <row r="5" spans="1:8" x14ac:dyDescent="0.25">
      <c r="A5" s="21">
        <v>20000</v>
      </c>
      <c r="B5" s="46">
        <f t="shared" si="0"/>
        <v>20</v>
      </c>
      <c r="C5" s="47">
        <v>11027100000000</v>
      </c>
      <c r="D5" s="47">
        <f t="shared" si="1"/>
        <v>110271000000000</v>
      </c>
      <c r="E5" s="47">
        <f t="shared" si="2"/>
        <v>1764336000000</v>
      </c>
      <c r="F5" s="21" t="s">
        <v>61</v>
      </c>
      <c r="G5" s="21">
        <f>$G$1*$G$3</f>
        <v>2.5</v>
      </c>
      <c r="H5" s="21" t="s">
        <v>0</v>
      </c>
    </row>
    <row r="6" spans="1:8" x14ac:dyDescent="0.25">
      <c r="A6" s="21">
        <v>25000</v>
      </c>
      <c r="B6" s="46">
        <f t="shared" si="0"/>
        <v>25</v>
      </c>
      <c r="C6" s="47">
        <v>9167920000000</v>
      </c>
      <c r="D6" s="47">
        <f t="shared" si="1"/>
        <v>91679200000000</v>
      </c>
      <c r="E6" s="47">
        <f t="shared" si="2"/>
        <v>1466867200000</v>
      </c>
      <c r="F6" s="21" t="s">
        <v>62</v>
      </c>
      <c r="G6" s="21">
        <v>1</v>
      </c>
      <c r="H6" s="21" t="s">
        <v>0</v>
      </c>
    </row>
    <row r="7" spans="1:8" x14ac:dyDescent="0.25">
      <c r="A7" s="21">
        <v>30000</v>
      </c>
      <c r="B7" s="46">
        <f t="shared" si="0"/>
        <v>30</v>
      </c>
      <c r="C7" s="47">
        <v>7536730000000</v>
      </c>
      <c r="D7" s="47">
        <f t="shared" si="1"/>
        <v>75367300000000</v>
      </c>
      <c r="E7" s="47">
        <f t="shared" si="2"/>
        <v>1205876800000</v>
      </c>
      <c r="F7" s="21" t="s">
        <v>63</v>
      </c>
      <c r="G7" s="21">
        <v>1</v>
      </c>
      <c r="H7" s="21" t="s">
        <v>0</v>
      </c>
    </row>
    <row r="8" spans="1:8" x14ac:dyDescent="0.25">
      <c r="A8" s="21">
        <v>35000</v>
      </c>
      <c r="B8" s="46">
        <f t="shared" si="0"/>
        <v>35</v>
      </c>
      <c r="C8" s="47">
        <v>6146850000000</v>
      </c>
      <c r="D8" s="47">
        <f t="shared" si="1"/>
        <v>61468500000000</v>
      </c>
      <c r="E8" s="47">
        <f t="shared" si="2"/>
        <v>983496000000</v>
      </c>
    </row>
    <row r="9" spans="1:8" x14ac:dyDescent="0.25">
      <c r="A9" s="21">
        <v>40000</v>
      </c>
      <c r="B9" s="46">
        <f t="shared" si="0"/>
        <v>40</v>
      </c>
      <c r="C9" s="47">
        <v>4983710000000</v>
      </c>
      <c r="D9" s="47">
        <f t="shared" si="1"/>
        <v>49837100000000</v>
      </c>
      <c r="E9" s="47">
        <f t="shared" si="2"/>
        <v>797393600000</v>
      </c>
    </row>
    <row r="10" spans="1:8" x14ac:dyDescent="0.25">
      <c r="A10" s="21">
        <v>45000</v>
      </c>
      <c r="B10" s="46">
        <f t="shared" si="0"/>
        <v>45</v>
      </c>
      <c r="C10" s="47">
        <v>4022090000000</v>
      </c>
      <c r="D10" s="47">
        <f t="shared" si="1"/>
        <v>40220900000000</v>
      </c>
      <c r="E10" s="47">
        <f t="shared" si="2"/>
        <v>643534400000</v>
      </c>
    </row>
    <row r="11" spans="1:8" x14ac:dyDescent="0.25">
      <c r="A11" s="21">
        <v>50000</v>
      </c>
      <c r="B11" s="46">
        <f t="shared" si="0"/>
        <v>50</v>
      </c>
      <c r="C11" s="47">
        <v>3233990000000</v>
      </c>
      <c r="D11" s="47">
        <f t="shared" si="1"/>
        <v>32339900000000</v>
      </c>
      <c r="E11" s="47">
        <f t="shared" si="2"/>
        <v>517438400000</v>
      </c>
    </row>
    <row r="12" spans="1:8" x14ac:dyDescent="0.25">
      <c r="A12" s="21">
        <v>55000</v>
      </c>
      <c r="B12" s="46">
        <f t="shared" si="0"/>
        <v>55</v>
      </c>
      <c r="C12" s="47">
        <v>2592380000000</v>
      </c>
      <c r="D12" s="47">
        <f t="shared" si="1"/>
        <v>25923800000000</v>
      </c>
      <c r="E12" s="47">
        <f t="shared" si="2"/>
        <v>414780800000</v>
      </c>
    </row>
    <row r="13" spans="1:8" x14ac:dyDescent="0.25">
      <c r="A13" s="21">
        <v>60000</v>
      </c>
      <c r="B13" s="46">
        <f t="shared" si="0"/>
        <v>60</v>
      </c>
      <c r="C13" s="47">
        <v>2072730000000</v>
      </c>
      <c r="D13" s="47">
        <f t="shared" si="1"/>
        <v>20727300000000</v>
      </c>
      <c r="E13" s="47">
        <f t="shared" si="2"/>
        <v>331636800000</v>
      </c>
    </row>
    <row r="14" spans="1:8" x14ac:dyDescent="0.25">
      <c r="A14" s="21">
        <v>65000</v>
      </c>
      <c r="B14" s="46">
        <f t="shared" si="0"/>
        <v>65</v>
      </c>
      <c r="C14" s="47">
        <v>1653600000000</v>
      </c>
      <c r="D14" s="47">
        <f t="shared" si="1"/>
        <v>16536000000000</v>
      </c>
      <c r="E14" s="47">
        <f t="shared" si="2"/>
        <v>264576000000</v>
      </c>
    </row>
    <row r="15" spans="1:8" x14ac:dyDescent="0.25">
      <c r="A15" s="21">
        <v>70000</v>
      </c>
      <c r="B15" s="46">
        <f t="shared" si="0"/>
        <v>70</v>
      </c>
      <c r="C15" s="47">
        <v>1316720000000</v>
      </c>
      <c r="D15" s="47">
        <f t="shared" si="1"/>
        <v>13167200000000</v>
      </c>
      <c r="E15" s="47">
        <f t="shared" si="2"/>
        <v>210675200000</v>
      </c>
    </row>
    <row r="16" spans="1:8" x14ac:dyDescent="0.25">
      <c r="A16" s="21">
        <v>75000</v>
      </c>
      <c r="B16" s="46">
        <f t="shared" si="0"/>
        <v>75</v>
      </c>
      <c r="C16" s="47">
        <v>1046710000000</v>
      </c>
      <c r="D16" s="47">
        <f t="shared" si="1"/>
        <v>10467100000000</v>
      </c>
      <c r="E16" s="47">
        <f t="shared" si="2"/>
        <v>167473600000</v>
      </c>
    </row>
    <row r="17" spans="1:5" x14ac:dyDescent="0.25">
      <c r="A17" s="21">
        <v>80000</v>
      </c>
      <c r="B17" s="46">
        <f t="shared" si="0"/>
        <v>80</v>
      </c>
      <c r="C17" s="47">
        <v>830844000000</v>
      </c>
      <c r="D17" s="47">
        <f t="shared" si="1"/>
        <v>8308440000000</v>
      </c>
      <c r="E17" s="47">
        <f t="shared" si="2"/>
        <v>132935040000</v>
      </c>
    </row>
    <row r="18" spans="1:5" x14ac:dyDescent="0.25">
      <c r="A18" s="21">
        <v>85000</v>
      </c>
      <c r="B18" s="46">
        <f t="shared" si="0"/>
        <v>85</v>
      </c>
      <c r="C18" s="47">
        <v>658616000000</v>
      </c>
      <c r="D18" s="47">
        <f t="shared" si="1"/>
        <v>6586160000000</v>
      </c>
      <c r="E18" s="47">
        <f t="shared" si="2"/>
        <v>105378560000</v>
      </c>
    </row>
    <row r="19" spans="1:5" x14ac:dyDescent="0.25">
      <c r="A19" s="21">
        <v>90000</v>
      </c>
      <c r="B19" s="46">
        <f t="shared" si="0"/>
        <v>90</v>
      </c>
      <c r="C19" s="47">
        <v>521454000000</v>
      </c>
      <c r="D19" s="47">
        <f t="shared" si="1"/>
        <v>5214540000000</v>
      </c>
      <c r="E19" s="47">
        <f t="shared" si="2"/>
        <v>83432640000</v>
      </c>
    </row>
    <row r="20" spans="1:5" x14ac:dyDescent="0.25">
      <c r="A20" s="21">
        <v>95000</v>
      </c>
      <c r="B20" s="46">
        <f t="shared" si="0"/>
        <v>95</v>
      </c>
      <c r="C20" s="47">
        <v>412387000000</v>
      </c>
      <c r="D20" s="47">
        <f t="shared" si="1"/>
        <v>4123870000000</v>
      </c>
      <c r="E20" s="47">
        <f t="shared" si="2"/>
        <v>65981920000</v>
      </c>
    </row>
    <row r="21" spans="1:5" x14ac:dyDescent="0.25">
      <c r="A21" s="21">
        <v>100000</v>
      </c>
      <c r="B21" s="46">
        <f t="shared" si="0"/>
        <v>100</v>
      </c>
      <c r="C21" s="47">
        <v>326015000000</v>
      </c>
      <c r="D21" s="47">
        <f t="shared" si="1"/>
        <v>3260150000000</v>
      </c>
      <c r="E21" s="47">
        <f t="shared" si="2"/>
        <v>52162400000</v>
      </c>
    </row>
    <row r="22" spans="1:5" x14ac:dyDescent="0.25">
      <c r="A22" s="21">
        <v>105000</v>
      </c>
      <c r="B22" s="46">
        <f t="shared" si="0"/>
        <v>105</v>
      </c>
      <c r="C22" s="47">
        <v>257400000000</v>
      </c>
      <c r="D22" s="47">
        <f t="shared" si="1"/>
        <v>2574000000000</v>
      </c>
      <c r="E22" s="47">
        <f t="shared" si="2"/>
        <v>41184000000</v>
      </c>
    </row>
    <row r="23" spans="1:5" x14ac:dyDescent="0.25">
      <c r="A23" s="21">
        <v>110000</v>
      </c>
      <c r="B23" s="46">
        <f t="shared" si="0"/>
        <v>110</v>
      </c>
      <c r="C23" s="47">
        <v>203063000000</v>
      </c>
      <c r="D23" s="47">
        <f t="shared" si="1"/>
        <v>2030630000000</v>
      </c>
      <c r="E23" s="47">
        <f t="shared" si="2"/>
        <v>32490080000</v>
      </c>
    </row>
    <row r="24" spans="1:5" x14ac:dyDescent="0.25">
      <c r="A24" s="21">
        <v>115000</v>
      </c>
      <c r="B24" s="46">
        <f t="shared" si="0"/>
        <v>115</v>
      </c>
      <c r="C24" s="47">
        <v>160078000000</v>
      </c>
      <c r="D24" s="47">
        <f t="shared" si="1"/>
        <v>1600780000000</v>
      </c>
      <c r="E24" s="47">
        <f t="shared" si="2"/>
        <v>25612480000</v>
      </c>
    </row>
    <row r="25" spans="1:5" x14ac:dyDescent="0.25">
      <c r="A25" s="21">
        <v>120000</v>
      </c>
      <c r="B25" s="46">
        <f t="shared" si="0"/>
        <v>120</v>
      </c>
      <c r="C25" s="47">
        <v>126106000000</v>
      </c>
      <c r="D25" s="47">
        <f t="shared" si="1"/>
        <v>1261060000000</v>
      </c>
      <c r="E25" s="47">
        <f t="shared" si="2"/>
        <v>20176960000</v>
      </c>
    </row>
    <row r="26" spans="1:5" x14ac:dyDescent="0.25">
      <c r="A26" s="21">
        <v>125000</v>
      </c>
      <c r="B26" s="46">
        <f t="shared" si="0"/>
        <v>125</v>
      </c>
      <c r="C26" s="47">
        <v>99281000000</v>
      </c>
      <c r="D26" s="47">
        <f t="shared" si="1"/>
        <v>992810000000</v>
      </c>
      <c r="E26" s="47">
        <f t="shared" si="2"/>
        <v>15884960000</v>
      </c>
    </row>
    <row r="27" spans="1:5" x14ac:dyDescent="0.25">
      <c r="A27" s="21">
        <v>130000</v>
      </c>
      <c r="B27" s="46">
        <f t="shared" si="0"/>
        <v>130</v>
      </c>
      <c r="C27" s="47">
        <v>78116300000</v>
      </c>
      <c r="D27" s="47">
        <f t="shared" si="1"/>
        <v>781163000000</v>
      </c>
      <c r="E27" s="47">
        <f t="shared" si="2"/>
        <v>12498608000</v>
      </c>
    </row>
    <row r="28" spans="1:5" x14ac:dyDescent="0.25">
      <c r="A28" s="21">
        <v>135000</v>
      </c>
      <c r="B28" s="46">
        <f t="shared" si="0"/>
        <v>135</v>
      </c>
      <c r="C28" s="47">
        <v>61429900000</v>
      </c>
      <c r="D28" s="47">
        <f t="shared" si="1"/>
        <v>614299000000</v>
      </c>
      <c r="E28" s="47">
        <f t="shared" si="2"/>
        <v>9828784000</v>
      </c>
    </row>
    <row r="29" spans="1:5" x14ac:dyDescent="0.25">
      <c r="A29" s="21">
        <v>140000</v>
      </c>
      <c r="B29" s="46">
        <f t="shared" si="0"/>
        <v>140</v>
      </c>
      <c r="C29" s="47">
        <v>48283200000</v>
      </c>
      <c r="D29" s="47">
        <f t="shared" si="1"/>
        <v>482832000000</v>
      </c>
      <c r="E29" s="47">
        <f t="shared" si="2"/>
        <v>7725312000</v>
      </c>
    </row>
    <row r="30" spans="1:5" x14ac:dyDescent="0.25">
      <c r="A30" s="21">
        <v>145000</v>
      </c>
      <c r="B30" s="46">
        <f t="shared" si="0"/>
        <v>145</v>
      </c>
      <c r="C30" s="47">
        <v>37931800000</v>
      </c>
      <c r="D30" s="47">
        <f t="shared" si="1"/>
        <v>379318000000</v>
      </c>
      <c r="E30" s="47">
        <f t="shared" si="2"/>
        <v>6069088000</v>
      </c>
    </row>
    <row r="31" spans="1:5" x14ac:dyDescent="0.25">
      <c r="A31" s="21">
        <v>150000</v>
      </c>
      <c r="B31" s="46">
        <f t="shared" si="0"/>
        <v>150</v>
      </c>
      <c r="C31" s="47">
        <v>29786300000</v>
      </c>
      <c r="D31" s="47">
        <f t="shared" si="1"/>
        <v>297863000000</v>
      </c>
      <c r="E31" s="47">
        <f t="shared" si="2"/>
        <v>4765808000</v>
      </c>
    </row>
    <row r="32" spans="1:5" x14ac:dyDescent="0.25">
      <c r="A32" s="21">
        <v>155000</v>
      </c>
      <c r="B32" s="46">
        <f t="shared" si="0"/>
        <v>155</v>
      </c>
      <c r="C32" s="47">
        <v>23380100000</v>
      </c>
      <c r="D32" s="47">
        <f t="shared" si="1"/>
        <v>233801000000</v>
      </c>
      <c r="E32" s="47">
        <f t="shared" si="2"/>
        <v>3740816000</v>
      </c>
    </row>
    <row r="33" spans="1:5" x14ac:dyDescent="0.25">
      <c r="A33" s="21">
        <v>160000</v>
      </c>
      <c r="B33" s="46">
        <f t="shared" si="0"/>
        <v>160</v>
      </c>
      <c r="C33" s="47">
        <v>18344400000</v>
      </c>
      <c r="D33" s="47">
        <f t="shared" si="1"/>
        <v>183444000000</v>
      </c>
      <c r="E33" s="47">
        <f t="shared" si="2"/>
        <v>2935104000</v>
      </c>
    </row>
    <row r="34" spans="1:5" x14ac:dyDescent="0.25">
      <c r="A34" s="21">
        <v>165000</v>
      </c>
      <c r="B34" s="46">
        <f t="shared" si="0"/>
        <v>165</v>
      </c>
      <c r="C34" s="47">
        <v>14387900000</v>
      </c>
      <c r="D34" s="47">
        <f t="shared" si="1"/>
        <v>143879000000</v>
      </c>
      <c r="E34" s="47">
        <f t="shared" si="2"/>
        <v>2302064000</v>
      </c>
    </row>
    <row r="35" spans="1:5" x14ac:dyDescent="0.25">
      <c r="A35" s="21">
        <v>170000</v>
      </c>
      <c r="B35" s="46">
        <f t="shared" si="0"/>
        <v>170</v>
      </c>
      <c r="C35" s="47">
        <v>11280700000</v>
      </c>
      <c r="D35" s="47">
        <f t="shared" si="1"/>
        <v>112807000000</v>
      </c>
      <c r="E35" s="47">
        <f t="shared" si="2"/>
        <v>1804912000</v>
      </c>
    </row>
    <row r="36" spans="1:5" x14ac:dyDescent="0.25">
      <c r="A36" s="21">
        <v>175000</v>
      </c>
      <c r="B36" s="46">
        <f t="shared" si="0"/>
        <v>175</v>
      </c>
      <c r="C36" s="47">
        <v>8841610000</v>
      </c>
      <c r="D36" s="47">
        <f t="shared" si="1"/>
        <v>88416100000</v>
      </c>
      <c r="E36" s="47">
        <f t="shared" si="2"/>
        <v>1414657600</v>
      </c>
    </row>
    <row r="37" spans="1:5" x14ac:dyDescent="0.25">
      <c r="A37" s="21">
        <v>180000</v>
      </c>
      <c r="B37" s="46">
        <f t="shared" si="0"/>
        <v>180</v>
      </c>
      <c r="C37" s="47">
        <v>6927650000</v>
      </c>
      <c r="D37" s="47">
        <f t="shared" si="1"/>
        <v>69276500000</v>
      </c>
      <c r="E37" s="47">
        <f t="shared" si="2"/>
        <v>1108424000</v>
      </c>
    </row>
    <row r="38" spans="1:5" x14ac:dyDescent="0.25">
      <c r="A38" s="21">
        <v>185000</v>
      </c>
      <c r="B38" s="46">
        <f t="shared" si="0"/>
        <v>185</v>
      </c>
      <c r="C38" s="47">
        <v>5426370000</v>
      </c>
      <c r="D38" s="47">
        <f t="shared" si="1"/>
        <v>54263700000</v>
      </c>
      <c r="E38" s="47">
        <f t="shared" si="2"/>
        <v>868219200</v>
      </c>
    </row>
    <row r="39" spans="1:5" x14ac:dyDescent="0.25">
      <c r="A39" s="21">
        <v>190000</v>
      </c>
      <c r="B39" s="46">
        <f t="shared" si="0"/>
        <v>190</v>
      </c>
      <c r="C39" s="47">
        <v>4249210000</v>
      </c>
      <c r="D39" s="47">
        <f t="shared" si="1"/>
        <v>42492100000</v>
      </c>
      <c r="E39" s="47">
        <f t="shared" si="2"/>
        <v>679873600</v>
      </c>
    </row>
    <row r="40" spans="1:5" x14ac:dyDescent="0.25">
      <c r="A40" s="21">
        <v>195000</v>
      </c>
      <c r="B40" s="46">
        <f t="shared" si="0"/>
        <v>195</v>
      </c>
      <c r="C40" s="47">
        <v>3326490000</v>
      </c>
      <c r="D40" s="47">
        <f t="shared" si="1"/>
        <v>33264900000</v>
      </c>
      <c r="E40" s="47">
        <f t="shared" si="2"/>
        <v>532238400</v>
      </c>
    </row>
    <row r="41" spans="1:5" x14ac:dyDescent="0.25">
      <c r="A41" s="21">
        <v>200000</v>
      </c>
      <c r="B41" s="46">
        <f t="shared" si="0"/>
        <v>200</v>
      </c>
      <c r="C41" s="47">
        <v>2603470000</v>
      </c>
      <c r="D41" s="47">
        <f t="shared" si="1"/>
        <v>26034700000</v>
      </c>
      <c r="E41" s="47">
        <f t="shared" si="2"/>
        <v>416555200</v>
      </c>
    </row>
    <row r="42" spans="1:5" x14ac:dyDescent="0.25">
      <c r="A42" s="21">
        <v>205000</v>
      </c>
      <c r="B42" s="46">
        <f t="shared" si="0"/>
        <v>205</v>
      </c>
      <c r="C42" s="47">
        <v>2037080000</v>
      </c>
      <c r="D42" s="47">
        <f t="shared" si="1"/>
        <v>20370800000</v>
      </c>
      <c r="E42" s="47">
        <f t="shared" si="2"/>
        <v>325932800</v>
      </c>
    </row>
    <row r="43" spans="1:5" x14ac:dyDescent="0.25">
      <c r="A43" s="21">
        <v>210000</v>
      </c>
      <c r="B43" s="46">
        <f t="shared" si="0"/>
        <v>210</v>
      </c>
      <c r="C43" s="47">
        <v>1593530000</v>
      </c>
      <c r="D43" s="47">
        <f t="shared" si="1"/>
        <v>15935300000</v>
      </c>
      <c r="E43" s="47">
        <f t="shared" si="2"/>
        <v>254964800</v>
      </c>
    </row>
    <row r="44" spans="1:5" x14ac:dyDescent="0.25">
      <c r="A44" s="21">
        <v>215000</v>
      </c>
      <c r="B44" s="46">
        <f t="shared" si="0"/>
        <v>215</v>
      </c>
      <c r="C44" s="47">
        <v>1246280000</v>
      </c>
      <c r="D44" s="47">
        <f t="shared" si="1"/>
        <v>12462800000</v>
      </c>
      <c r="E44" s="47">
        <f t="shared" si="2"/>
        <v>199404800</v>
      </c>
    </row>
    <row r="45" spans="1:5" x14ac:dyDescent="0.25">
      <c r="A45" s="21">
        <v>220000</v>
      </c>
      <c r="B45" s="46">
        <f t="shared" si="0"/>
        <v>220</v>
      </c>
      <c r="C45" s="47">
        <v>974481000</v>
      </c>
      <c r="D45" s="47">
        <f t="shared" si="1"/>
        <v>9744810000</v>
      </c>
      <c r="E45" s="47">
        <f t="shared" si="2"/>
        <v>155916960</v>
      </c>
    </row>
    <row r="46" spans="1:5" x14ac:dyDescent="0.25">
      <c r="A46" s="21">
        <v>225000</v>
      </c>
      <c r="B46" s="46">
        <f t="shared" si="0"/>
        <v>225</v>
      </c>
      <c r="C46" s="47">
        <v>761799000</v>
      </c>
      <c r="D46" s="47">
        <f t="shared" si="1"/>
        <v>7617990000</v>
      </c>
      <c r="E46" s="47">
        <f t="shared" si="2"/>
        <v>121887840</v>
      </c>
    </row>
    <row r="47" spans="1:5" x14ac:dyDescent="0.25">
      <c r="A47" s="21">
        <v>230000</v>
      </c>
      <c r="B47" s="46">
        <f t="shared" si="0"/>
        <v>230</v>
      </c>
      <c r="C47" s="47">
        <v>595416000</v>
      </c>
      <c r="D47" s="47">
        <f t="shared" si="1"/>
        <v>5954160000</v>
      </c>
      <c r="E47" s="47">
        <f t="shared" si="2"/>
        <v>95266560</v>
      </c>
    </row>
    <row r="48" spans="1:5" x14ac:dyDescent="0.25">
      <c r="A48" s="21">
        <v>235000</v>
      </c>
      <c r="B48" s="46">
        <f t="shared" si="0"/>
        <v>235</v>
      </c>
      <c r="C48" s="47">
        <v>465282000</v>
      </c>
      <c r="D48" s="47">
        <f t="shared" si="1"/>
        <v>4652820000</v>
      </c>
      <c r="E48" s="47">
        <f t="shared" si="2"/>
        <v>74445120</v>
      </c>
    </row>
    <row r="49" spans="1:5" x14ac:dyDescent="0.25">
      <c r="A49" s="21">
        <v>240000</v>
      </c>
      <c r="B49" s="46">
        <f t="shared" si="0"/>
        <v>240</v>
      </c>
      <c r="C49" s="47">
        <v>363523000</v>
      </c>
      <c r="D49" s="47">
        <f t="shared" si="1"/>
        <v>3635230000</v>
      </c>
      <c r="E49" s="47">
        <f t="shared" si="2"/>
        <v>58163680</v>
      </c>
    </row>
    <row r="50" spans="1:5" x14ac:dyDescent="0.25">
      <c r="A50" s="21">
        <v>245000</v>
      </c>
      <c r="B50" s="46">
        <f t="shared" si="0"/>
        <v>245</v>
      </c>
      <c r="C50" s="47">
        <v>283968000</v>
      </c>
      <c r="D50" s="47">
        <f t="shared" si="1"/>
        <v>2839680000</v>
      </c>
      <c r="E50" s="47">
        <f t="shared" si="2"/>
        <v>45434880</v>
      </c>
    </row>
    <row r="51" spans="1:5" x14ac:dyDescent="0.25">
      <c r="A51" s="21">
        <v>250000</v>
      </c>
      <c r="B51" s="46">
        <f t="shared" si="0"/>
        <v>250</v>
      </c>
      <c r="C51" s="47">
        <v>221785000</v>
      </c>
      <c r="D51" s="47">
        <f t="shared" si="1"/>
        <v>2217850000</v>
      </c>
      <c r="E51" s="47">
        <f t="shared" si="2"/>
        <v>35485600</v>
      </c>
    </row>
    <row r="52" spans="1:5" x14ac:dyDescent="0.25">
      <c r="C52" s="47"/>
      <c r="D52" s="47"/>
      <c r="E52" s="47"/>
    </row>
    <row r="53" spans="1:5" x14ac:dyDescent="0.25">
      <c r="C53" s="47"/>
      <c r="D53" s="47"/>
      <c r="E53" s="47"/>
    </row>
    <row r="54" spans="1:5" x14ac:dyDescent="0.25">
      <c r="C54" s="47"/>
      <c r="D54" s="47"/>
      <c r="E54" s="47"/>
    </row>
    <row r="55" spans="1:5" x14ac:dyDescent="0.25">
      <c r="C55" s="47"/>
      <c r="D55" s="47"/>
      <c r="E55" s="47"/>
    </row>
    <row r="56" spans="1:5" x14ac:dyDescent="0.25">
      <c r="C56" s="47"/>
      <c r="D56" s="47"/>
      <c r="E56" s="47"/>
    </row>
    <row r="57" spans="1:5" x14ac:dyDescent="0.25">
      <c r="C57" s="47"/>
      <c r="D57" s="47"/>
      <c r="E57" s="47"/>
    </row>
    <row r="58" spans="1:5" x14ac:dyDescent="0.25">
      <c r="C58" s="47"/>
      <c r="D58" s="47"/>
      <c r="E58" s="47"/>
    </row>
    <row r="59" spans="1:5" x14ac:dyDescent="0.25">
      <c r="C59" s="47"/>
      <c r="D59" s="47"/>
      <c r="E59" s="47"/>
    </row>
    <row r="60" spans="1:5" x14ac:dyDescent="0.25">
      <c r="C60" s="47"/>
      <c r="D60" s="47"/>
      <c r="E60" s="47"/>
    </row>
    <row r="61" spans="1:5" x14ac:dyDescent="0.25">
      <c r="C61" s="47"/>
      <c r="D61" s="47"/>
      <c r="E61" s="47"/>
    </row>
    <row r="62" spans="1:5" x14ac:dyDescent="0.25">
      <c r="C62" s="47"/>
      <c r="D62" s="47"/>
      <c r="E62" s="47"/>
    </row>
    <row r="63" spans="1:5" x14ac:dyDescent="0.25">
      <c r="C63" s="47"/>
      <c r="D63" s="47"/>
      <c r="E63" s="47"/>
    </row>
    <row r="64" spans="1:5" x14ac:dyDescent="0.25">
      <c r="C64" s="47"/>
      <c r="D64" s="47"/>
      <c r="E64" s="47"/>
    </row>
    <row r="65" spans="3:5" x14ac:dyDescent="0.25">
      <c r="C65" s="47"/>
      <c r="D65" s="47"/>
      <c r="E65" s="47"/>
    </row>
    <row r="66" spans="3:5" x14ac:dyDescent="0.25">
      <c r="C66" s="47"/>
      <c r="D66" s="47"/>
      <c r="E66" s="47"/>
    </row>
    <row r="67" spans="3:5" x14ac:dyDescent="0.25">
      <c r="C67" s="47"/>
      <c r="D67" s="47"/>
      <c r="E67" s="47"/>
    </row>
    <row r="68" spans="3:5" x14ac:dyDescent="0.25">
      <c r="C68" s="47"/>
      <c r="D68" s="47"/>
      <c r="E68" s="47"/>
    </row>
    <row r="69" spans="3:5" x14ac:dyDescent="0.25">
      <c r="C69" s="47"/>
      <c r="D69" s="47"/>
      <c r="E69" s="47"/>
    </row>
    <row r="70" spans="3:5" x14ac:dyDescent="0.25">
      <c r="C70" s="47"/>
      <c r="D70" s="47"/>
      <c r="E70" s="47"/>
    </row>
    <row r="71" spans="3:5" x14ac:dyDescent="0.25">
      <c r="C71" s="47"/>
      <c r="D71" s="47"/>
      <c r="E71" s="47"/>
    </row>
    <row r="72" spans="3:5" x14ac:dyDescent="0.25">
      <c r="C72" s="47"/>
      <c r="D72" s="47"/>
      <c r="E72" s="47"/>
    </row>
    <row r="73" spans="3:5" x14ac:dyDescent="0.25">
      <c r="C73" s="47"/>
      <c r="D73" s="47"/>
      <c r="E73" s="47"/>
    </row>
    <row r="74" spans="3:5" x14ac:dyDescent="0.25">
      <c r="C74" s="47"/>
      <c r="D74" s="47"/>
      <c r="E74" s="47"/>
    </row>
    <row r="75" spans="3:5" x14ac:dyDescent="0.25">
      <c r="C75" s="47"/>
      <c r="D75" s="47"/>
      <c r="E75" s="47"/>
    </row>
    <row r="76" spans="3:5" x14ac:dyDescent="0.25">
      <c r="C76" s="47"/>
      <c r="D76" s="47"/>
      <c r="E76" s="47"/>
    </row>
    <row r="77" spans="3:5" x14ac:dyDescent="0.25">
      <c r="C77" s="47"/>
      <c r="D77" s="47"/>
      <c r="E77" s="47"/>
    </row>
    <row r="78" spans="3:5" x14ac:dyDescent="0.25">
      <c r="C78" s="47"/>
      <c r="D78" s="47"/>
      <c r="E78" s="47"/>
    </row>
    <row r="79" spans="3:5" x14ac:dyDescent="0.25">
      <c r="C79" s="47"/>
      <c r="D79" s="47"/>
      <c r="E79" s="47"/>
    </row>
    <row r="80" spans="3:5" x14ac:dyDescent="0.25">
      <c r="C80" s="47"/>
      <c r="D80" s="47"/>
      <c r="E80" s="47"/>
    </row>
    <row r="81" spans="3:5" x14ac:dyDescent="0.25">
      <c r="C81" s="47"/>
      <c r="D81" s="47"/>
      <c r="E81" s="47"/>
    </row>
    <row r="82" spans="3:5" x14ac:dyDescent="0.25">
      <c r="C82" s="47"/>
      <c r="D82" s="47"/>
      <c r="E82" s="47"/>
    </row>
    <row r="83" spans="3:5" x14ac:dyDescent="0.25">
      <c r="C83" s="47"/>
      <c r="D83" s="47"/>
      <c r="E83" s="47"/>
    </row>
    <row r="84" spans="3:5" x14ac:dyDescent="0.25">
      <c r="C84" s="47"/>
      <c r="D84" s="47"/>
      <c r="E84" s="47"/>
    </row>
    <row r="85" spans="3:5" x14ac:dyDescent="0.25">
      <c r="C85" s="47"/>
      <c r="D85" s="47"/>
      <c r="E85" s="47"/>
    </row>
    <row r="86" spans="3:5" x14ac:dyDescent="0.25">
      <c r="C86" s="47"/>
      <c r="D86" s="47"/>
      <c r="E86" s="47"/>
    </row>
    <row r="87" spans="3:5" x14ac:dyDescent="0.25">
      <c r="C87" s="47"/>
      <c r="D87" s="47"/>
      <c r="E87" s="47"/>
    </row>
    <row r="88" spans="3:5" x14ac:dyDescent="0.25">
      <c r="C88" s="47"/>
      <c r="D88" s="47"/>
      <c r="E88" s="47"/>
    </row>
    <row r="89" spans="3:5" x14ac:dyDescent="0.25">
      <c r="C89" s="47"/>
      <c r="D89" s="47"/>
      <c r="E89" s="47"/>
    </row>
    <row r="90" spans="3:5" x14ac:dyDescent="0.25">
      <c r="C90" s="47"/>
      <c r="D90" s="47"/>
      <c r="E90" s="47"/>
    </row>
    <row r="91" spans="3:5" x14ac:dyDescent="0.25">
      <c r="C91" s="47"/>
      <c r="D91" s="47"/>
      <c r="E91" s="47"/>
    </row>
    <row r="92" spans="3:5" x14ac:dyDescent="0.25">
      <c r="C92" s="47"/>
      <c r="D92" s="47"/>
      <c r="E92" s="47"/>
    </row>
    <row r="93" spans="3:5" x14ac:dyDescent="0.25">
      <c r="C93" s="47"/>
      <c r="D93" s="47"/>
      <c r="E93" s="47"/>
    </row>
    <row r="94" spans="3:5" x14ac:dyDescent="0.25">
      <c r="C94" s="47"/>
      <c r="D94" s="47"/>
      <c r="E94" s="47"/>
    </row>
    <row r="95" spans="3:5" x14ac:dyDescent="0.25">
      <c r="C95" s="47"/>
      <c r="D95" s="47"/>
      <c r="E95" s="47"/>
    </row>
    <row r="96" spans="3:5" x14ac:dyDescent="0.25">
      <c r="C96" s="47"/>
      <c r="D96" s="47"/>
      <c r="E96" s="47"/>
    </row>
    <row r="97" spans="3:5" x14ac:dyDescent="0.25">
      <c r="C97" s="47"/>
      <c r="D97" s="47"/>
      <c r="E97" s="47"/>
    </row>
    <row r="98" spans="3:5" x14ac:dyDescent="0.25">
      <c r="C98" s="47"/>
      <c r="D98" s="47"/>
      <c r="E98" s="47"/>
    </row>
    <row r="99" spans="3:5" x14ac:dyDescent="0.25">
      <c r="C99" s="47"/>
      <c r="D99" s="47"/>
      <c r="E99" s="47"/>
    </row>
    <row r="100" spans="3:5" x14ac:dyDescent="0.25">
      <c r="C100" s="47"/>
      <c r="D100" s="47"/>
      <c r="E100" s="47"/>
    </row>
    <row r="101" spans="3:5" x14ac:dyDescent="0.25">
      <c r="C101" s="47"/>
      <c r="D101" s="47"/>
      <c r="E101" s="47"/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67"/>
  <sheetViews>
    <sheetView tabSelected="1" topLeftCell="F1" zoomScale="70" zoomScaleNormal="70" workbookViewId="0">
      <selection activeCell="P14" sqref="P14"/>
    </sheetView>
  </sheetViews>
  <sheetFormatPr defaultColWidth="15" defaultRowHeight="15" x14ac:dyDescent="0.25"/>
  <cols>
    <col min="1" max="1" width="10" customWidth="1"/>
    <col min="2" max="2" width="26.42578125" bestFit="1" customWidth="1"/>
    <col min="3" max="3" width="10.7109375" bestFit="1" customWidth="1"/>
    <col min="4" max="4" width="6" bestFit="1" customWidth="1"/>
    <col min="6" max="6" width="6" bestFit="1" customWidth="1"/>
    <col min="7" max="7" width="10.140625" bestFit="1" customWidth="1"/>
    <col min="8" max="8" width="10.140625" style="14" customWidth="1"/>
    <col min="9" max="12" width="5.42578125" customWidth="1"/>
    <col min="13" max="15" width="15" customWidth="1"/>
    <col min="17" max="17" width="15" style="48"/>
    <col min="18" max="18" width="18" bestFit="1" customWidth="1"/>
    <col min="19" max="20" width="19" bestFit="1" customWidth="1"/>
  </cols>
  <sheetData>
    <row r="1" spans="2:20" s="3" customFormat="1" ht="15.75" thickBot="1" x14ac:dyDescent="0.3">
      <c r="B1" s="21"/>
      <c r="C1" s="21"/>
      <c r="D1" s="21"/>
      <c r="H1" s="14"/>
      <c r="Q1" s="48"/>
    </row>
    <row r="2" spans="2:20" ht="16.5" thickBot="1" x14ac:dyDescent="0.3">
      <c r="B2" s="10" t="s">
        <v>10</v>
      </c>
      <c r="C2" s="21"/>
      <c r="D2" s="21"/>
      <c r="E2" s="3"/>
      <c r="F2" s="8" t="s">
        <v>26</v>
      </c>
      <c r="G2" s="5" t="s">
        <v>19</v>
      </c>
      <c r="H2" s="15"/>
      <c r="I2" s="23" t="s">
        <v>24</v>
      </c>
      <c r="J2" s="12">
        <v>4.0496999999999996</v>
      </c>
      <c r="R2" s="50" t="s">
        <v>64</v>
      </c>
    </row>
    <row r="3" spans="2:20" s="4" customFormat="1" ht="19.5" thickBot="1" x14ac:dyDescent="0.3">
      <c r="B3" s="9" t="s">
        <v>11</v>
      </c>
      <c r="C3" s="21"/>
      <c r="D3" s="21"/>
      <c r="E3"/>
      <c r="F3" s="7"/>
      <c r="G3" s="6" t="s">
        <v>20</v>
      </c>
      <c r="H3" s="16"/>
      <c r="I3" s="20" t="s">
        <v>12</v>
      </c>
      <c r="J3" s="20" t="s">
        <v>31</v>
      </c>
      <c r="K3" s="20" t="s">
        <v>1</v>
      </c>
      <c r="L3" s="24" t="s">
        <v>32</v>
      </c>
      <c r="M3" s="24" t="s">
        <v>33</v>
      </c>
      <c r="N3" s="24" t="s">
        <v>34</v>
      </c>
      <c r="O3" s="24" t="s">
        <v>35</v>
      </c>
      <c r="P3" s="24" t="s">
        <v>36</v>
      </c>
      <c r="Q3" s="28"/>
      <c r="R3" s="11" t="s">
        <v>44</v>
      </c>
      <c r="S3" s="11" t="s">
        <v>47</v>
      </c>
      <c r="T3" s="11" t="s">
        <v>48</v>
      </c>
    </row>
    <row r="4" spans="2:20" ht="16.5" thickBot="1" x14ac:dyDescent="0.3">
      <c r="B4" s="11" t="s">
        <v>29</v>
      </c>
      <c r="C4" s="21"/>
      <c r="D4" s="21"/>
      <c r="E4" s="4"/>
      <c r="F4" s="5" t="s">
        <v>22</v>
      </c>
      <c r="G4" s="12">
        <v>3.6147999999999998</v>
      </c>
      <c r="H4" s="12"/>
      <c r="I4" s="25" t="s">
        <v>30</v>
      </c>
      <c r="J4" s="25" t="s">
        <v>30</v>
      </c>
      <c r="K4" s="25" t="s">
        <v>30</v>
      </c>
      <c r="L4" s="25" t="s">
        <v>30</v>
      </c>
      <c r="M4" s="25" t="s">
        <v>30</v>
      </c>
      <c r="N4" s="25" t="s">
        <v>20</v>
      </c>
      <c r="O4" s="25" t="s">
        <v>20</v>
      </c>
      <c r="P4" s="25" t="s">
        <v>21</v>
      </c>
      <c r="Q4" s="28"/>
      <c r="R4" s="11" t="s">
        <v>45</v>
      </c>
      <c r="S4" s="11" t="s">
        <v>46</v>
      </c>
      <c r="T4" s="11" t="s">
        <v>49</v>
      </c>
    </row>
    <row r="5" spans="2:20" ht="16.5" thickBot="1" x14ac:dyDescent="0.3">
      <c r="B5" s="29"/>
      <c r="C5" s="21"/>
      <c r="D5" s="21"/>
      <c r="F5" s="5" t="s">
        <v>23</v>
      </c>
      <c r="G5" s="12">
        <v>3.5238999999999998</v>
      </c>
      <c r="H5" s="12"/>
      <c r="I5" s="37">
        <v>1</v>
      </c>
      <c r="J5" s="37">
        <v>1</v>
      </c>
      <c r="K5" s="37">
        <v>1</v>
      </c>
      <c r="L5" s="37">
        <f>I5*I5+J5*J5+K5*K5</f>
        <v>3</v>
      </c>
      <c r="M5" s="19">
        <f>SQRT(L5)</f>
        <v>1.7320508075688772</v>
      </c>
      <c r="N5" s="19">
        <f t="shared" ref="N5:N33" si="0">$J$2/M5</f>
        <v>2.3380953851372275</v>
      </c>
      <c r="O5" s="19">
        <f>2*N5*SIN($C$16)</f>
        <v>1.2102872298796554</v>
      </c>
      <c r="P5" s="38">
        <f>$C$9/O5/1000*10000000000</f>
        <v>10.244194493896728</v>
      </c>
      <c r="Q5" s="44"/>
      <c r="R5" s="45">
        <v>43.430893792979049</v>
      </c>
      <c r="S5" s="45">
        <v>30.421318815805666</v>
      </c>
      <c r="T5" s="45">
        <v>23.421531496365745</v>
      </c>
    </row>
    <row r="6" spans="2:20" ht="15.75" x14ac:dyDescent="0.25">
      <c r="B6" s="30" t="s">
        <v>12</v>
      </c>
      <c r="C6" s="31">
        <v>6.6260687599999996E-34</v>
      </c>
      <c r="D6" s="22" t="s">
        <v>13</v>
      </c>
      <c r="F6" s="5" t="s">
        <v>24</v>
      </c>
      <c r="G6" s="12">
        <v>4.0496999999999996</v>
      </c>
      <c r="H6" s="12"/>
      <c r="I6" s="37">
        <v>2</v>
      </c>
      <c r="J6" s="37">
        <v>0</v>
      </c>
      <c r="K6" s="37">
        <v>0</v>
      </c>
      <c r="L6" s="37">
        <f t="shared" ref="L6:L33" si="1">I6*I6+J6*J6+K6*K6</f>
        <v>4</v>
      </c>
      <c r="M6" s="19">
        <f t="shared" ref="M6:M33" si="2">SQRT(L6)</f>
        <v>2</v>
      </c>
      <c r="N6" s="19">
        <f t="shared" si="0"/>
        <v>2.0248499999999998</v>
      </c>
      <c r="O6" s="19">
        <f t="shared" ref="O6:O33" si="3">2*N6*SIN($C$16)</f>
        <v>1.0481394869516782</v>
      </c>
      <c r="P6" s="38">
        <f t="shared" ref="P6:P33" si="4">$C$9/O6/1000*10000000000</f>
        <v>11.828976897364315</v>
      </c>
      <c r="Q6" s="44"/>
      <c r="R6" s="45">
        <v>50.14967644504501</v>
      </c>
      <c r="S6" s="45">
        <v>35.127513214817661</v>
      </c>
      <c r="T6" s="45">
        <v>27.044855028520121</v>
      </c>
    </row>
    <row r="7" spans="2:20" ht="15.75" x14ac:dyDescent="0.25">
      <c r="B7" s="32" t="s">
        <v>14</v>
      </c>
      <c r="C7" s="33">
        <v>299792458</v>
      </c>
      <c r="D7" s="22" t="s">
        <v>15</v>
      </c>
      <c r="F7" s="5" t="s">
        <v>25</v>
      </c>
      <c r="G7" s="12">
        <v>5.4111019999999996</v>
      </c>
      <c r="H7" s="12"/>
      <c r="I7" s="37">
        <v>2</v>
      </c>
      <c r="J7" s="37">
        <v>2</v>
      </c>
      <c r="K7" s="37">
        <v>0</v>
      </c>
      <c r="L7" s="37">
        <f t="shared" si="1"/>
        <v>8</v>
      </c>
      <c r="M7" s="19">
        <f t="shared" si="2"/>
        <v>2.8284271247461903</v>
      </c>
      <c r="N7" s="19">
        <f t="shared" si="0"/>
        <v>1.4317851658855805</v>
      </c>
      <c r="O7" s="19">
        <f t="shared" si="3"/>
        <v>0.74114653885292037</v>
      </c>
      <c r="P7" s="38">
        <f t="shared" si="4"/>
        <v>16.728699557250632</v>
      </c>
      <c r="Q7" s="44"/>
      <c r="R7" s="45">
        <v>70.922352577205203</v>
      </c>
      <c r="S7" s="45">
        <v>49.677805600835256</v>
      </c>
      <c r="T7" s="45">
        <v>38.247200773747366</v>
      </c>
    </row>
    <row r="8" spans="2:20" ht="15.75" x14ac:dyDescent="0.25">
      <c r="B8" s="32" t="s">
        <v>16</v>
      </c>
      <c r="C8" s="33">
        <v>1.9864454404374119E-25</v>
      </c>
      <c r="D8" s="22" t="s">
        <v>17</v>
      </c>
      <c r="F8" s="5" t="s">
        <v>27</v>
      </c>
      <c r="G8" s="12">
        <v>3.5150000000000001</v>
      </c>
      <c r="H8" s="12"/>
      <c r="I8" s="37">
        <v>3</v>
      </c>
      <c r="J8" s="37">
        <v>1</v>
      </c>
      <c r="K8" s="37">
        <v>1</v>
      </c>
      <c r="L8" s="37">
        <f t="shared" si="1"/>
        <v>11</v>
      </c>
      <c r="M8" s="19">
        <f t="shared" si="2"/>
        <v>3.3166247903553998</v>
      </c>
      <c r="N8" s="19">
        <f t="shared" si="0"/>
        <v>1.2210304921365693</v>
      </c>
      <c r="O8" s="19">
        <f t="shared" si="3"/>
        <v>0.63205189203169565</v>
      </c>
      <c r="P8" s="38">
        <f t="shared" si="4"/>
        <v>19.616139011169899</v>
      </c>
      <c r="Q8" s="44"/>
      <c r="R8" s="45">
        <v>83.163830062969268</v>
      </c>
      <c r="S8" s="45">
        <v>58.25239057590057</v>
      </c>
      <c r="T8" s="45">
        <v>44.848818319578868</v>
      </c>
    </row>
    <row r="9" spans="2:20" ht="16.5" thickBot="1" x14ac:dyDescent="0.3">
      <c r="B9" s="34" t="s">
        <v>16</v>
      </c>
      <c r="C9" s="35">
        <f>C8/1.602176565E-19</f>
        <v>1.2398417776366687E-6</v>
      </c>
      <c r="D9" s="22" t="s">
        <v>18</v>
      </c>
      <c r="I9" s="37">
        <v>2</v>
      </c>
      <c r="J9" s="37">
        <v>2</v>
      </c>
      <c r="K9" s="37">
        <v>2</v>
      </c>
      <c r="L9" s="37">
        <f t="shared" si="1"/>
        <v>12</v>
      </c>
      <c r="M9" s="19">
        <f t="shared" si="2"/>
        <v>3.4641016151377544</v>
      </c>
      <c r="N9" s="19">
        <f t="shared" si="0"/>
        <v>1.1690476925686137</v>
      </c>
      <c r="O9" s="19">
        <f t="shared" si="3"/>
        <v>0.60514361493982771</v>
      </c>
      <c r="P9" s="38">
        <f t="shared" si="4"/>
        <v>20.488388987793456</v>
      </c>
      <c r="Q9" s="44"/>
      <c r="R9" s="45">
        <v>86.861787585958098</v>
      </c>
      <c r="S9" s="45">
        <v>60.842637631611332</v>
      </c>
      <c r="T9" s="45">
        <v>46.84306299273149</v>
      </c>
    </row>
    <row r="10" spans="2:20" ht="15.75" thickBot="1" x14ac:dyDescent="0.3">
      <c r="B10" s="21"/>
      <c r="C10" s="21"/>
      <c r="D10" s="21"/>
      <c r="I10" s="37">
        <v>4</v>
      </c>
      <c r="J10" s="37">
        <v>0</v>
      </c>
      <c r="K10" s="37">
        <v>0</v>
      </c>
      <c r="L10" s="37">
        <f t="shared" si="1"/>
        <v>16</v>
      </c>
      <c r="M10" s="19">
        <f t="shared" si="2"/>
        <v>4</v>
      </c>
      <c r="N10" s="19">
        <f t="shared" si="0"/>
        <v>1.0124249999999999</v>
      </c>
      <c r="O10" s="19">
        <f t="shared" si="3"/>
        <v>0.52406974347583912</v>
      </c>
      <c r="P10" s="38">
        <f t="shared" si="4"/>
        <v>23.65795379472863</v>
      </c>
      <c r="Q10" s="44"/>
      <c r="R10" s="45">
        <v>100.29935289009002</v>
      </c>
      <c r="S10" s="45">
        <v>70.255026429635322</v>
      </c>
      <c r="T10" s="45">
        <v>54.089710057040243</v>
      </c>
    </row>
    <row r="11" spans="2:20" ht="16.5" thickBot="1" x14ac:dyDescent="0.3">
      <c r="B11" s="36" t="s">
        <v>7</v>
      </c>
      <c r="C11" s="21">
        <v>0.1</v>
      </c>
      <c r="D11" s="2" t="s">
        <v>0</v>
      </c>
      <c r="G11" s="6"/>
      <c r="H11" s="16"/>
      <c r="I11" s="37">
        <v>3</v>
      </c>
      <c r="J11" s="37">
        <v>3</v>
      </c>
      <c r="K11" s="37">
        <v>1</v>
      </c>
      <c r="L11" s="37">
        <f t="shared" si="1"/>
        <v>19</v>
      </c>
      <c r="M11" s="19">
        <f t="shared" si="2"/>
        <v>4.358898943540674</v>
      </c>
      <c r="N11" s="19">
        <f t="shared" si="0"/>
        <v>0.92906489745561383</v>
      </c>
      <c r="O11" s="19">
        <f t="shared" si="3"/>
        <v>0.48091937919546662</v>
      </c>
      <c r="P11" s="38">
        <f t="shared" si="4"/>
        <v>25.780657450544176</v>
      </c>
      <c r="Q11" s="44"/>
      <c r="R11" s="45">
        <v>109.29868583760666</v>
      </c>
      <c r="S11" s="45">
        <v>76.558640120639879</v>
      </c>
      <c r="T11" s="45">
        <v>58.942895006013522</v>
      </c>
    </row>
    <row r="12" spans="2:20" ht="16.5" thickBot="1" x14ac:dyDescent="0.3">
      <c r="B12" s="36" t="s">
        <v>8</v>
      </c>
      <c r="C12" s="21">
        <v>0.1</v>
      </c>
      <c r="D12" s="2" t="s">
        <v>0</v>
      </c>
      <c r="I12" s="37">
        <v>4</v>
      </c>
      <c r="J12" s="37">
        <v>2</v>
      </c>
      <c r="K12" s="37">
        <v>0</v>
      </c>
      <c r="L12" s="37">
        <f t="shared" si="1"/>
        <v>20</v>
      </c>
      <c r="M12" s="19">
        <f t="shared" si="2"/>
        <v>4.4721359549995796</v>
      </c>
      <c r="N12" s="19">
        <f t="shared" si="0"/>
        <v>0.90554044884808971</v>
      </c>
      <c r="O12" s="19">
        <f t="shared" si="3"/>
        <v>0.46874222854514119</v>
      </c>
      <c r="P12" s="38">
        <f t="shared" si="4"/>
        <v>26.450396446781159</v>
      </c>
      <c r="Q12" s="44"/>
      <c r="R12" s="45">
        <v>112.13808558074064</v>
      </c>
      <c r="S12" s="45">
        <v>78.547507428854473</v>
      </c>
      <c r="T12" s="45">
        <v>60.474134285398016</v>
      </c>
    </row>
    <row r="13" spans="2:20" ht="15.75" thickBot="1" x14ac:dyDescent="0.3">
      <c r="B13" s="21"/>
      <c r="C13" s="21"/>
      <c r="D13" s="21"/>
      <c r="I13" s="37">
        <v>4</v>
      </c>
      <c r="J13" s="37">
        <v>2</v>
      </c>
      <c r="K13" s="37">
        <v>2</v>
      </c>
      <c r="L13" s="37">
        <f t="shared" si="1"/>
        <v>24</v>
      </c>
      <c r="M13" s="19">
        <f t="shared" si="2"/>
        <v>4.8989794855663558</v>
      </c>
      <c r="N13" s="19">
        <f t="shared" si="0"/>
        <v>0.82664155094575298</v>
      </c>
      <c r="O13" s="19">
        <f t="shared" si="3"/>
        <v>0.42790115371569309</v>
      </c>
      <c r="P13" s="38">
        <f t="shared" si="4"/>
        <v>28.974957577713067</v>
      </c>
      <c r="Q13" s="44"/>
      <c r="R13" s="45">
        <v>122.8411180560329</v>
      </c>
      <c r="S13" s="45">
        <v>86.0444833091764</v>
      </c>
      <c r="T13" s="45">
        <v>66.24609498741809</v>
      </c>
    </row>
    <row r="14" spans="2:20" ht="16.5" thickBot="1" x14ac:dyDescent="0.3">
      <c r="B14" s="36" t="s">
        <v>9</v>
      </c>
      <c r="C14" s="1">
        <v>30</v>
      </c>
      <c r="D14" s="2" t="s">
        <v>2</v>
      </c>
      <c r="I14" s="37">
        <v>3</v>
      </c>
      <c r="J14" s="37">
        <v>3</v>
      </c>
      <c r="K14" s="37">
        <v>3</v>
      </c>
      <c r="L14" s="37">
        <f t="shared" si="1"/>
        <v>27</v>
      </c>
      <c r="M14" s="19">
        <f t="shared" si="2"/>
        <v>5.196152422706632</v>
      </c>
      <c r="N14" s="19">
        <f t="shared" si="0"/>
        <v>0.77936512837907568</v>
      </c>
      <c r="O14" s="19">
        <f t="shared" si="3"/>
        <v>0.4034290766265517</v>
      </c>
      <c r="P14" s="38">
        <f t="shared" si="4"/>
        <v>30.732583481690185</v>
      </c>
      <c r="Q14" s="44"/>
      <c r="R14" s="45">
        <v>130.29268137893717</v>
      </c>
      <c r="S14" s="45">
        <v>91.263956447417016</v>
      </c>
      <c r="T14" s="45">
        <v>70.264594489097249</v>
      </c>
    </row>
    <row r="15" spans="2:20" ht="16.5" thickBot="1" x14ac:dyDescent="0.3">
      <c r="B15" s="11" t="s">
        <v>9</v>
      </c>
      <c r="C15" s="1">
        <f>C14*PI()/180</f>
        <v>0.52359877559829882</v>
      </c>
      <c r="D15" s="2" t="s">
        <v>4</v>
      </c>
      <c r="H15" s="15"/>
      <c r="I15" s="37">
        <v>5</v>
      </c>
      <c r="J15" s="37">
        <v>1</v>
      </c>
      <c r="K15" s="37">
        <v>1</v>
      </c>
      <c r="L15" s="37">
        <f t="shared" si="1"/>
        <v>27</v>
      </c>
      <c r="M15" s="19">
        <f t="shared" si="2"/>
        <v>5.196152422706632</v>
      </c>
      <c r="N15" s="19">
        <f t="shared" si="0"/>
        <v>0.77936512837907568</v>
      </c>
      <c r="O15" s="19">
        <f t="shared" si="3"/>
        <v>0.4034290766265517</v>
      </c>
      <c r="P15" s="38">
        <f t="shared" si="4"/>
        <v>30.732583481690185</v>
      </c>
      <c r="Q15" s="44"/>
      <c r="R15" s="45">
        <v>130.29268137893717</v>
      </c>
      <c r="S15" s="45">
        <v>91.263956447417016</v>
      </c>
      <c r="T15" s="45">
        <v>70.264594489097249</v>
      </c>
    </row>
    <row r="16" spans="2:20" ht="16.5" thickBot="1" x14ac:dyDescent="0.3">
      <c r="B16" s="18" t="s">
        <v>5</v>
      </c>
      <c r="C16" s="1">
        <f>C15/2</f>
        <v>0.26179938779914941</v>
      </c>
      <c r="D16" s="2" t="s">
        <v>4</v>
      </c>
      <c r="H16" s="16"/>
      <c r="I16" s="37">
        <v>4</v>
      </c>
      <c r="J16" s="37">
        <v>4</v>
      </c>
      <c r="K16" s="37">
        <v>0</v>
      </c>
      <c r="L16" s="37">
        <f t="shared" si="1"/>
        <v>32</v>
      </c>
      <c r="M16" s="19">
        <f t="shared" si="2"/>
        <v>5.6568542494923806</v>
      </c>
      <c r="N16" s="19">
        <f t="shared" si="0"/>
        <v>0.71589258294279023</v>
      </c>
      <c r="O16" s="19">
        <f t="shared" si="3"/>
        <v>0.37057326942646018</v>
      </c>
      <c r="P16" s="38">
        <f t="shared" si="4"/>
        <v>33.457399114501264</v>
      </c>
      <c r="Q16" s="44"/>
      <c r="R16" s="45">
        <v>141.84470515441041</v>
      </c>
      <c r="S16" s="45">
        <v>99.355611201670513</v>
      </c>
      <c r="T16" s="45">
        <v>76.494401547494732</v>
      </c>
    </row>
    <row r="17" spans="2:20" ht="16.5" thickBot="1" x14ac:dyDescent="0.3">
      <c r="B17" s="21"/>
      <c r="C17" s="21"/>
      <c r="D17" s="21"/>
      <c r="H17" s="12"/>
      <c r="I17" s="37">
        <v>5</v>
      </c>
      <c r="J17" s="37">
        <v>3</v>
      </c>
      <c r="K17" s="37">
        <v>1</v>
      </c>
      <c r="L17" s="37">
        <f t="shared" si="1"/>
        <v>35</v>
      </c>
      <c r="M17" s="19">
        <f t="shared" si="2"/>
        <v>5.9160797830996161</v>
      </c>
      <c r="N17" s="19">
        <f t="shared" si="0"/>
        <v>0.68452423707481469</v>
      </c>
      <c r="O17" s="19">
        <f t="shared" si="3"/>
        <v>0.35433581877847015</v>
      </c>
      <c r="P17" s="38">
        <f t="shared" si="4"/>
        <v>34.990585538624721</v>
      </c>
      <c r="Q17" s="44"/>
      <c r="R17" s="45">
        <v>148.34474347275889</v>
      </c>
      <c r="S17" s="45">
        <v>103.90858538037368</v>
      </c>
      <c r="T17" s="45">
        <v>79.999760035543943</v>
      </c>
    </row>
    <row r="18" spans="2:20" ht="16.5" thickBot="1" x14ac:dyDescent="0.3">
      <c r="B18" s="11" t="s">
        <v>37</v>
      </c>
      <c r="C18" s="1">
        <f>$C$11*COS($C$16)/SIN($C$15)</f>
        <v>0.19318516525781371</v>
      </c>
      <c r="D18" s="2" t="s">
        <v>0</v>
      </c>
      <c r="I18" s="37">
        <v>4</v>
      </c>
      <c r="J18" s="37">
        <v>4</v>
      </c>
      <c r="K18" s="37">
        <v>2</v>
      </c>
      <c r="L18" s="37">
        <f t="shared" si="1"/>
        <v>36</v>
      </c>
      <c r="M18" s="19">
        <f t="shared" si="2"/>
        <v>6</v>
      </c>
      <c r="N18" s="19">
        <f t="shared" si="0"/>
        <v>0.67494999999999994</v>
      </c>
      <c r="O18" s="19">
        <f t="shared" si="3"/>
        <v>0.34937982898389269</v>
      </c>
      <c r="P18" s="38">
        <f t="shared" si="4"/>
        <v>35.486930692092947</v>
      </c>
      <c r="Q18" s="44"/>
      <c r="R18" s="45">
        <v>150.44902933513501</v>
      </c>
      <c r="S18" s="45">
        <v>105.38253964445298</v>
      </c>
      <c r="T18" s="45">
        <v>81.134565085560368</v>
      </c>
    </row>
    <row r="19" spans="2:20" ht="16.5" thickBot="1" x14ac:dyDescent="0.3">
      <c r="B19" s="11" t="s">
        <v>38</v>
      </c>
      <c r="C19" s="1">
        <f>$C$12*COS($C$16)/SIN($C$15)</f>
        <v>0.19318516525781371</v>
      </c>
      <c r="D19" s="2" t="s">
        <v>0</v>
      </c>
      <c r="I19" s="37">
        <v>6</v>
      </c>
      <c r="J19" s="37">
        <v>0</v>
      </c>
      <c r="K19" s="37">
        <v>0</v>
      </c>
      <c r="L19" s="37">
        <f t="shared" si="1"/>
        <v>36</v>
      </c>
      <c r="M19" s="19">
        <f t="shared" si="2"/>
        <v>6</v>
      </c>
      <c r="N19" s="19">
        <f t="shared" si="0"/>
        <v>0.67494999999999994</v>
      </c>
      <c r="O19" s="19">
        <f t="shared" si="3"/>
        <v>0.34937982898389269</v>
      </c>
      <c r="P19" s="38">
        <f t="shared" si="4"/>
        <v>35.486930692092947</v>
      </c>
      <c r="Q19" s="44"/>
      <c r="R19" s="45">
        <v>150.44902933513501</v>
      </c>
      <c r="S19" s="45">
        <v>105.38253964445298</v>
      </c>
      <c r="T19" s="45">
        <v>81.134565085560368</v>
      </c>
    </row>
    <row r="20" spans="2:20" ht="16.5" thickBot="1" x14ac:dyDescent="0.3">
      <c r="B20" s="11" t="s">
        <v>3</v>
      </c>
      <c r="C20" s="1">
        <f>C19+C18</f>
        <v>0.38637033051562741</v>
      </c>
      <c r="D20" s="2" t="s">
        <v>0</v>
      </c>
      <c r="I20" s="37">
        <v>6</v>
      </c>
      <c r="J20" s="37">
        <v>2</v>
      </c>
      <c r="K20" s="37">
        <v>0</v>
      </c>
      <c r="L20" s="37">
        <f t="shared" si="1"/>
        <v>40</v>
      </c>
      <c r="M20" s="19">
        <f t="shared" si="2"/>
        <v>6.324555320336759</v>
      </c>
      <c r="N20" s="19">
        <f t="shared" si="0"/>
        <v>0.64031379201919414</v>
      </c>
      <c r="O20" s="19">
        <f t="shared" si="3"/>
        <v>0.33145080843276381</v>
      </c>
      <c r="P20" s="38">
        <f t="shared" si="4"/>
        <v>37.406509385183043</v>
      </c>
      <c r="Q20" s="44"/>
      <c r="R20" s="45">
        <v>158.58720148683824</v>
      </c>
      <c r="S20" s="45">
        <v>111.08295029648743</v>
      </c>
      <c r="T20" s="45">
        <v>85.523340879181674</v>
      </c>
    </row>
    <row r="21" spans="2:20" ht="15.75" thickBot="1" x14ac:dyDescent="0.3">
      <c r="B21" s="21"/>
      <c r="C21" s="21"/>
      <c r="D21" s="21"/>
      <c r="I21" s="37">
        <v>5</v>
      </c>
      <c r="J21" s="37">
        <v>3</v>
      </c>
      <c r="K21" s="37">
        <v>3</v>
      </c>
      <c r="L21" s="37">
        <f t="shared" si="1"/>
        <v>43</v>
      </c>
      <c r="M21" s="19">
        <f t="shared" si="2"/>
        <v>6.5574385243020004</v>
      </c>
      <c r="N21" s="19">
        <f t="shared" si="0"/>
        <v>0.61757346027594906</v>
      </c>
      <c r="O21" s="19">
        <f t="shared" si="3"/>
        <v>0.31967954653856134</v>
      </c>
      <c r="P21" s="38">
        <f t="shared" si="4"/>
        <v>38.783894404927551</v>
      </c>
      <c r="Q21" s="44"/>
      <c r="R21" s="45">
        <v>164.42671015100939</v>
      </c>
      <c r="S21" s="45">
        <v>115.17325420888648</v>
      </c>
      <c r="T21" s="45">
        <v>88.672487124090253</v>
      </c>
    </row>
    <row r="22" spans="2:20" ht="16.5" thickBot="1" x14ac:dyDescent="0.3">
      <c r="B22" s="11" t="s">
        <v>41</v>
      </c>
      <c r="C22" s="1">
        <f>$C$11*SIN($C$16)/SIN($C$15)</f>
        <v>5.1763809020504155E-2</v>
      </c>
      <c r="D22" s="2" t="s">
        <v>0</v>
      </c>
      <c r="I22" s="37">
        <v>6</v>
      </c>
      <c r="J22" s="37">
        <v>2</v>
      </c>
      <c r="K22" s="37">
        <v>2</v>
      </c>
      <c r="L22" s="37">
        <f t="shared" si="1"/>
        <v>44</v>
      </c>
      <c r="M22" s="19">
        <f t="shared" si="2"/>
        <v>6.6332495807107996</v>
      </c>
      <c r="N22" s="19">
        <f t="shared" si="0"/>
        <v>0.61051524606828467</v>
      </c>
      <c r="O22" s="19">
        <f t="shared" si="3"/>
        <v>0.31602594601584783</v>
      </c>
      <c r="P22" s="38">
        <f t="shared" si="4"/>
        <v>39.232278022339798</v>
      </c>
      <c r="Q22" s="44"/>
      <c r="R22" s="45">
        <v>166.32766012593854</v>
      </c>
      <c r="S22" s="45">
        <v>116.50478115180114</v>
      </c>
      <c r="T22" s="45">
        <v>89.697636639157736</v>
      </c>
    </row>
    <row r="23" spans="2:20" ht="16.5" thickBot="1" x14ac:dyDescent="0.3">
      <c r="B23" s="11" t="s">
        <v>42</v>
      </c>
      <c r="C23" s="1">
        <f>$C$12*SIN($C$16)/SIN($C$15)</f>
        <v>5.1763809020504155E-2</v>
      </c>
      <c r="D23" s="2" t="s">
        <v>0</v>
      </c>
      <c r="I23" s="37">
        <v>4</v>
      </c>
      <c r="J23" s="37">
        <v>4</v>
      </c>
      <c r="K23" s="37">
        <v>4</v>
      </c>
      <c r="L23" s="37">
        <f t="shared" si="1"/>
        <v>48</v>
      </c>
      <c r="M23" s="19">
        <f t="shared" si="2"/>
        <v>6.9282032302755088</v>
      </c>
      <c r="N23" s="19">
        <f t="shared" si="0"/>
        <v>0.58452384628430687</v>
      </c>
      <c r="O23" s="19">
        <f t="shared" si="3"/>
        <v>0.30257180746991386</v>
      </c>
      <c r="P23" s="38">
        <f t="shared" si="4"/>
        <v>40.976777975586913</v>
      </c>
      <c r="Q23" s="44"/>
      <c r="R23" s="45">
        <v>173.7235751719162</v>
      </c>
      <c r="S23" s="45">
        <v>121.68527526322266</v>
      </c>
      <c r="T23" s="45">
        <v>93.686125985462979</v>
      </c>
    </row>
    <row r="24" spans="2:20" ht="16.5" thickBot="1" x14ac:dyDescent="0.3">
      <c r="B24" s="11" t="s">
        <v>43</v>
      </c>
      <c r="C24" s="1">
        <f>C22+C23</f>
        <v>0.10352761804100831</v>
      </c>
      <c r="D24" s="2" t="s">
        <v>0</v>
      </c>
      <c r="I24" s="37">
        <v>5</v>
      </c>
      <c r="J24" s="37">
        <v>5</v>
      </c>
      <c r="K24" s="37">
        <v>1</v>
      </c>
      <c r="L24" s="37">
        <f t="shared" si="1"/>
        <v>51</v>
      </c>
      <c r="M24" s="19">
        <f t="shared" si="2"/>
        <v>7.1414284285428504</v>
      </c>
      <c r="N24" s="19">
        <f t="shared" si="0"/>
        <v>0.56707142562882307</v>
      </c>
      <c r="O24" s="19">
        <f t="shared" si="3"/>
        <v>0.29353776977235418</v>
      </c>
      <c r="P24" s="38">
        <f t="shared" si="4"/>
        <v>42.237895947707059</v>
      </c>
      <c r="Q24" s="44"/>
      <c r="R24" s="45">
        <v>179.07016252343507</v>
      </c>
      <c r="S24" s="45">
        <v>125.43031074815674</v>
      </c>
      <c r="T24" s="45">
        <v>96.569448273246834</v>
      </c>
    </row>
    <row r="25" spans="2:20" x14ac:dyDescent="0.25">
      <c r="I25" s="37">
        <v>7</v>
      </c>
      <c r="J25" s="37">
        <v>1</v>
      </c>
      <c r="K25" s="37">
        <v>1</v>
      </c>
      <c r="L25" s="37">
        <f t="shared" si="1"/>
        <v>51</v>
      </c>
      <c r="M25" s="19">
        <f t="shared" si="2"/>
        <v>7.1414284285428504</v>
      </c>
      <c r="N25" s="19">
        <f t="shared" si="0"/>
        <v>0.56707142562882307</v>
      </c>
      <c r="O25" s="19">
        <f t="shared" si="3"/>
        <v>0.29353776977235418</v>
      </c>
      <c r="P25" s="38">
        <f t="shared" si="4"/>
        <v>42.237895947707059</v>
      </c>
      <c r="Q25" s="44"/>
      <c r="R25" s="45">
        <v>179.07016252343507</v>
      </c>
      <c r="S25" s="45">
        <v>125.43031074815674</v>
      </c>
      <c r="T25" s="45">
        <v>96.569448273246834</v>
      </c>
    </row>
    <row r="26" spans="2:20" x14ac:dyDescent="0.25">
      <c r="B26" s="21"/>
      <c r="C26" s="21"/>
      <c r="D26" s="21"/>
      <c r="I26" s="37">
        <v>6</v>
      </c>
      <c r="J26" s="37">
        <v>4</v>
      </c>
      <c r="K26" s="37">
        <v>0</v>
      </c>
      <c r="L26" s="37">
        <f t="shared" si="1"/>
        <v>52</v>
      </c>
      <c r="M26" s="19">
        <f t="shared" si="2"/>
        <v>7.2111025509279782</v>
      </c>
      <c r="N26" s="19">
        <f t="shared" si="0"/>
        <v>0.56159234616332754</v>
      </c>
      <c r="O26" s="19">
        <f t="shared" si="3"/>
        <v>0.2907015895417534</v>
      </c>
      <c r="P26" s="38">
        <f t="shared" si="4"/>
        <v>42.649982739725985</v>
      </c>
      <c r="Q26" s="44"/>
      <c r="R26" s="45">
        <v>180.8172298705384</v>
      </c>
      <c r="S26" s="45">
        <v>126.65405007556396</v>
      </c>
      <c r="T26" s="45">
        <v>97.511611542819438</v>
      </c>
    </row>
    <row r="27" spans="2:20" x14ac:dyDescent="0.25">
      <c r="I27" s="37">
        <v>6</v>
      </c>
      <c r="J27" s="37">
        <v>4</v>
      </c>
      <c r="K27" s="37">
        <v>2</v>
      </c>
      <c r="L27" s="37">
        <f t="shared" si="1"/>
        <v>56</v>
      </c>
      <c r="M27" s="19">
        <f t="shared" si="2"/>
        <v>7.4833147735478827</v>
      </c>
      <c r="N27" s="19">
        <f t="shared" si="0"/>
        <v>0.5411639256863725</v>
      </c>
      <c r="O27" s="19">
        <f t="shared" si="3"/>
        <v>0.28012706098015683</v>
      </c>
      <c r="P27" s="38">
        <f t="shared" si="4"/>
        <v>44.25997878600149</v>
      </c>
      <c r="Q27" s="44"/>
      <c r="R27" s="45">
        <v>187.64290731492576</v>
      </c>
      <c r="S27" s="45">
        <v>131.43511929922172</v>
      </c>
      <c r="T27" s="45">
        <v>101.19258159169267</v>
      </c>
    </row>
    <row r="28" spans="2:20" x14ac:dyDescent="0.25">
      <c r="I28" s="37">
        <v>5</v>
      </c>
      <c r="J28" s="37">
        <v>5</v>
      </c>
      <c r="K28" s="37">
        <v>3</v>
      </c>
      <c r="L28" s="37">
        <f t="shared" si="1"/>
        <v>59</v>
      </c>
      <c r="M28" s="19">
        <f t="shared" si="2"/>
        <v>7.6811457478686078</v>
      </c>
      <c r="N28" s="19">
        <f t="shared" si="0"/>
        <v>0.52722603279904234</v>
      </c>
      <c r="O28" s="19">
        <f t="shared" si="3"/>
        <v>0.27291227672447682</v>
      </c>
      <c r="P28" s="38">
        <f t="shared" si="4"/>
        <v>45.430047798412964</v>
      </c>
      <c r="Q28" s="44"/>
      <c r="R28" s="45">
        <v>192.60348699142202</v>
      </c>
      <c r="S28" s="45">
        <v>134.90977438159752</v>
      </c>
      <c r="T28" s="45">
        <v>103.86773660202016</v>
      </c>
    </row>
    <row r="29" spans="2:20" x14ac:dyDescent="0.25">
      <c r="I29" s="37">
        <v>7</v>
      </c>
      <c r="J29" s="37">
        <v>3</v>
      </c>
      <c r="K29" s="37">
        <v>1</v>
      </c>
      <c r="L29" s="37">
        <f t="shared" si="1"/>
        <v>59</v>
      </c>
      <c r="M29" s="19">
        <f t="shared" si="2"/>
        <v>7.6811457478686078</v>
      </c>
      <c r="N29" s="19">
        <f t="shared" si="0"/>
        <v>0.52722603279904234</v>
      </c>
      <c r="O29" s="19">
        <f t="shared" si="3"/>
        <v>0.27291227672447682</v>
      </c>
      <c r="P29" s="38">
        <f t="shared" si="4"/>
        <v>45.430047798412964</v>
      </c>
      <c r="Q29" s="44"/>
      <c r="R29" s="45">
        <v>192.60348699142202</v>
      </c>
      <c r="S29" s="45">
        <v>134.90977438159752</v>
      </c>
      <c r="T29" s="45">
        <v>103.86773660202016</v>
      </c>
    </row>
    <row r="30" spans="2:20" x14ac:dyDescent="0.25">
      <c r="I30" s="37">
        <v>8</v>
      </c>
      <c r="J30" s="37">
        <v>0</v>
      </c>
      <c r="K30" s="37">
        <v>0</v>
      </c>
      <c r="L30" s="37">
        <f t="shared" si="1"/>
        <v>64</v>
      </c>
      <c r="M30" s="19">
        <f t="shared" si="2"/>
        <v>8</v>
      </c>
      <c r="N30" s="19">
        <f t="shared" si="0"/>
        <v>0.50621249999999995</v>
      </c>
      <c r="O30" s="19">
        <f t="shared" si="3"/>
        <v>0.26203487173791956</v>
      </c>
      <c r="P30" s="38">
        <f t="shared" si="4"/>
        <v>47.315907589457261</v>
      </c>
      <c r="Q30" s="44"/>
      <c r="R30" s="45">
        <v>200.59870578018004</v>
      </c>
      <c r="S30" s="45">
        <v>140.51005285927064</v>
      </c>
      <c r="T30" s="45">
        <v>108.17942011408049</v>
      </c>
    </row>
    <row r="31" spans="2:20" x14ac:dyDescent="0.25">
      <c r="I31" s="37">
        <v>7</v>
      </c>
      <c r="J31" s="37">
        <v>3</v>
      </c>
      <c r="K31" s="37">
        <v>3</v>
      </c>
      <c r="L31" s="37">
        <f t="shared" si="1"/>
        <v>67</v>
      </c>
      <c r="M31" s="19">
        <f t="shared" si="2"/>
        <v>8.1853527718724504</v>
      </c>
      <c r="N31" s="19">
        <f t="shared" si="0"/>
        <v>0.49474959880972919</v>
      </c>
      <c r="O31" s="19">
        <f t="shared" si="3"/>
        <v>0.25610123745757868</v>
      </c>
      <c r="P31" s="38">
        <f t="shared" si="4"/>
        <v>48.412174417628087</v>
      </c>
      <c r="Q31" s="44"/>
      <c r="R31" s="45">
        <v>205.24639654897786</v>
      </c>
      <c r="S31" s="45">
        <v>143.76554383094691</v>
      </c>
      <c r="T31" s="45">
        <v>110.6858395362929</v>
      </c>
    </row>
    <row r="32" spans="2:20" x14ac:dyDescent="0.25">
      <c r="I32" s="37">
        <v>6</v>
      </c>
      <c r="J32" s="37">
        <v>4</v>
      </c>
      <c r="K32" s="37">
        <v>4</v>
      </c>
      <c r="L32" s="37">
        <f t="shared" si="1"/>
        <v>68</v>
      </c>
      <c r="M32" s="19">
        <f t="shared" si="2"/>
        <v>8.2462112512353212</v>
      </c>
      <c r="N32" s="19">
        <f t="shared" si="0"/>
        <v>0.49109826035481879</v>
      </c>
      <c r="O32" s="19">
        <f t="shared" si="3"/>
        <v>0.25421116559308665</v>
      </c>
      <c r="P32" s="38">
        <f t="shared" si="4"/>
        <v>48.772121190824151</v>
      </c>
      <c r="Q32" s="44"/>
      <c r="R32" s="45">
        <v>206.77241307347055</v>
      </c>
      <c r="S32" s="45">
        <v>144.8344473499734</v>
      </c>
      <c r="T32" s="45">
        <v>111.5087939121054</v>
      </c>
    </row>
    <row r="33" spans="5:22" x14ac:dyDescent="0.25">
      <c r="F33" s="4"/>
      <c r="G33" s="4"/>
      <c r="I33" s="37">
        <v>8</v>
      </c>
      <c r="J33" s="37">
        <v>2</v>
      </c>
      <c r="K33" s="37">
        <v>0</v>
      </c>
      <c r="L33" s="37">
        <f t="shared" si="1"/>
        <v>68</v>
      </c>
      <c r="M33" s="19">
        <f t="shared" si="2"/>
        <v>8.2462112512353212</v>
      </c>
      <c r="N33" s="19">
        <f t="shared" si="0"/>
        <v>0.49109826035481879</v>
      </c>
      <c r="O33" s="19">
        <f t="shared" si="3"/>
        <v>0.25421116559308665</v>
      </c>
      <c r="P33" s="38">
        <f t="shared" si="4"/>
        <v>48.772121190824151</v>
      </c>
      <c r="Q33" s="44"/>
      <c r="R33" s="45">
        <v>206.77241307347055</v>
      </c>
      <c r="S33" s="45">
        <v>144.8344473499734</v>
      </c>
      <c r="T33" s="45">
        <v>111.5087939121054</v>
      </c>
      <c r="U33" s="4"/>
      <c r="V33" s="4"/>
    </row>
    <row r="34" spans="5:22" x14ac:dyDescent="0.25">
      <c r="F34" s="4"/>
      <c r="G34" s="4"/>
      <c r="I34" s="4"/>
      <c r="J34" s="4"/>
      <c r="K34" s="4"/>
      <c r="L34" s="4"/>
      <c r="M34" s="4"/>
      <c r="N34" s="4"/>
      <c r="O34" s="4"/>
      <c r="P34" s="4"/>
      <c r="R34" s="4"/>
      <c r="S34" s="4"/>
      <c r="T34" s="4"/>
      <c r="U34" s="4"/>
      <c r="V34" s="4"/>
    </row>
    <row r="35" spans="5:22" x14ac:dyDescent="0.25"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4"/>
      <c r="S35" s="4"/>
      <c r="T35" s="4"/>
      <c r="U35" s="4"/>
      <c r="V35" s="4"/>
    </row>
    <row r="36" spans="5:22" ht="15.75" x14ac:dyDescent="0.25">
      <c r="E36" s="39"/>
      <c r="F36" s="28"/>
      <c r="G36" s="28"/>
      <c r="H36" s="39"/>
      <c r="I36" s="28"/>
      <c r="J36" s="40"/>
      <c r="K36" s="39"/>
      <c r="L36" s="39"/>
      <c r="M36" s="39"/>
      <c r="N36" s="39"/>
      <c r="O36" s="39"/>
      <c r="P36" s="39"/>
      <c r="Q36" s="39"/>
      <c r="R36" s="4"/>
      <c r="S36" s="4"/>
      <c r="T36" s="4"/>
      <c r="U36" s="4"/>
      <c r="V36" s="4"/>
    </row>
    <row r="37" spans="5:22" ht="15.75" x14ac:dyDescent="0.25">
      <c r="E37" s="39"/>
      <c r="F37" s="39"/>
      <c r="G37" s="41"/>
      <c r="H37" s="39"/>
      <c r="I37" s="28"/>
      <c r="J37" s="28"/>
      <c r="K37" s="28"/>
      <c r="L37" s="28"/>
      <c r="M37" s="28"/>
      <c r="N37" s="28"/>
      <c r="O37" s="28"/>
      <c r="P37" s="28"/>
      <c r="Q37" s="28"/>
      <c r="R37" s="4"/>
      <c r="S37" s="4"/>
      <c r="T37" s="4"/>
      <c r="U37" s="4"/>
      <c r="V37" s="4"/>
    </row>
    <row r="38" spans="5:22" ht="15.75" x14ac:dyDescent="0.25">
      <c r="E38" s="39"/>
      <c r="F38" s="28"/>
      <c r="G38" s="40"/>
      <c r="H38" s="39"/>
      <c r="I38" s="28"/>
      <c r="J38" s="28"/>
      <c r="K38" s="28"/>
      <c r="L38" s="28"/>
      <c r="M38" s="28"/>
      <c r="N38" s="28"/>
      <c r="O38" s="28"/>
      <c r="P38" s="28"/>
      <c r="Q38" s="28"/>
      <c r="R38" s="4"/>
      <c r="S38" s="4"/>
      <c r="T38" s="4"/>
      <c r="U38" s="4"/>
      <c r="V38" s="4"/>
    </row>
    <row r="39" spans="5:22" x14ac:dyDescent="0.25">
      <c r="E39" s="39"/>
      <c r="F39" s="39"/>
      <c r="G39" s="39"/>
      <c r="H39" s="39"/>
      <c r="I39" s="42"/>
      <c r="J39" s="42"/>
      <c r="K39" s="42"/>
      <c r="L39" s="42"/>
      <c r="M39" s="43"/>
      <c r="N39" s="43"/>
      <c r="O39" s="43"/>
      <c r="P39" s="44"/>
      <c r="Q39" s="44"/>
      <c r="R39" s="4"/>
      <c r="S39" s="4"/>
      <c r="T39" s="4"/>
      <c r="U39" s="4"/>
      <c r="V39" s="4"/>
    </row>
    <row r="40" spans="5:22" x14ac:dyDescent="0.25">
      <c r="E40" s="39"/>
      <c r="F40" s="39"/>
      <c r="G40" s="39"/>
      <c r="H40" s="39"/>
      <c r="I40" s="42"/>
      <c r="J40" s="42"/>
      <c r="K40" s="42"/>
      <c r="L40" s="42"/>
      <c r="M40" s="43"/>
      <c r="N40" s="43"/>
      <c r="O40" s="43"/>
      <c r="P40" s="44"/>
      <c r="Q40" s="44"/>
      <c r="R40" s="4"/>
      <c r="S40" s="4"/>
      <c r="T40" s="4"/>
      <c r="U40" s="4"/>
      <c r="V40" s="4"/>
    </row>
    <row r="41" spans="5:22" x14ac:dyDescent="0.25">
      <c r="E41" s="39"/>
      <c r="F41" s="39"/>
      <c r="G41" s="39"/>
      <c r="H41" s="39"/>
      <c r="I41" s="42"/>
      <c r="J41" s="42"/>
      <c r="K41" s="42"/>
      <c r="L41" s="42"/>
      <c r="M41" s="43"/>
      <c r="N41" s="43"/>
      <c r="O41" s="43"/>
      <c r="P41" s="44"/>
      <c r="Q41" s="44"/>
      <c r="R41" s="4"/>
      <c r="S41" s="4"/>
      <c r="T41" s="4"/>
      <c r="U41" s="4"/>
      <c r="V41" s="4"/>
    </row>
    <row r="42" spans="5:22" x14ac:dyDescent="0.25">
      <c r="E42" s="39"/>
      <c r="F42" s="39"/>
      <c r="G42" s="39"/>
      <c r="H42" s="39"/>
      <c r="I42" s="42"/>
      <c r="J42" s="42"/>
      <c r="K42" s="42"/>
      <c r="L42" s="42"/>
      <c r="M42" s="43"/>
      <c r="N42" s="43"/>
      <c r="O42" s="43"/>
      <c r="P42" s="44"/>
      <c r="Q42" s="44"/>
    </row>
    <row r="43" spans="5:22" x14ac:dyDescent="0.25">
      <c r="E43" s="39"/>
      <c r="F43" s="39"/>
      <c r="G43" s="39"/>
      <c r="H43" s="39"/>
      <c r="I43" s="42"/>
      <c r="J43" s="42"/>
      <c r="K43" s="42"/>
      <c r="L43" s="42"/>
      <c r="M43" s="43"/>
      <c r="N43" s="43"/>
      <c r="O43" s="43"/>
      <c r="P43" s="44"/>
      <c r="Q43" s="44"/>
    </row>
    <row r="44" spans="5:22" x14ac:dyDescent="0.25">
      <c r="E44" s="39"/>
      <c r="F44" s="39"/>
      <c r="G44" s="39"/>
      <c r="H44" s="39"/>
      <c r="I44" s="42"/>
      <c r="J44" s="42"/>
      <c r="K44" s="42"/>
      <c r="L44" s="42"/>
      <c r="M44" s="43"/>
      <c r="N44" s="43"/>
      <c r="O44" s="43"/>
      <c r="P44" s="44"/>
      <c r="Q44" s="44"/>
    </row>
    <row r="45" spans="5:22" x14ac:dyDescent="0.25">
      <c r="E45" s="39"/>
      <c r="F45" s="39"/>
      <c r="G45" s="39"/>
      <c r="H45" s="39"/>
      <c r="I45" s="42"/>
      <c r="J45" s="42"/>
      <c r="K45" s="42"/>
      <c r="L45" s="42"/>
      <c r="M45" s="43"/>
      <c r="N45" s="43"/>
      <c r="O45" s="43"/>
      <c r="P45" s="44"/>
      <c r="Q45" s="44"/>
    </row>
    <row r="46" spans="5:22" x14ac:dyDescent="0.25">
      <c r="E46" s="39"/>
      <c r="F46" s="39"/>
      <c r="G46" s="39"/>
      <c r="H46" s="39"/>
      <c r="I46" s="42"/>
      <c r="J46" s="42"/>
      <c r="K46" s="42"/>
      <c r="L46" s="42"/>
      <c r="M46" s="43"/>
      <c r="N46" s="43"/>
      <c r="O46" s="43"/>
      <c r="P46" s="44"/>
      <c r="Q46" s="44"/>
    </row>
    <row r="47" spans="5:22" x14ac:dyDescent="0.25">
      <c r="E47" s="39"/>
      <c r="F47" s="39"/>
      <c r="G47" s="39"/>
      <c r="H47" s="39"/>
      <c r="I47" s="42"/>
      <c r="J47" s="42"/>
      <c r="K47" s="42"/>
      <c r="L47" s="42"/>
      <c r="M47" s="43"/>
      <c r="N47" s="43"/>
      <c r="O47" s="43"/>
      <c r="P47" s="44"/>
      <c r="Q47" s="44"/>
    </row>
    <row r="48" spans="5:22" x14ac:dyDescent="0.25">
      <c r="E48" s="39"/>
      <c r="F48" s="39"/>
      <c r="G48" s="39"/>
      <c r="H48" s="39"/>
      <c r="I48" s="42"/>
      <c r="J48" s="42"/>
      <c r="K48" s="42"/>
      <c r="L48" s="42"/>
      <c r="M48" s="43"/>
      <c r="N48" s="43"/>
      <c r="O48" s="43"/>
      <c r="P48" s="44"/>
      <c r="Q48" s="44"/>
    </row>
    <row r="49" spans="5:17" x14ac:dyDescent="0.25">
      <c r="E49" s="39"/>
      <c r="F49" s="39"/>
      <c r="G49" s="39"/>
      <c r="H49" s="39"/>
      <c r="I49" s="42"/>
      <c r="J49" s="42"/>
      <c r="K49" s="42"/>
      <c r="L49" s="42"/>
      <c r="M49" s="43"/>
      <c r="N49" s="43"/>
      <c r="O49" s="43"/>
      <c r="P49" s="44"/>
      <c r="Q49" s="44"/>
    </row>
    <row r="50" spans="5:17" x14ac:dyDescent="0.25">
      <c r="E50" s="39"/>
      <c r="F50" s="39"/>
      <c r="G50" s="39"/>
      <c r="H50" s="39"/>
      <c r="I50" s="42"/>
      <c r="J50" s="42"/>
      <c r="K50" s="42"/>
      <c r="L50" s="42"/>
      <c r="M50" s="43"/>
      <c r="N50" s="43"/>
      <c r="O50" s="43"/>
      <c r="P50" s="44"/>
      <c r="Q50" s="44"/>
    </row>
    <row r="51" spans="5:17" x14ac:dyDescent="0.25">
      <c r="E51" s="39"/>
      <c r="F51" s="39"/>
      <c r="G51" s="39"/>
      <c r="H51" s="39"/>
      <c r="I51" s="42"/>
      <c r="J51" s="42"/>
      <c r="K51" s="42"/>
      <c r="L51" s="42"/>
      <c r="M51" s="43"/>
      <c r="N51" s="43"/>
      <c r="O51" s="43"/>
      <c r="P51" s="44"/>
      <c r="Q51" s="44"/>
    </row>
    <row r="52" spans="5:17" x14ac:dyDescent="0.25">
      <c r="E52" s="39"/>
      <c r="F52" s="39"/>
      <c r="G52" s="39"/>
      <c r="H52" s="39"/>
      <c r="I52" s="42"/>
      <c r="J52" s="42"/>
      <c r="K52" s="42"/>
      <c r="L52" s="42"/>
      <c r="M52" s="43"/>
      <c r="N52" s="43"/>
      <c r="O52" s="43"/>
      <c r="P52" s="44"/>
      <c r="Q52" s="44"/>
    </row>
    <row r="53" spans="5:17" x14ac:dyDescent="0.25">
      <c r="E53" s="39"/>
      <c r="F53" s="39"/>
      <c r="G53" s="39"/>
      <c r="H53" s="39"/>
      <c r="I53" s="42"/>
      <c r="J53" s="42"/>
      <c r="K53" s="42"/>
      <c r="L53" s="42"/>
      <c r="M53" s="43"/>
      <c r="N53" s="43"/>
      <c r="O53" s="43"/>
      <c r="P53" s="44"/>
      <c r="Q53" s="44"/>
    </row>
    <row r="54" spans="5:17" x14ac:dyDescent="0.25">
      <c r="E54" s="39"/>
      <c r="F54" s="39"/>
      <c r="G54" s="39"/>
      <c r="H54" s="39"/>
      <c r="I54" s="42"/>
      <c r="J54" s="42"/>
      <c r="K54" s="42"/>
      <c r="L54" s="42"/>
      <c r="M54" s="43"/>
      <c r="N54" s="43"/>
      <c r="O54" s="43"/>
      <c r="P54" s="44"/>
      <c r="Q54" s="44"/>
    </row>
    <row r="55" spans="5:17" x14ac:dyDescent="0.25">
      <c r="E55" s="39"/>
      <c r="F55" s="39"/>
      <c r="G55" s="39"/>
      <c r="H55" s="39"/>
      <c r="I55" s="42"/>
      <c r="J55" s="42"/>
      <c r="K55" s="42"/>
      <c r="L55" s="42"/>
      <c r="M55" s="43"/>
      <c r="N55" s="43"/>
      <c r="O55" s="43"/>
      <c r="P55" s="44"/>
      <c r="Q55" s="44"/>
    </row>
    <row r="56" spans="5:17" x14ac:dyDescent="0.25">
      <c r="E56" s="39"/>
      <c r="F56" s="39"/>
      <c r="G56" s="39"/>
      <c r="H56" s="39"/>
      <c r="I56" s="42"/>
      <c r="J56" s="42"/>
      <c r="K56" s="42"/>
      <c r="L56" s="42"/>
      <c r="M56" s="43"/>
      <c r="N56" s="43"/>
      <c r="O56" s="43"/>
      <c r="P56" s="44"/>
      <c r="Q56" s="44"/>
    </row>
    <row r="57" spans="5:17" x14ac:dyDescent="0.25">
      <c r="E57" s="39"/>
      <c r="F57" s="39"/>
      <c r="G57" s="39"/>
      <c r="H57" s="39"/>
      <c r="I57" s="42"/>
      <c r="J57" s="42"/>
      <c r="K57" s="42"/>
      <c r="L57" s="42"/>
      <c r="M57" s="43"/>
      <c r="N57" s="43"/>
      <c r="O57" s="43"/>
      <c r="P57" s="44"/>
      <c r="Q57" s="44"/>
    </row>
    <row r="58" spans="5:17" x14ac:dyDescent="0.25">
      <c r="E58" s="39"/>
      <c r="F58" s="39"/>
      <c r="G58" s="39"/>
      <c r="H58" s="39"/>
      <c r="I58" s="42"/>
      <c r="J58" s="42"/>
      <c r="K58" s="42"/>
      <c r="L58" s="42"/>
      <c r="M58" s="43"/>
      <c r="N58" s="43"/>
      <c r="O58" s="43"/>
      <c r="P58" s="44"/>
      <c r="Q58" s="44"/>
    </row>
    <row r="59" spans="5:17" x14ac:dyDescent="0.25">
      <c r="E59" s="39"/>
      <c r="F59" s="39"/>
      <c r="G59" s="39"/>
      <c r="H59" s="39"/>
      <c r="I59" s="42"/>
      <c r="J59" s="42"/>
      <c r="K59" s="42"/>
      <c r="L59" s="42"/>
      <c r="M59" s="43"/>
      <c r="N59" s="43"/>
      <c r="O59" s="43"/>
      <c r="P59" s="44"/>
      <c r="Q59" s="44"/>
    </row>
    <row r="60" spans="5:17" x14ac:dyDescent="0.25">
      <c r="E60" s="39"/>
      <c r="F60" s="39"/>
      <c r="G60" s="39"/>
      <c r="H60" s="39"/>
      <c r="I60" s="42"/>
      <c r="J60" s="42"/>
      <c r="K60" s="42"/>
      <c r="L60" s="42"/>
      <c r="M60" s="43"/>
      <c r="N60" s="43"/>
      <c r="O60" s="43"/>
      <c r="P60" s="44"/>
      <c r="Q60" s="44"/>
    </row>
    <row r="61" spans="5:17" x14ac:dyDescent="0.25">
      <c r="E61" s="39"/>
      <c r="F61" s="39"/>
      <c r="G61" s="39"/>
      <c r="H61" s="39"/>
      <c r="I61" s="42"/>
      <c r="J61" s="42"/>
      <c r="K61" s="42"/>
      <c r="L61" s="42"/>
      <c r="M61" s="43"/>
      <c r="N61" s="43"/>
      <c r="O61" s="43"/>
      <c r="P61" s="44"/>
      <c r="Q61" s="44"/>
    </row>
    <row r="62" spans="5:17" x14ac:dyDescent="0.25">
      <c r="E62" s="39"/>
      <c r="F62" s="39"/>
      <c r="G62" s="39"/>
      <c r="H62" s="39"/>
      <c r="I62" s="42"/>
      <c r="J62" s="42"/>
      <c r="K62" s="42"/>
      <c r="L62" s="42"/>
      <c r="M62" s="43"/>
      <c r="N62" s="43"/>
      <c r="O62" s="43"/>
      <c r="P62" s="44"/>
      <c r="Q62" s="44"/>
    </row>
    <row r="63" spans="5:17" x14ac:dyDescent="0.25">
      <c r="E63" s="39"/>
      <c r="F63" s="39"/>
      <c r="G63" s="39"/>
      <c r="H63" s="39"/>
      <c r="I63" s="42"/>
      <c r="J63" s="42"/>
      <c r="K63" s="42"/>
      <c r="L63" s="42"/>
      <c r="M63" s="43"/>
      <c r="N63" s="43"/>
      <c r="O63" s="43"/>
      <c r="P63" s="44"/>
      <c r="Q63" s="44"/>
    </row>
    <row r="64" spans="5:17" x14ac:dyDescent="0.25">
      <c r="E64" s="39"/>
      <c r="F64" s="39"/>
      <c r="G64" s="39"/>
      <c r="H64" s="39"/>
      <c r="I64" s="42"/>
      <c r="J64" s="42"/>
      <c r="K64" s="42"/>
      <c r="L64" s="42"/>
      <c r="M64" s="43"/>
      <c r="N64" s="43"/>
      <c r="O64" s="43"/>
      <c r="P64" s="44"/>
      <c r="Q64" s="44"/>
    </row>
    <row r="65" spans="5:17" x14ac:dyDescent="0.25">
      <c r="E65" s="39"/>
      <c r="F65" s="39"/>
      <c r="G65" s="39"/>
      <c r="H65" s="39"/>
      <c r="I65" s="42"/>
      <c r="J65" s="42"/>
      <c r="K65" s="42"/>
      <c r="L65" s="42"/>
      <c r="M65" s="43"/>
      <c r="N65" s="43"/>
      <c r="O65" s="43"/>
      <c r="P65" s="44"/>
      <c r="Q65" s="44"/>
    </row>
    <row r="66" spans="5:17" x14ac:dyDescent="0.25">
      <c r="E66" s="39"/>
      <c r="F66" s="39"/>
      <c r="G66" s="39"/>
      <c r="H66" s="39"/>
      <c r="I66" s="42"/>
      <c r="J66" s="42"/>
      <c r="K66" s="42"/>
      <c r="L66" s="42"/>
      <c r="M66" s="43"/>
      <c r="N66" s="43"/>
      <c r="O66" s="43"/>
      <c r="P66" s="44"/>
      <c r="Q66" s="44"/>
    </row>
    <row r="67" spans="5:17" x14ac:dyDescent="0.25">
      <c r="I67" s="13"/>
      <c r="J67" s="13"/>
      <c r="K67" s="13"/>
      <c r="L67" s="13"/>
      <c r="M67" s="17"/>
      <c r="N67" s="17"/>
      <c r="O67" s="17"/>
      <c r="P67" s="1"/>
      <c r="Q67" s="49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7"/>
  <sheetViews>
    <sheetView workbookViewId="0">
      <selection activeCell="B1" sqref="B1:D24"/>
    </sheetView>
  </sheetViews>
  <sheetFormatPr defaultColWidth="15" defaultRowHeight="15" x14ac:dyDescent="0.25"/>
  <cols>
    <col min="1" max="1" width="10" style="21" customWidth="1"/>
    <col min="2" max="2" width="26.42578125" style="21" bestFit="1" customWidth="1"/>
    <col min="3" max="3" width="10.7109375" style="21" bestFit="1" customWidth="1"/>
    <col min="4" max="4" width="6" style="21" bestFit="1" customWidth="1"/>
    <col min="5" max="5" width="15" style="21"/>
    <col min="6" max="6" width="6" style="21" bestFit="1" customWidth="1"/>
    <col min="7" max="7" width="10.140625" style="21" bestFit="1" customWidth="1"/>
    <col min="8" max="8" width="10.140625" style="21" customWidth="1"/>
    <col min="9" max="9" width="12" style="21" customWidth="1"/>
    <col min="10" max="16" width="15" style="21"/>
    <col min="17" max="17" width="15.140625" style="21" bestFit="1" customWidth="1"/>
    <col min="18" max="16384" width="15" style="21"/>
  </cols>
  <sheetData>
    <row r="1" spans="2:16" ht="15.75" thickBot="1" x14ac:dyDescent="0.3"/>
    <row r="2" spans="2:16" ht="16.5" thickBot="1" x14ac:dyDescent="0.3">
      <c r="B2" s="10" t="s">
        <v>10</v>
      </c>
      <c r="F2" s="27" t="s">
        <v>28</v>
      </c>
      <c r="G2" s="23" t="s">
        <v>19</v>
      </c>
      <c r="I2" s="23" t="s">
        <v>27</v>
      </c>
      <c r="J2" s="12">
        <v>2.87</v>
      </c>
    </row>
    <row r="3" spans="2:16" ht="19.5" thickBot="1" x14ac:dyDescent="0.3">
      <c r="B3" s="9" t="s">
        <v>11</v>
      </c>
      <c r="G3" s="26" t="s">
        <v>20</v>
      </c>
      <c r="I3" s="24" t="s">
        <v>12</v>
      </c>
      <c r="J3" s="24" t="s">
        <v>31</v>
      </c>
      <c r="K3" s="24" t="s">
        <v>1</v>
      </c>
      <c r="L3" s="24" t="s">
        <v>32</v>
      </c>
      <c r="M3" s="24" t="s">
        <v>33</v>
      </c>
      <c r="N3" s="24" t="s">
        <v>34</v>
      </c>
      <c r="O3" s="24" t="s">
        <v>35</v>
      </c>
      <c r="P3" s="24" t="s">
        <v>36</v>
      </c>
    </row>
    <row r="4" spans="2:16" ht="16.5" thickBot="1" x14ac:dyDescent="0.3">
      <c r="B4" s="11" t="s">
        <v>29</v>
      </c>
      <c r="F4" s="23" t="s">
        <v>27</v>
      </c>
      <c r="G4" s="12">
        <v>2.87</v>
      </c>
      <c r="I4" s="25" t="s">
        <v>30</v>
      </c>
      <c r="J4" s="25" t="s">
        <v>30</v>
      </c>
      <c r="K4" s="25" t="s">
        <v>30</v>
      </c>
      <c r="L4" s="25" t="s">
        <v>30</v>
      </c>
      <c r="M4" s="25" t="s">
        <v>30</v>
      </c>
      <c r="N4" s="25" t="s">
        <v>20</v>
      </c>
      <c r="O4" s="25" t="s">
        <v>20</v>
      </c>
      <c r="P4" s="25" t="s">
        <v>21</v>
      </c>
    </row>
    <row r="5" spans="2:16" ht="16.5" thickBot="1" x14ac:dyDescent="0.3">
      <c r="B5" s="29"/>
      <c r="I5" s="37">
        <v>1</v>
      </c>
      <c r="J5" s="37">
        <v>1</v>
      </c>
      <c r="K5" s="37">
        <v>0</v>
      </c>
      <c r="L5" s="37">
        <f>I5*I5+J5*J5+K5*K5</f>
        <v>2</v>
      </c>
      <c r="M5" s="19">
        <f>SQRT(L5)</f>
        <v>1.4142135623730951</v>
      </c>
      <c r="N5" s="19">
        <f>$J$2/M5</f>
        <v>2.0293964620053915</v>
      </c>
      <c r="O5" s="19">
        <f>2*N5*SIN($C$16)</f>
        <v>0.42425938706847288</v>
      </c>
      <c r="P5" s="38">
        <f>$C$9/O5/1000*10000000000</f>
        <v>29.223673427797738</v>
      </c>
    </row>
    <row r="6" spans="2:16" ht="15.75" x14ac:dyDescent="0.25">
      <c r="B6" s="30" t="s">
        <v>12</v>
      </c>
      <c r="C6" s="31">
        <v>6.6260687599999996E-34</v>
      </c>
      <c r="D6" s="22" t="s">
        <v>13</v>
      </c>
      <c r="I6" s="37">
        <v>2</v>
      </c>
      <c r="J6" s="37">
        <v>0</v>
      </c>
      <c r="K6" s="37">
        <v>0</v>
      </c>
      <c r="L6" s="37">
        <f t="shared" ref="L6:L32" si="0">I6*I6+J6*J6+K6*K6</f>
        <v>4</v>
      </c>
      <c r="M6" s="19">
        <f t="shared" ref="M6:M32" si="1">SQRT(L6)</f>
        <v>2</v>
      </c>
      <c r="N6" s="19">
        <f t="shared" ref="N6:N32" si="2">$J$2/M6</f>
        <v>1.4350000000000001</v>
      </c>
      <c r="O6" s="19">
        <f t="shared" ref="O6:O32" si="3">2*N6*SIN($C$16)</f>
        <v>0.29999668957816544</v>
      </c>
      <c r="P6" s="38">
        <f t="shared" ref="P6:P32" si="4">$C$9/O6/1000*10000000000</f>
        <v>41.3285153039538</v>
      </c>
    </row>
    <row r="7" spans="2:16" ht="15.75" x14ac:dyDescent="0.25">
      <c r="B7" s="32" t="s">
        <v>14</v>
      </c>
      <c r="C7" s="33">
        <v>299792458</v>
      </c>
      <c r="D7" s="22" t="s">
        <v>15</v>
      </c>
      <c r="I7" s="37">
        <v>2</v>
      </c>
      <c r="J7" s="37">
        <v>1</v>
      </c>
      <c r="K7" s="37">
        <v>1</v>
      </c>
      <c r="L7" s="37">
        <f t="shared" si="0"/>
        <v>6</v>
      </c>
      <c r="M7" s="19">
        <f t="shared" si="1"/>
        <v>2.4494897427831779</v>
      </c>
      <c r="N7" s="19">
        <f t="shared" si="2"/>
        <v>1.1716725936312871</v>
      </c>
      <c r="O7" s="19">
        <f t="shared" si="3"/>
        <v>0.24494627133020849</v>
      </c>
      <c r="P7" s="38">
        <f t="shared" si="4"/>
        <v>50.616887160746209</v>
      </c>
    </row>
    <row r="8" spans="2:16" ht="15.75" x14ac:dyDescent="0.25">
      <c r="B8" s="32" t="s">
        <v>16</v>
      </c>
      <c r="C8" s="33">
        <v>1.9864454404374119E-25</v>
      </c>
      <c r="D8" s="22" t="s">
        <v>17</v>
      </c>
      <c r="I8" s="37">
        <v>2</v>
      </c>
      <c r="J8" s="37">
        <v>2</v>
      </c>
      <c r="K8" s="37">
        <v>0</v>
      </c>
      <c r="L8" s="37">
        <f t="shared" si="0"/>
        <v>8</v>
      </c>
      <c r="M8" s="19">
        <f t="shared" si="1"/>
        <v>2.8284271247461903</v>
      </c>
      <c r="N8" s="19">
        <f t="shared" si="2"/>
        <v>1.0146982310026957</v>
      </c>
      <c r="O8" s="19">
        <f t="shared" si="3"/>
        <v>0.21212969353423644</v>
      </c>
      <c r="P8" s="38">
        <f t="shared" si="4"/>
        <v>58.447346855595477</v>
      </c>
    </row>
    <row r="9" spans="2:16" ht="16.5" thickBot="1" x14ac:dyDescent="0.3">
      <c r="B9" s="34" t="s">
        <v>16</v>
      </c>
      <c r="C9" s="35">
        <f>C8/1.602176565E-19</f>
        <v>1.2398417776366687E-6</v>
      </c>
      <c r="D9" s="22" t="s">
        <v>18</v>
      </c>
      <c r="I9" s="37">
        <v>3</v>
      </c>
      <c r="J9" s="37">
        <v>1</v>
      </c>
      <c r="K9" s="37">
        <v>0</v>
      </c>
      <c r="L9" s="37">
        <f t="shared" si="0"/>
        <v>10</v>
      </c>
      <c r="M9" s="19">
        <f t="shared" si="1"/>
        <v>3.1622776601683795</v>
      </c>
      <c r="N9" s="19">
        <f t="shared" si="2"/>
        <v>0.90757368846832487</v>
      </c>
      <c r="O9" s="19">
        <f t="shared" si="3"/>
        <v>0.18973456591550011</v>
      </c>
      <c r="P9" s="38">
        <f t="shared" si="4"/>
        <v>65.346120336810046</v>
      </c>
    </row>
    <row r="10" spans="2:16" ht="15.75" thickBot="1" x14ac:dyDescent="0.3">
      <c r="I10" s="37">
        <v>2</v>
      </c>
      <c r="J10" s="37">
        <v>2</v>
      </c>
      <c r="K10" s="37">
        <v>2</v>
      </c>
      <c r="L10" s="37">
        <f t="shared" si="0"/>
        <v>12</v>
      </c>
      <c r="M10" s="19">
        <f t="shared" si="1"/>
        <v>3.4641016151377544</v>
      </c>
      <c r="N10" s="19">
        <f t="shared" si="2"/>
        <v>0.82849763628711304</v>
      </c>
      <c r="O10" s="19">
        <f t="shared" si="3"/>
        <v>0.17320316948395043</v>
      </c>
      <c r="P10" s="38">
        <f t="shared" si="4"/>
        <v>71.583088307835865</v>
      </c>
    </row>
    <row r="11" spans="2:16" ht="16.5" thickBot="1" x14ac:dyDescent="0.3">
      <c r="B11" s="36" t="s">
        <v>7</v>
      </c>
      <c r="C11" s="21">
        <v>0.2</v>
      </c>
      <c r="D11" s="2" t="s">
        <v>0</v>
      </c>
      <c r="I11" s="37">
        <v>3</v>
      </c>
      <c r="J11" s="37">
        <v>2</v>
      </c>
      <c r="K11" s="37">
        <v>1</v>
      </c>
      <c r="L11" s="37">
        <f t="shared" si="0"/>
        <v>14</v>
      </c>
      <c r="M11" s="19">
        <f t="shared" si="1"/>
        <v>3.7416573867739413</v>
      </c>
      <c r="N11" s="19">
        <f t="shared" si="2"/>
        <v>0.76703976428865805</v>
      </c>
      <c r="O11" s="19">
        <f t="shared" si="3"/>
        <v>0.16035497565255311</v>
      </c>
      <c r="P11" s="38">
        <f t="shared" si="4"/>
        <v>77.318572285719299</v>
      </c>
    </row>
    <row r="12" spans="2:16" ht="16.5" thickBot="1" x14ac:dyDescent="0.3">
      <c r="B12" s="36" t="s">
        <v>8</v>
      </c>
      <c r="C12" s="21">
        <f>C11</f>
        <v>0.2</v>
      </c>
      <c r="D12" s="2" t="s">
        <v>0</v>
      </c>
      <c r="I12" s="37">
        <v>4</v>
      </c>
      <c r="J12" s="37">
        <v>0</v>
      </c>
      <c r="K12" s="37">
        <v>0</v>
      </c>
      <c r="L12" s="37">
        <f t="shared" si="0"/>
        <v>16</v>
      </c>
      <c r="M12" s="19">
        <f t="shared" si="1"/>
        <v>4</v>
      </c>
      <c r="N12" s="19">
        <f t="shared" si="2"/>
        <v>0.71750000000000003</v>
      </c>
      <c r="O12" s="19">
        <f t="shared" si="3"/>
        <v>0.14999834478908272</v>
      </c>
      <c r="P12" s="38">
        <f t="shared" si="4"/>
        <v>82.6570306079076</v>
      </c>
    </row>
    <row r="13" spans="2:16" ht="15.75" thickBot="1" x14ac:dyDescent="0.3">
      <c r="I13" s="37">
        <v>4</v>
      </c>
      <c r="J13" s="37">
        <v>1</v>
      </c>
      <c r="K13" s="37">
        <v>1</v>
      </c>
      <c r="L13" s="37">
        <f t="shared" si="0"/>
        <v>18</v>
      </c>
      <c r="M13" s="19">
        <f t="shared" si="1"/>
        <v>4.2426406871192848</v>
      </c>
      <c r="N13" s="19">
        <f t="shared" si="2"/>
        <v>0.67646548733513057</v>
      </c>
      <c r="O13" s="19">
        <f t="shared" si="3"/>
        <v>0.14141979568949098</v>
      </c>
      <c r="P13" s="38">
        <f t="shared" si="4"/>
        <v>87.671020283393204</v>
      </c>
    </row>
    <row r="14" spans="2:16" ht="16.5" thickBot="1" x14ac:dyDescent="0.3">
      <c r="B14" s="36" t="s">
        <v>9</v>
      </c>
      <c r="C14" s="1">
        <v>12</v>
      </c>
      <c r="D14" s="2" t="s">
        <v>2</v>
      </c>
      <c r="I14" s="37">
        <v>3</v>
      </c>
      <c r="J14" s="37">
        <v>3</v>
      </c>
      <c r="K14" s="37">
        <v>0</v>
      </c>
      <c r="L14" s="37">
        <f t="shared" si="0"/>
        <v>18</v>
      </c>
      <c r="M14" s="19">
        <f t="shared" si="1"/>
        <v>4.2426406871192848</v>
      </c>
      <c r="N14" s="19">
        <f t="shared" si="2"/>
        <v>0.67646548733513057</v>
      </c>
      <c r="O14" s="19">
        <f t="shared" si="3"/>
        <v>0.14141979568949098</v>
      </c>
      <c r="P14" s="38">
        <f t="shared" si="4"/>
        <v>87.671020283393204</v>
      </c>
    </row>
    <row r="15" spans="2:16" ht="16.5" thickBot="1" x14ac:dyDescent="0.3">
      <c r="B15" s="11" t="s">
        <v>9</v>
      </c>
      <c r="C15" s="1">
        <f>C14*PI()/180</f>
        <v>0.20943951023931953</v>
      </c>
      <c r="D15" s="2" t="s">
        <v>4</v>
      </c>
      <c r="I15" s="37">
        <v>4</v>
      </c>
      <c r="J15" s="37">
        <v>2</v>
      </c>
      <c r="K15" s="37">
        <v>0</v>
      </c>
      <c r="L15" s="37">
        <f t="shared" si="0"/>
        <v>20</v>
      </c>
      <c r="M15" s="19">
        <f t="shared" si="1"/>
        <v>4.4721359549995796</v>
      </c>
      <c r="N15" s="19">
        <f t="shared" si="2"/>
        <v>0.64175150954243965</v>
      </c>
      <c r="O15" s="19">
        <f t="shared" si="3"/>
        <v>0.13416259818433612</v>
      </c>
      <c r="P15" s="38">
        <f t="shared" si="4"/>
        <v>92.413369628781069</v>
      </c>
    </row>
    <row r="16" spans="2:16" ht="16.5" thickBot="1" x14ac:dyDescent="0.3">
      <c r="B16" s="18" t="s">
        <v>5</v>
      </c>
      <c r="C16" s="1">
        <f>C15/2</f>
        <v>0.10471975511965977</v>
      </c>
      <c r="D16" s="2" t="s">
        <v>4</v>
      </c>
      <c r="I16" s="37">
        <v>3</v>
      </c>
      <c r="J16" s="37">
        <v>3</v>
      </c>
      <c r="K16" s="37">
        <v>2</v>
      </c>
      <c r="L16" s="37">
        <f t="shared" si="0"/>
        <v>22</v>
      </c>
      <c r="M16" s="19">
        <f t="shared" si="1"/>
        <v>4.6904157598234297</v>
      </c>
      <c r="N16" s="19">
        <f t="shared" si="2"/>
        <v>0.61188605594060197</v>
      </c>
      <c r="O16" s="19">
        <f t="shared" si="3"/>
        <v>0.12791901824475313</v>
      </c>
      <c r="P16" s="38">
        <f t="shared" si="4"/>
        <v>96.923959755884326</v>
      </c>
    </row>
    <row r="17" spans="2:16" ht="15.75" thickBot="1" x14ac:dyDescent="0.3">
      <c r="I17" s="37">
        <v>4</v>
      </c>
      <c r="J17" s="37">
        <v>2</v>
      </c>
      <c r="K17" s="37">
        <v>2</v>
      </c>
      <c r="L17" s="37">
        <f t="shared" si="0"/>
        <v>24</v>
      </c>
      <c r="M17" s="19">
        <f t="shared" si="1"/>
        <v>4.8989794855663558</v>
      </c>
      <c r="N17" s="19">
        <f t="shared" si="2"/>
        <v>0.58583629681564353</v>
      </c>
      <c r="O17" s="19">
        <f t="shared" si="3"/>
        <v>0.12247313566510425</v>
      </c>
      <c r="P17" s="38">
        <f t="shared" si="4"/>
        <v>101.23377432149242</v>
      </c>
    </row>
    <row r="18" spans="2:16" ht="16.5" thickBot="1" x14ac:dyDescent="0.3">
      <c r="B18" s="11" t="s">
        <v>37</v>
      </c>
      <c r="C18" s="1">
        <f>$C$11*COS($C$16)/SIN($C$15)</f>
        <v>0.95667722335056271</v>
      </c>
      <c r="D18" s="2" t="s">
        <v>0</v>
      </c>
      <c r="I18" s="37">
        <v>5</v>
      </c>
      <c r="J18" s="37">
        <v>1</v>
      </c>
      <c r="K18" s="37">
        <v>0</v>
      </c>
      <c r="L18" s="37">
        <f t="shared" si="0"/>
        <v>26</v>
      </c>
      <c r="M18" s="19">
        <f t="shared" si="1"/>
        <v>5.0990195135927845</v>
      </c>
      <c r="N18" s="19">
        <f t="shared" si="2"/>
        <v>0.56285330784658827</v>
      </c>
      <c r="O18" s="19">
        <f t="shared" si="3"/>
        <v>0.11766838262863868</v>
      </c>
      <c r="P18" s="38">
        <f t="shared" si="4"/>
        <v>105.36745300133923</v>
      </c>
    </row>
    <row r="19" spans="2:16" ht="16.5" thickBot="1" x14ac:dyDescent="0.3">
      <c r="B19" s="11" t="s">
        <v>38</v>
      </c>
      <c r="C19" s="1">
        <f>$C$12*COS($C$16)/SIN($C$15)</f>
        <v>0.95667722335056271</v>
      </c>
      <c r="D19" s="2" t="s">
        <v>0</v>
      </c>
      <c r="I19" s="37">
        <v>4</v>
      </c>
      <c r="J19" s="37">
        <v>3</v>
      </c>
      <c r="K19" s="37">
        <v>1</v>
      </c>
      <c r="L19" s="37">
        <f t="shared" si="0"/>
        <v>26</v>
      </c>
      <c r="M19" s="19">
        <f t="shared" si="1"/>
        <v>5.0990195135927845</v>
      </c>
      <c r="N19" s="19">
        <f t="shared" si="2"/>
        <v>0.56285330784658827</v>
      </c>
      <c r="O19" s="19">
        <f t="shared" si="3"/>
        <v>0.11766838262863868</v>
      </c>
      <c r="P19" s="38">
        <f t="shared" si="4"/>
        <v>105.36745300133923</v>
      </c>
    </row>
    <row r="20" spans="2:16" ht="16.5" thickBot="1" x14ac:dyDescent="0.3">
      <c r="B20" s="11" t="s">
        <v>3</v>
      </c>
      <c r="C20" s="1">
        <f>C19+C18</f>
        <v>1.9133544467011254</v>
      </c>
      <c r="D20" s="2" t="s">
        <v>0</v>
      </c>
      <c r="I20" s="37">
        <v>5</v>
      </c>
      <c r="J20" s="37">
        <v>2</v>
      </c>
      <c r="K20" s="37">
        <v>1</v>
      </c>
      <c r="L20" s="37">
        <f t="shared" si="0"/>
        <v>30</v>
      </c>
      <c r="M20" s="19">
        <f t="shared" si="1"/>
        <v>5.4772255750516612</v>
      </c>
      <c r="N20" s="19">
        <f t="shared" si="2"/>
        <v>0.52398791334660888</v>
      </c>
      <c r="O20" s="19">
        <f t="shared" si="3"/>
        <v>0.10954330270589077</v>
      </c>
      <c r="P20" s="38">
        <f t="shared" si="4"/>
        <v>113.18280050086489</v>
      </c>
    </row>
    <row r="21" spans="2:16" ht="15.75" thickBot="1" x14ac:dyDescent="0.3">
      <c r="I21" s="37">
        <v>4</v>
      </c>
      <c r="J21" s="37">
        <v>4</v>
      </c>
      <c r="K21" s="37">
        <v>0</v>
      </c>
      <c r="L21" s="37">
        <f t="shared" si="0"/>
        <v>32</v>
      </c>
      <c r="M21" s="19">
        <f t="shared" si="1"/>
        <v>5.6568542494923806</v>
      </c>
      <c r="N21" s="19">
        <f t="shared" si="2"/>
        <v>0.50734911550134787</v>
      </c>
      <c r="O21" s="19">
        <f t="shared" si="3"/>
        <v>0.10606484676711822</v>
      </c>
      <c r="P21" s="38">
        <f t="shared" si="4"/>
        <v>116.89469371119095</v>
      </c>
    </row>
    <row r="22" spans="2:16" ht="16.5" thickBot="1" x14ac:dyDescent="0.3">
      <c r="B22" s="11" t="s">
        <v>39</v>
      </c>
      <c r="C22" s="1">
        <f>$C$11*SIN($C$16)/SIN($C$15)</f>
        <v>0.10055082795635163</v>
      </c>
      <c r="D22" s="2" t="s">
        <v>0</v>
      </c>
      <c r="I22" s="37">
        <v>5</v>
      </c>
      <c r="J22" s="37">
        <v>3</v>
      </c>
      <c r="K22" s="37">
        <v>0</v>
      </c>
      <c r="L22" s="37">
        <f t="shared" si="0"/>
        <v>34</v>
      </c>
      <c r="M22" s="19">
        <f t="shared" si="1"/>
        <v>5.8309518948453007</v>
      </c>
      <c r="N22" s="19">
        <f t="shared" si="2"/>
        <v>0.49220093935900033</v>
      </c>
      <c r="O22" s="19">
        <f t="shared" si="3"/>
        <v>0.10289801562018358</v>
      </c>
      <c r="P22" s="38">
        <f t="shared" si="4"/>
        <v>120.49229231136621</v>
      </c>
    </row>
    <row r="23" spans="2:16" ht="16.5" thickBot="1" x14ac:dyDescent="0.3">
      <c r="B23" s="11" t="s">
        <v>40</v>
      </c>
      <c r="C23" s="1">
        <f>$C$12*SIN($C$16)/SIN($C$15)</f>
        <v>0.10055082795635163</v>
      </c>
      <c r="D23" s="2" t="s">
        <v>0</v>
      </c>
      <c r="I23" s="37">
        <v>4</v>
      </c>
      <c r="J23" s="37">
        <v>3</v>
      </c>
      <c r="K23" s="37">
        <v>3</v>
      </c>
      <c r="L23" s="37">
        <f t="shared" si="0"/>
        <v>34</v>
      </c>
      <c r="M23" s="19">
        <f t="shared" si="1"/>
        <v>5.8309518948453007</v>
      </c>
      <c r="N23" s="19">
        <f t="shared" si="2"/>
        <v>0.49220093935900033</v>
      </c>
      <c r="O23" s="19">
        <f t="shared" si="3"/>
        <v>0.10289801562018358</v>
      </c>
      <c r="P23" s="38">
        <f t="shared" si="4"/>
        <v>120.49229231136621</v>
      </c>
    </row>
    <row r="24" spans="2:16" ht="16.5" thickBot="1" x14ac:dyDescent="0.3">
      <c r="B24" s="11" t="s">
        <v>6</v>
      </c>
      <c r="C24" s="1">
        <f>C22+C23</f>
        <v>0.20110165591270326</v>
      </c>
      <c r="D24" s="2" t="s">
        <v>0</v>
      </c>
      <c r="I24" s="37">
        <v>6</v>
      </c>
      <c r="J24" s="37">
        <v>0</v>
      </c>
      <c r="K24" s="37">
        <v>0</v>
      </c>
      <c r="L24" s="37">
        <f t="shared" si="0"/>
        <v>36</v>
      </c>
      <c r="M24" s="19">
        <f t="shared" si="1"/>
        <v>6</v>
      </c>
      <c r="N24" s="19">
        <f t="shared" si="2"/>
        <v>0.47833333333333333</v>
      </c>
      <c r="O24" s="19">
        <f t="shared" si="3"/>
        <v>9.9998896526055134E-2</v>
      </c>
      <c r="P24" s="38">
        <f t="shared" si="4"/>
        <v>123.98554591186142</v>
      </c>
    </row>
    <row r="25" spans="2:16" x14ac:dyDescent="0.25">
      <c r="I25" s="37">
        <v>4</v>
      </c>
      <c r="J25" s="37">
        <v>4</v>
      </c>
      <c r="K25" s="37">
        <v>2</v>
      </c>
      <c r="L25" s="37">
        <f t="shared" si="0"/>
        <v>36</v>
      </c>
      <c r="M25" s="19">
        <f t="shared" si="1"/>
        <v>6</v>
      </c>
      <c r="N25" s="19">
        <f t="shared" si="2"/>
        <v>0.47833333333333333</v>
      </c>
      <c r="O25" s="19">
        <f t="shared" si="3"/>
        <v>9.9998896526055134E-2</v>
      </c>
      <c r="P25" s="38">
        <f t="shared" si="4"/>
        <v>123.98554591186142</v>
      </c>
    </row>
    <row r="26" spans="2:16" x14ac:dyDescent="0.25">
      <c r="I26" s="37">
        <v>6</v>
      </c>
      <c r="J26" s="37">
        <v>1</v>
      </c>
      <c r="K26" s="37">
        <v>1</v>
      </c>
      <c r="L26" s="37">
        <f t="shared" si="0"/>
        <v>38</v>
      </c>
      <c r="M26" s="19">
        <f t="shared" si="1"/>
        <v>6.164414002968976</v>
      </c>
      <c r="N26" s="19">
        <f t="shared" si="2"/>
        <v>0.46557547864528853</v>
      </c>
      <c r="O26" s="19">
        <f t="shared" si="3"/>
        <v>9.7331778635788443E-2</v>
      </c>
      <c r="P26" s="38">
        <f t="shared" si="4"/>
        <v>127.3830392308052</v>
      </c>
    </row>
    <row r="27" spans="2:16" x14ac:dyDescent="0.25">
      <c r="I27" s="37">
        <v>5</v>
      </c>
      <c r="J27" s="37">
        <v>3</v>
      </c>
      <c r="K27" s="37">
        <v>2</v>
      </c>
      <c r="L27" s="37">
        <f t="shared" si="0"/>
        <v>38</v>
      </c>
      <c r="M27" s="19">
        <f t="shared" si="1"/>
        <v>6.164414002968976</v>
      </c>
      <c r="N27" s="19">
        <f t="shared" si="2"/>
        <v>0.46557547864528853</v>
      </c>
      <c r="O27" s="19">
        <f t="shared" si="3"/>
        <v>9.7331778635788443E-2</v>
      </c>
      <c r="P27" s="38">
        <f t="shared" si="4"/>
        <v>127.3830392308052</v>
      </c>
    </row>
    <row r="28" spans="2:16" x14ac:dyDescent="0.25">
      <c r="I28" s="37">
        <v>6</v>
      </c>
      <c r="J28" s="37">
        <v>2</v>
      </c>
      <c r="K28" s="37">
        <v>0</v>
      </c>
      <c r="L28" s="37">
        <f t="shared" si="0"/>
        <v>40</v>
      </c>
      <c r="M28" s="19">
        <f t="shared" si="1"/>
        <v>6.324555320336759</v>
      </c>
      <c r="N28" s="19">
        <f t="shared" si="2"/>
        <v>0.45378684423416243</v>
      </c>
      <c r="O28" s="19">
        <f t="shared" si="3"/>
        <v>9.4867282957750057E-2</v>
      </c>
      <c r="P28" s="38">
        <f t="shared" si="4"/>
        <v>130.69224067362009</v>
      </c>
    </row>
    <row r="29" spans="2:16" x14ac:dyDescent="0.25">
      <c r="I29" s="37">
        <v>5</v>
      </c>
      <c r="J29" s="37">
        <v>4</v>
      </c>
      <c r="K29" s="37">
        <v>1</v>
      </c>
      <c r="L29" s="37">
        <f t="shared" si="0"/>
        <v>42</v>
      </c>
      <c r="M29" s="19">
        <f t="shared" si="1"/>
        <v>6.4807406984078604</v>
      </c>
      <c r="N29" s="19">
        <f t="shared" si="2"/>
        <v>0.44285061439120377</v>
      </c>
      <c r="O29" s="19">
        <f t="shared" si="3"/>
        <v>9.2580988358897415E-2</v>
      </c>
      <c r="P29" s="38">
        <f t="shared" si="4"/>
        <v>133.91969556755274</v>
      </c>
    </row>
    <row r="30" spans="2:16" x14ac:dyDescent="0.25">
      <c r="I30" s="37">
        <v>6</v>
      </c>
      <c r="J30" s="37">
        <v>2</v>
      </c>
      <c r="K30" s="37">
        <v>2</v>
      </c>
      <c r="L30" s="37">
        <f t="shared" si="0"/>
        <v>44</v>
      </c>
      <c r="M30" s="19">
        <f t="shared" si="1"/>
        <v>6.6332495807107996</v>
      </c>
      <c r="N30" s="19">
        <f t="shared" si="2"/>
        <v>0.43266877946909083</v>
      </c>
      <c r="O30" s="19">
        <f t="shared" si="3"/>
        <v>9.0452405243590633E-2</v>
      </c>
      <c r="P30" s="38">
        <f t="shared" si="4"/>
        <v>137.07117840567571</v>
      </c>
    </row>
    <row r="31" spans="2:16" x14ac:dyDescent="0.25">
      <c r="I31" s="37">
        <v>6</v>
      </c>
      <c r="J31" s="37">
        <v>3</v>
      </c>
      <c r="K31" s="37">
        <v>1</v>
      </c>
      <c r="L31" s="37">
        <f t="shared" si="0"/>
        <v>46</v>
      </c>
      <c r="M31" s="19">
        <f t="shared" si="1"/>
        <v>6.7823299831252681</v>
      </c>
      <c r="N31" s="19">
        <f t="shared" si="2"/>
        <v>0.4231584141645548</v>
      </c>
      <c r="O31" s="19">
        <f t="shared" si="3"/>
        <v>8.8464197502796313E-2</v>
      </c>
      <c r="P31" s="38">
        <f t="shared" si="4"/>
        <v>140.15181425202866</v>
      </c>
    </row>
    <row r="32" spans="2:16" x14ac:dyDescent="0.25">
      <c r="I32" s="37">
        <v>4</v>
      </c>
      <c r="J32" s="37">
        <v>4</v>
      </c>
      <c r="K32" s="37">
        <v>4</v>
      </c>
      <c r="L32" s="37">
        <f t="shared" si="0"/>
        <v>48</v>
      </c>
      <c r="M32" s="19">
        <f t="shared" si="1"/>
        <v>6.9282032302755088</v>
      </c>
      <c r="N32" s="19">
        <f t="shared" si="2"/>
        <v>0.41424881814355652</v>
      </c>
      <c r="O32" s="19">
        <f t="shared" si="3"/>
        <v>8.6601584741975213E-2</v>
      </c>
      <c r="P32" s="38">
        <f t="shared" si="4"/>
        <v>143.16617661567173</v>
      </c>
    </row>
    <row r="33" spans="9:16" x14ac:dyDescent="0.25">
      <c r="I33" s="37"/>
      <c r="J33" s="37"/>
      <c r="K33" s="37"/>
      <c r="L33" s="37"/>
      <c r="M33" s="19"/>
      <c r="N33" s="19"/>
      <c r="O33" s="19"/>
      <c r="P33" s="38"/>
    </row>
    <row r="67" spans="9:16" x14ac:dyDescent="0.25">
      <c r="I67" s="13"/>
      <c r="J67" s="13"/>
      <c r="K67" s="13"/>
      <c r="L67" s="13"/>
      <c r="M67" s="17"/>
      <c r="N67" s="17"/>
      <c r="O67" s="17"/>
      <c r="P6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F50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bm_flux</vt:lpstr>
      <vt:lpstr>fcc</vt:lpstr>
      <vt:lpstr>bcc</vt:lpstr>
      <vt:lpstr>Sheet3</vt:lpstr>
      <vt:lpstr>Sheet4</vt:lpstr>
    </vt:vector>
  </TitlesOfParts>
  <Company>Argonne National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parkjs</dc:creator>
  <cp:lastModifiedBy>parkjs</cp:lastModifiedBy>
  <dcterms:created xsi:type="dcterms:W3CDTF">2014-07-12T13:58:51Z</dcterms:created>
  <dcterms:modified xsi:type="dcterms:W3CDTF">2014-12-08T01:12:19Z</dcterms:modified>
</cp:coreProperties>
</file>