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odelling\Data\UN Population Data\"/>
    </mc:Choice>
  </mc:AlternateContent>
  <bookViews>
    <workbookView xWindow="0" yWindow="0" windowWidth="28800" windowHeight="1258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1" l="1"/>
  <c r="G35" i="1"/>
  <c r="H22" i="2" l="1"/>
  <c r="G22" i="2" s="1"/>
  <c r="H21" i="2"/>
  <c r="H23" i="2" s="1"/>
  <c r="G21" i="2" l="1"/>
  <c r="E17" i="2"/>
  <c r="F17" i="2" s="1"/>
  <c r="E16" i="2"/>
  <c r="H16" i="2" s="1"/>
  <c r="E14" i="2"/>
  <c r="E15" i="2"/>
  <c r="F15" i="2" s="1"/>
  <c r="E13" i="2"/>
  <c r="H13" i="2" s="1"/>
  <c r="H18" i="2" l="1"/>
  <c r="F16" i="2"/>
  <c r="G16" i="2" s="1"/>
  <c r="I16" i="2" s="1"/>
  <c r="J16" i="2" s="1"/>
  <c r="F14" i="2"/>
  <c r="F13" i="2"/>
  <c r="G13" i="2" s="1"/>
  <c r="I13" i="2" s="1"/>
  <c r="J13" i="2" s="1"/>
  <c r="E8" i="2"/>
  <c r="E7" i="2"/>
  <c r="E6" i="2"/>
  <c r="E5" i="2"/>
  <c r="E4" i="2"/>
  <c r="F4" i="2" l="1"/>
  <c r="H7" i="2"/>
  <c r="F8" i="2"/>
  <c r="F7" i="2"/>
  <c r="H4" i="2"/>
  <c r="F5" i="2"/>
  <c r="F6" i="2"/>
  <c r="G7" i="2"/>
  <c r="I7" i="2" l="1"/>
  <c r="J7" i="2" s="1"/>
  <c r="G4" i="2"/>
  <c r="I4" i="2" s="1"/>
  <c r="J4" i="2" s="1"/>
</calcChain>
</file>

<file path=xl/sharedStrings.xml><?xml version="1.0" encoding="utf-8"?>
<sst xmlns="http://schemas.openxmlformats.org/spreadsheetml/2006/main" count="142" uniqueCount="65">
  <si>
    <t>…</t>
  </si>
  <si>
    <t>Year</t>
  </si>
  <si>
    <t>Total population, both sexes combined, by five-year age group (thousands)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</si>
  <si>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</si>
  <si>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</si>
  <si>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</si>
  <si>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</si>
  <si>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</si>
  <si>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</si>
  <si>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</si>
  <si>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</si>
  <si>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</si>
  <si>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</si>
  <si>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</si>
  <si>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</si>
  <si>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</si>
  <si>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</si>
  <si>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</si>
  <si>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</si>
  <si>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80+</t>
  </si>
  <si>
    <t>80-84</t>
  </si>
  <si>
    <t>85-89</t>
  </si>
  <si>
    <t>90-94</t>
  </si>
  <si>
    <t>95-99</t>
  </si>
  <si>
    <t>100+</t>
  </si>
  <si>
    <t>Sweden</t>
  </si>
  <si>
    <t>Suggested citation: United Nations, Department of Economic and Social Affairs, Population Division (2017). World Population Prospects: The 2017 Revision, DVD Edition.</t>
  </si>
  <si>
    <t>From the UN Population Division, Department of Economic and Social Affairs</t>
  </si>
  <si>
    <t>2-4</t>
  </si>
  <si>
    <t>10-19</t>
  </si>
  <si>
    <t>20-39</t>
  </si>
  <si>
    <t>40+</t>
  </si>
  <si>
    <t>Age Range</t>
  </si>
  <si>
    <t>Underlying population (x 1000)</t>
  </si>
  <si>
    <t>Model Group</t>
  </si>
  <si>
    <t>Scale Factor</t>
  </si>
  <si>
    <t>Model Seronegative %</t>
  </si>
  <si>
    <t>Seronegative %</t>
  </si>
  <si>
    <t>1995 Population</t>
  </si>
  <si>
    <t>Susceptible</t>
  </si>
  <si>
    <t>Immune</t>
  </si>
  <si>
    <t>Crude death rate (deaths per 1,000 population)</t>
  </si>
  <si>
    <t>1950-1955</t>
  </si>
  <si>
    <t>1955-1960</t>
  </si>
  <si>
    <t>1960-1965</t>
  </si>
  <si>
    <t>1965-1970</t>
  </si>
  <si>
    <t>1970-1975</t>
  </si>
  <si>
    <t>1975-1980</t>
  </si>
  <si>
    <t>1980-1985</t>
  </si>
  <si>
    <t>1985-1990</t>
  </si>
  <si>
    <t>1990-1995</t>
  </si>
  <si>
    <t>1995-2000</t>
  </si>
  <si>
    <t>2000-2005</t>
  </si>
  <si>
    <t>2005-2010</t>
  </si>
  <si>
    <t>2010-2015</t>
  </si>
  <si>
    <t>Crude birth rate (births per 1,000 population)</t>
  </si>
  <si>
    <t>Model 2 : Seroprevalence applied to current population</t>
  </si>
  <si>
    <t>Model 1 : Seroprevalence applied to era of collection and current data extrapolated</t>
  </si>
  <si>
    <t>2015 Population</t>
  </si>
  <si>
    <t>Model 3 : Seroprevalence in 2015 by modelling Model 1 assuming constant birth and death rates</t>
  </si>
  <si>
    <t>2015 Population (modelled)</t>
  </si>
  <si>
    <t>0 - 19</t>
  </si>
  <si>
    <t>20 +</t>
  </si>
  <si>
    <t>14-under</t>
  </si>
  <si>
    <t>15+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</si>
</sst>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\ ###\ ###\ ##0;\-#\ ###\ ###\ ##0;0"/>
    <numFmt numFmtId="165" formatCode="##0.0;\-##0.0;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i/>
      <sz val="8"/>
      <color theme="1"/>
      <name val="Arial"/>
      <family val="2"/>
    </font>
    <font>
      <sz val="11"/>
      <name val="Calibri"/>
      <family val="2"/>
      <scheme val="minor"/>
    </font>
    <font>
      <sz val="9"/>
      <color theme="1"/>
      <name val="Arial"/>
      <family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44"/>
        <bgColor indexed="64"/>
      </patternFill>
    </fill>
    <fill>
      <patternFill patternType="solid">
        <fgColor rgb="FFA5A5A5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7" fillId="4" borderId="6" applyNumberFormat="0" applyAlignment="0" applyProtection="0"/>
  </cellStyleXfs>
  <cellXfs count="43">
    <xf numFmtId="0" fontId="0" fillId="0" borderId="0" xfId="0"/>
    <xf numFmtId="0" fontId="1" fillId="2" borderId="0" xfId="1" applyAlignment="1">
      <alignment horizontal="center"/>
    </xf>
    <xf numFmtId="164" fontId="1" fillId="2" borderId="0" xfId="1" applyNumberFormat="1" applyAlignment="1">
      <alignment horizontal="right"/>
    </xf>
    <xf numFmtId="0" fontId="3" fillId="3" borderId="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quotePrefix="1" applyFont="1" applyFill="1" applyBorder="1" applyAlignment="1">
      <alignment horizontal="center" vertical="center"/>
    </xf>
    <xf numFmtId="0" fontId="2" fillId="0" borderId="0" xfId="0" applyFont="1"/>
    <xf numFmtId="164" fontId="0" fillId="0" borderId="0" xfId="0" applyNumberFormat="1"/>
    <xf numFmtId="0" fontId="0" fillId="0" borderId="5" xfId="0" applyBorder="1"/>
    <xf numFmtId="165" fontId="6" fillId="0" borderId="0" xfId="0" applyNumberFormat="1" applyFont="1" applyAlignment="1">
      <alignment horizontal="right"/>
    </xf>
    <xf numFmtId="0" fontId="0" fillId="0" borderId="0" xfId="0" applyFill="1"/>
    <xf numFmtId="0" fontId="4" fillId="0" borderId="0" xfId="0" applyFont="1" applyFill="1" applyAlignment="1"/>
    <xf numFmtId="0" fontId="0" fillId="0" borderId="9" xfId="0" applyBorder="1"/>
    <xf numFmtId="0" fontId="0" fillId="0" borderId="10" xfId="0" applyBorder="1" applyAlignment="1">
      <alignment horizont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16" fontId="0" fillId="0" borderId="0" xfId="0" quotePrefix="1" applyNumberFormat="1" applyBorder="1"/>
    <xf numFmtId="0" fontId="0" fillId="0" borderId="0" xfId="0" applyNumberFormat="1" applyBorder="1"/>
    <xf numFmtId="164" fontId="0" fillId="0" borderId="0" xfId="0" applyNumberFormat="1" applyBorder="1"/>
    <xf numFmtId="0" fontId="0" fillId="0" borderId="0" xfId="0" applyBorder="1"/>
    <xf numFmtId="0" fontId="0" fillId="0" borderId="0" xfId="0" quotePrefix="1" applyBorder="1"/>
    <xf numFmtId="164" fontId="0" fillId="0" borderId="5" xfId="0" applyNumberFormat="1" applyBorder="1"/>
    <xf numFmtId="0" fontId="0" fillId="0" borderId="5" xfId="0" applyBorder="1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5" fillId="0" borderId="0" xfId="2" applyFont="1" applyFill="1" applyBorder="1" applyAlignment="1">
      <alignment horizontal="center"/>
    </xf>
    <xf numFmtId="0" fontId="5" fillId="0" borderId="5" xfId="2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</cellXfs>
  <cellStyles count="3">
    <cellStyle name="Check Cell" xfId="2" builtinId="2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5"/>
  <sheetViews>
    <sheetView workbookViewId="0">
      <selection activeCell="P31" sqref="P31"/>
    </sheetView>
  </sheetViews>
  <sheetFormatPr defaultRowHeight="15" x14ac:dyDescent="0.25"/>
  <cols>
    <col min="8" max="10" width="9.5703125" bestFit="1" customWidth="1"/>
    <col min="12" max="12" width="10.28515625" bestFit="1" customWidth="1"/>
    <col min="13" max="13" width="14.85546875" bestFit="1" customWidth="1"/>
    <col min="14" max="14" width="20.5703125" customWidth="1"/>
    <col min="16" max="16" width="14.7109375" customWidth="1"/>
    <col min="17" max="17" width="10.85546875" customWidth="1"/>
    <col min="18" max="18" width="11.28515625" customWidth="1"/>
    <col min="27" max="27" width="10.28515625" customWidth="1"/>
    <col min="28" max="28" width="14.28515625" customWidth="1"/>
    <col min="29" max="29" width="11.85546875" customWidth="1"/>
    <col min="31" max="31" width="12.85546875" customWidth="1"/>
    <col min="32" max="32" width="10.7109375" customWidth="1"/>
    <col min="33" max="33" width="11.5703125" customWidth="1"/>
  </cols>
  <sheetData>
    <row r="1" spans="2:24" x14ac:dyDescent="0.25">
      <c r="G1" s="30" t="s">
        <v>27</v>
      </c>
      <c r="H1" s="30"/>
      <c r="I1" s="30"/>
      <c r="J1" s="30"/>
      <c r="K1" s="30"/>
      <c r="L1" s="30"/>
      <c r="M1" s="30"/>
      <c r="N1" s="30"/>
    </row>
    <row r="2" spans="2:24" x14ac:dyDescent="0.25">
      <c r="B2" s="7" t="s">
        <v>25</v>
      </c>
      <c r="C2" s="3" t="s">
        <v>2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5"/>
    </row>
    <row r="3" spans="2:24" x14ac:dyDescent="0.25">
      <c r="B3" t="s">
        <v>1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  <c r="O3" s="6" t="s">
        <v>15</v>
      </c>
      <c r="P3" s="6" t="s">
        <v>16</v>
      </c>
      <c r="Q3" s="6" t="s">
        <v>17</v>
      </c>
      <c r="R3" s="6" t="s">
        <v>18</v>
      </c>
      <c r="S3" s="6" t="s">
        <v>19</v>
      </c>
      <c r="T3" s="6" t="s">
        <v>20</v>
      </c>
      <c r="U3" s="6" t="s">
        <v>21</v>
      </c>
      <c r="V3" s="6" t="s">
        <v>22</v>
      </c>
      <c r="W3" s="6" t="s">
        <v>23</v>
      </c>
      <c r="X3" s="6" t="s">
        <v>24</v>
      </c>
    </row>
    <row r="4" spans="2:24" x14ac:dyDescent="0.25">
      <c r="B4" s="1">
        <v>1950</v>
      </c>
      <c r="C4" s="2">
        <v>617.94600000000003</v>
      </c>
      <c r="D4" s="2">
        <v>571.50599999999997</v>
      </c>
      <c r="E4" s="2">
        <v>444.93700000000001</v>
      </c>
      <c r="F4" s="2">
        <v>419.053</v>
      </c>
      <c r="G4" s="2">
        <v>463.62200000000001</v>
      </c>
      <c r="H4" s="2">
        <v>544.16099999999994</v>
      </c>
      <c r="I4" s="2">
        <v>532.11</v>
      </c>
      <c r="J4" s="2">
        <v>546.83699999999999</v>
      </c>
      <c r="K4" s="2">
        <v>536.04600000000005</v>
      </c>
      <c r="L4" s="2">
        <v>485.173</v>
      </c>
      <c r="M4" s="2">
        <v>430.73099999999999</v>
      </c>
      <c r="N4" s="2">
        <v>375.738</v>
      </c>
      <c r="O4" s="2">
        <v>327.81099999999998</v>
      </c>
      <c r="P4" s="2">
        <v>266.90499999999997</v>
      </c>
      <c r="Q4" s="2">
        <v>207.46299999999999</v>
      </c>
      <c r="R4" s="2">
        <v>133.078</v>
      </c>
      <c r="S4" s="2">
        <v>106.795</v>
      </c>
      <c r="T4" s="2" t="s">
        <v>0</v>
      </c>
      <c r="U4" s="2" t="s">
        <v>0</v>
      </c>
      <c r="V4" s="2" t="s">
        <v>0</v>
      </c>
      <c r="W4" s="2" t="s">
        <v>0</v>
      </c>
      <c r="X4" s="2" t="s">
        <v>0</v>
      </c>
    </row>
    <row r="5" spans="2:24" x14ac:dyDescent="0.25">
      <c r="B5" s="1">
        <v>1955</v>
      </c>
      <c r="C5" s="2">
        <v>536.54100000000005</v>
      </c>
      <c r="D5" s="2">
        <v>617.68100000000004</v>
      </c>
      <c r="E5" s="2">
        <v>574.08199999999999</v>
      </c>
      <c r="F5" s="2">
        <v>453.11799999999999</v>
      </c>
      <c r="G5" s="2">
        <v>428.21100000000001</v>
      </c>
      <c r="H5" s="2">
        <v>469.459</v>
      </c>
      <c r="I5" s="2">
        <v>545.52800000000002</v>
      </c>
      <c r="J5" s="2">
        <v>530.00599999999997</v>
      </c>
      <c r="K5" s="2">
        <v>542.87699999999995</v>
      </c>
      <c r="L5" s="2">
        <v>529.01800000000003</v>
      </c>
      <c r="M5" s="2">
        <v>474.21300000000002</v>
      </c>
      <c r="N5" s="2">
        <v>414.72800000000001</v>
      </c>
      <c r="O5" s="2">
        <v>353.39499999999998</v>
      </c>
      <c r="P5" s="2">
        <v>296.02100000000002</v>
      </c>
      <c r="Q5" s="2">
        <v>224.36099999999999</v>
      </c>
      <c r="R5" s="2">
        <v>154.62700000000001</v>
      </c>
      <c r="S5" s="2">
        <v>118.75700000000001</v>
      </c>
      <c r="T5" s="2" t="s">
        <v>0</v>
      </c>
      <c r="U5" s="2" t="s">
        <v>0</v>
      </c>
      <c r="V5" s="2" t="s">
        <v>0</v>
      </c>
      <c r="W5" s="2" t="s">
        <v>0</v>
      </c>
      <c r="X5" s="2" t="s">
        <v>0</v>
      </c>
    </row>
    <row r="6" spans="2:24" x14ac:dyDescent="0.25">
      <c r="B6" s="1">
        <v>1960</v>
      </c>
      <c r="C6" s="2">
        <v>522.44000000000005</v>
      </c>
      <c r="D6" s="2">
        <v>537.17999999999995</v>
      </c>
      <c r="E6" s="2">
        <v>618.90200000000004</v>
      </c>
      <c r="F6" s="2">
        <v>576.18600000000004</v>
      </c>
      <c r="G6" s="2">
        <v>460.96100000000001</v>
      </c>
      <c r="H6" s="2">
        <v>437.68200000000002</v>
      </c>
      <c r="I6" s="2">
        <v>474.291</v>
      </c>
      <c r="J6" s="2">
        <v>545.053</v>
      </c>
      <c r="K6" s="2">
        <v>526.26499999999999</v>
      </c>
      <c r="L6" s="2">
        <v>536.19100000000003</v>
      </c>
      <c r="M6" s="2">
        <v>518.02599999999995</v>
      </c>
      <c r="N6" s="2">
        <v>457.93599999999998</v>
      </c>
      <c r="O6" s="2">
        <v>391.54</v>
      </c>
      <c r="P6" s="2">
        <v>320.77</v>
      </c>
      <c r="Q6" s="2">
        <v>250.673</v>
      </c>
      <c r="R6" s="2">
        <v>168.49299999999999</v>
      </c>
      <c r="S6" s="2">
        <v>139.95400000000001</v>
      </c>
      <c r="T6" s="2" t="s">
        <v>0</v>
      </c>
      <c r="U6" s="2" t="s">
        <v>0</v>
      </c>
      <c r="V6" s="2" t="s">
        <v>0</v>
      </c>
      <c r="W6" s="2" t="s">
        <v>0</v>
      </c>
      <c r="X6" s="2" t="s">
        <v>0</v>
      </c>
    </row>
    <row r="7" spans="2:24" x14ac:dyDescent="0.25">
      <c r="B7" s="1">
        <v>1965</v>
      </c>
      <c r="C7" s="2">
        <v>555.82000000000005</v>
      </c>
      <c r="D7" s="2">
        <v>525.87900000000002</v>
      </c>
      <c r="E7" s="2">
        <v>539.78099999999995</v>
      </c>
      <c r="F7" s="2">
        <v>627.71100000000001</v>
      </c>
      <c r="G7" s="2">
        <v>595.625</v>
      </c>
      <c r="H7" s="2">
        <v>474.92700000000002</v>
      </c>
      <c r="I7" s="2">
        <v>443.09399999999999</v>
      </c>
      <c r="J7" s="2">
        <v>475.53500000000003</v>
      </c>
      <c r="K7" s="2">
        <v>542.90700000000004</v>
      </c>
      <c r="L7" s="2">
        <v>520.98699999999997</v>
      </c>
      <c r="M7" s="2">
        <v>526.11199999999997</v>
      </c>
      <c r="N7" s="2">
        <v>501.43599999999998</v>
      </c>
      <c r="O7" s="2">
        <v>433.56400000000002</v>
      </c>
      <c r="P7" s="2">
        <v>356.98399999999998</v>
      </c>
      <c r="Q7" s="2">
        <v>274.18</v>
      </c>
      <c r="R7" s="2">
        <v>190.541</v>
      </c>
      <c r="S7" s="2">
        <v>160.59</v>
      </c>
      <c r="T7" s="2" t="s">
        <v>0</v>
      </c>
      <c r="U7" s="2" t="s">
        <v>0</v>
      </c>
      <c r="V7" s="2" t="s">
        <v>0</v>
      </c>
      <c r="W7" s="2" t="s">
        <v>0</v>
      </c>
      <c r="X7" s="2" t="s">
        <v>0</v>
      </c>
    </row>
    <row r="8" spans="2:24" x14ac:dyDescent="0.25">
      <c r="B8" s="1">
        <v>1970</v>
      </c>
      <c r="C8" s="2">
        <v>582.46600000000001</v>
      </c>
      <c r="D8" s="2">
        <v>564.05799999999999</v>
      </c>
      <c r="E8" s="2">
        <v>531.97199999999998</v>
      </c>
      <c r="F8" s="2">
        <v>554.66999999999996</v>
      </c>
      <c r="G8" s="2">
        <v>662.96100000000001</v>
      </c>
      <c r="H8" s="2">
        <v>613.27300000000002</v>
      </c>
      <c r="I8" s="2">
        <v>483.27300000000002</v>
      </c>
      <c r="J8" s="2">
        <v>446.74200000000002</v>
      </c>
      <c r="K8" s="2">
        <v>475.63900000000001</v>
      </c>
      <c r="L8" s="2">
        <v>538.35400000000004</v>
      </c>
      <c r="M8" s="2">
        <v>511.738</v>
      </c>
      <c r="N8" s="2">
        <v>510.27800000000002</v>
      </c>
      <c r="O8" s="2">
        <v>475.90300000000002</v>
      </c>
      <c r="P8" s="2">
        <v>396.887</v>
      </c>
      <c r="Q8" s="2">
        <v>306.62</v>
      </c>
      <c r="R8" s="2">
        <v>211.233</v>
      </c>
      <c r="S8" s="2">
        <v>188.84899999999999</v>
      </c>
      <c r="T8" s="2" t="s">
        <v>0</v>
      </c>
      <c r="U8" s="2" t="s">
        <v>0</v>
      </c>
      <c r="V8" s="2" t="s">
        <v>0</v>
      </c>
      <c r="W8" s="2" t="s">
        <v>0</v>
      </c>
      <c r="X8" s="2" t="s">
        <v>0</v>
      </c>
    </row>
    <row r="9" spans="2:24" x14ac:dyDescent="0.25">
      <c r="B9" s="1">
        <v>1975</v>
      </c>
      <c r="C9" s="2">
        <v>551.13099999999997</v>
      </c>
      <c r="D9" s="2">
        <v>581.43799999999999</v>
      </c>
      <c r="E9" s="2">
        <v>563.45399999999995</v>
      </c>
      <c r="F9" s="2">
        <v>535.71199999999999</v>
      </c>
      <c r="G9" s="2">
        <v>565.12400000000002</v>
      </c>
      <c r="H9" s="2">
        <v>662.96100000000001</v>
      </c>
      <c r="I9" s="2">
        <v>605.40700000000004</v>
      </c>
      <c r="J9" s="2">
        <v>476.71899999999999</v>
      </c>
      <c r="K9" s="2">
        <v>441.18599999999998</v>
      </c>
      <c r="L9" s="2">
        <v>468.27300000000002</v>
      </c>
      <c r="M9" s="2">
        <v>526.29899999999998</v>
      </c>
      <c r="N9" s="2">
        <v>494.64100000000002</v>
      </c>
      <c r="O9" s="2">
        <v>484.072</v>
      </c>
      <c r="P9" s="2">
        <v>435.98099999999999</v>
      </c>
      <c r="Q9" s="2">
        <v>343.23500000000001</v>
      </c>
      <c r="R9" s="2">
        <v>239.26300000000001</v>
      </c>
      <c r="S9" s="2">
        <v>222.44399999999999</v>
      </c>
      <c r="T9" s="2" t="s">
        <v>0</v>
      </c>
      <c r="U9" s="2" t="s">
        <v>0</v>
      </c>
      <c r="V9" s="2" t="s">
        <v>0</v>
      </c>
      <c r="W9" s="2" t="s">
        <v>0</v>
      </c>
      <c r="X9" s="2" t="s">
        <v>0</v>
      </c>
    </row>
    <row r="10" spans="2:24" x14ac:dyDescent="0.25">
      <c r="B10" s="1">
        <v>1980</v>
      </c>
      <c r="C10" s="2">
        <v>487.69600000000003</v>
      </c>
      <c r="D10" s="2">
        <v>557.13699999999994</v>
      </c>
      <c r="E10" s="2">
        <v>584.28300000000002</v>
      </c>
      <c r="F10" s="2">
        <v>569.32299999999998</v>
      </c>
      <c r="G10" s="2">
        <v>556.33399999999995</v>
      </c>
      <c r="H10" s="2">
        <v>583.69000000000005</v>
      </c>
      <c r="I10" s="2">
        <v>667.69200000000001</v>
      </c>
      <c r="J10" s="2">
        <v>603.78300000000002</v>
      </c>
      <c r="K10" s="2">
        <v>473.85899999999998</v>
      </c>
      <c r="L10" s="2">
        <v>436.36399999999998</v>
      </c>
      <c r="M10" s="2">
        <v>459.30700000000002</v>
      </c>
      <c r="N10" s="2">
        <v>509.54899999999998</v>
      </c>
      <c r="O10" s="2">
        <v>469.98899999999998</v>
      </c>
      <c r="P10" s="2">
        <v>445.08300000000003</v>
      </c>
      <c r="Q10" s="2">
        <v>379.87900000000002</v>
      </c>
      <c r="R10" s="2">
        <v>271.91899999999998</v>
      </c>
      <c r="S10" s="2">
        <v>260.45100000000002</v>
      </c>
      <c r="T10" s="2" t="s">
        <v>0</v>
      </c>
      <c r="U10" s="2" t="s">
        <v>0</v>
      </c>
      <c r="V10" s="2" t="s">
        <v>0</v>
      </c>
      <c r="W10" s="2" t="s">
        <v>0</v>
      </c>
      <c r="X10" s="2" t="s">
        <v>0</v>
      </c>
    </row>
    <row r="11" spans="2:24" x14ac:dyDescent="0.25">
      <c r="B11" s="1">
        <v>1985</v>
      </c>
      <c r="C11" s="2">
        <v>472.702</v>
      </c>
      <c r="D11" s="2">
        <v>488.33</v>
      </c>
      <c r="E11" s="2">
        <v>556.27499999999998</v>
      </c>
      <c r="F11" s="2">
        <v>585.72199999999998</v>
      </c>
      <c r="G11" s="2">
        <v>578.52300000000002</v>
      </c>
      <c r="H11" s="2">
        <v>562.72799999999995</v>
      </c>
      <c r="I11" s="2">
        <v>582.38499999999999</v>
      </c>
      <c r="J11" s="2">
        <v>661.91499999999996</v>
      </c>
      <c r="K11" s="2">
        <v>598.21100000000001</v>
      </c>
      <c r="L11" s="2">
        <v>467.98700000000002</v>
      </c>
      <c r="M11" s="2">
        <v>428.05700000000002</v>
      </c>
      <c r="N11" s="2">
        <v>445.73099999999999</v>
      </c>
      <c r="O11" s="2">
        <v>485.55900000000003</v>
      </c>
      <c r="P11" s="2">
        <v>434.55399999999997</v>
      </c>
      <c r="Q11" s="2">
        <v>391.80599999999998</v>
      </c>
      <c r="R11" s="2">
        <v>306.48899999999998</v>
      </c>
      <c r="S11" s="2">
        <v>310.678</v>
      </c>
      <c r="T11" s="2" t="s">
        <v>0</v>
      </c>
      <c r="U11" s="2" t="s">
        <v>0</v>
      </c>
      <c r="V11" s="2" t="s">
        <v>0</v>
      </c>
      <c r="W11" s="2" t="s">
        <v>0</v>
      </c>
      <c r="X11" s="2" t="s">
        <v>0</v>
      </c>
    </row>
    <row r="12" spans="2:24" x14ac:dyDescent="0.25">
      <c r="B12" s="1">
        <v>1990</v>
      </c>
      <c r="C12" s="2">
        <v>553.12099999999998</v>
      </c>
      <c r="D12" s="2">
        <v>485.71800000000002</v>
      </c>
      <c r="E12" s="2">
        <v>496.858</v>
      </c>
      <c r="F12" s="2">
        <v>565.20100000000002</v>
      </c>
      <c r="G12" s="2">
        <v>607.01400000000001</v>
      </c>
      <c r="H12" s="2">
        <v>604.10299999999995</v>
      </c>
      <c r="I12" s="2">
        <v>577.67399999999998</v>
      </c>
      <c r="J12" s="2">
        <v>588.04</v>
      </c>
      <c r="K12" s="2">
        <v>661.52</v>
      </c>
      <c r="L12" s="2">
        <v>594.26800000000003</v>
      </c>
      <c r="M12" s="2">
        <v>461.75099999999998</v>
      </c>
      <c r="N12" s="2">
        <v>417.73200000000003</v>
      </c>
      <c r="O12" s="2">
        <v>427.35599999999999</v>
      </c>
      <c r="P12" s="2">
        <v>452.41399999999999</v>
      </c>
      <c r="Q12" s="2">
        <v>386.73599999999999</v>
      </c>
      <c r="R12" s="2">
        <v>321.20699999999999</v>
      </c>
      <c r="S12" s="2" t="s">
        <v>0</v>
      </c>
      <c r="T12" s="2">
        <v>219.81399999999999</v>
      </c>
      <c r="U12" s="2">
        <v>106.541</v>
      </c>
      <c r="V12" s="2">
        <v>33.637</v>
      </c>
      <c r="W12" s="2">
        <v>6.1239999999999997</v>
      </c>
      <c r="X12" s="2">
        <v>0.55500000000000005</v>
      </c>
    </row>
    <row r="13" spans="2:24" x14ac:dyDescent="0.25">
      <c r="B13" s="1">
        <v>1995</v>
      </c>
      <c r="C13" s="2">
        <v>594.42700000000002</v>
      </c>
      <c r="D13" s="2">
        <v>569.84900000000005</v>
      </c>
      <c r="E13" s="2">
        <v>500.62900000000002</v>
      </c>
      <c r="F13" s="2">
        <v>509.72699999999998</v>
      </c>
      <c r="G13" s="2">
        <v>582.99199999999996</v>
      </c>
      <c r="H13" s="2">
        <v>629.11099999999999</v>
      </c>
      <c r="I13" s="2">
        <v>621.61800000000005</v>
      </c>
      <c r="J13" s="2">
        <v>588.33199999999999</v>
      </c>
      <c r="K13" s="2">
        <v>591.31200000000001</v>
      </c>
      <c r="L13" s="2">
        <v>657.97</v>
      </c>
      <c r="M13" s="2">
        <v>586.75599999999997</v>
      </c>
      <c r="N13" s="2">
        <v>452.815</v>
      </c>
      <c r="O13" s="2">
        <v>403.76499999999999</v>
      </c>
      <c r="P13" s="2">
        <v>402.19400000000002</v>
      </c>
      <c r="Q13" s="2">
        <v>407.53300000000002</v>
      </c>
      <c r="R13" s="2">
        <v>323.58100000000002</v>
      </c>
      <c r="S13" s="2" t="s">
        <v>0</v>
      </c>
      <c r="T13" s="2">
        <v>235.46700000000001</v>
      </c>
      <c r="U13" s="2">
        <v>127.34399999999999</v>
      </c>
      <c r="V13" s="2">
        <v>42.548000000000002</v>
      </c>
      <c r="W13" s="2">
        <v>7.7439999999999998</v>
      </c>
      <c r="X13" s="2">
        <v>0.70599999999999996</v>
      </c>
    </row>
    <row r="14" spans="2:24" x14ac:dyDescent="0.25">
      <c r="B14" s="1">
        <v>2000</v>
      </c>
      <c r="C14" s="2">
        <v>463.548</v>
      </c>
      <c r="D14" s="2">
        <v>597.38300000000004</v>
      </c>
      <c r="E14" s="2">
        <v>575.27099999999996</v>
      </c>
      <c r="F14" s="2">
        <v>506.85</v>
      </c>
      <c r="G14" s="2">
        <v>518.774</v>
      </c>
      <c r="H14" s="2">
        <v>593.99800000000005</v>
      </c>
      <c r="I14" s="2">
        <v>634.95600000000002</v>
      </c>
      <c r="J14" s="2">
        <v>622.24400000000003</v>
      </c>
      <c r="K14" s="2">
        <v>585.85299999999995</v>
      </c>
      <c r="L14" s="2">
        <v>586.45100000000002</v>
      </c>
      <c r="M14" s="2">
        <v>648.56299999999999</v>
      </c>
      <c r="N14" s="2">
        <v>573.495</v>
      </c>
      <c r="O14" s="2">
        <v>437.40300000000002</v>
      </c>
      <c r="P14" s="2">
        <v>380.49</v>
      </c>
      <c r="Q14" s="2">
        <v>364.92200000000003</v>
      </c>
      <c r="R14" s="2">
        <v>345.02699999999999</v>
      </c>
      <c r="S14" s="2" t="s">
        <v>0</v>
      </c>
      <c r="T14" s="2">
        <v>242.03100000000001</v>
      </c>
      <c r="U14" s="2">
        <v>140.56899999999999</v>
      </c>
      <c r="V14" s="2">
        <v>52.712000000000003</v>
      </c>
      <c r="W14" s="2">
        <v>10.186</v>
      </c>
      <c r="X14" s="2">
        <v>0.91400000000000003</v>
      </c>
    </row>
    <row r="15" spans="2:24" x14ac:dyDescent="0.25">
      <c r="B15" s="1">
        <v>2005</v>
      </c>
      <c r="C15" s="2">
        <v>491.22399999999999</v>
      </c>
      <c r="D15" s="2">
        <v>474.55900000000003</v>
      </c>
      <c r="E15" s="2">
        <v>607.351</v>
      </c>
      <c r="F15" s="2">
        <v>586.81600000000003</v>
      </c>
      <c r="G15" s="2">
        <v>525.02700000000004</v>
      </c>
      <c r="H15" s="2">
        <v>545.12599999999998</v>
      </c>
      <c r="I15" s="2">
        <v>611.79600000000005</v>
      </c>
      <c r="J15" s="2">
        <v>644.98099999999999</v>
      </c>
      <c r="K15" s="2">
        <v>626.37900000000002</v>
      </c>
      <c r="L15" s="2">
        <v>586.10500000000002</v>
      </c>
      <c r="M15" s="2">
        <v>581.74400000000003</v>
      </c>
      <c r="N15" s="2">
        <v>637.02099999999996</v>
      </c>
      <c r="O15" s="2">
        <v>556.21500000000003</v>
      </c>
      <c r="P15" s="2">
        <v>415.363</v>
      </c>
      <c r="Q15" s="2">
        <v>348.08199999999999</v>
      </c>
      <c r="R15" s="2">
        <v>314.50799999999998</v>
      </c>
      <c r="S15" s="2" t="s">
        <v>0</v>
      </c>
      <c r="T15" s="2">
        <v>264.358</v>
      </c>
      <c r="U15" s="2">
        <v>148.64400000000001</v>
      </c>
      <c r="V15" s="2">
        <v>59.398000000000003</v>
      </c>
      <c r="W15" s="2">
        <v>12.744</v>
      </c>
      <c r="X15" s="2">
        <v>1.1819999999999999</v>
      </c>
    </row>
    <row r="16" spans="2:24" x14ac:dyDescent="0.25">
      <c r="B16" s="1">
        <v>2010</v>
      </c>
      <c r="C16" s="2">
        <v>555.83500000000004</v>
      </c>
      <c r="D16" s="2">
        <v>507.63299999999998</v>
      </c>
      <c r="E16" s="2">
        <v>486.654</v>
      </c>
      <c r="F16" s="2">
        <v>645.00300000000004</v>
      </c>
      <c r="G16" s="2">
        <v>625.42100000000005</v>
      </c>
      <c r="H16" s="2">
        <v>575.053</v>
      </c>
      <c r="I16" s="2">
        <v>576.92100000000005</v>
      </c>
      <c r="J16" s="2">
        <v>633.72500000000002</v>
      </c>
      <c r="K16" s="2">
        <v>667.72699999999998</v>
      </c>
      <c r="L16" s="2">
        <v>625.673</v>
      </c>
      <c r="M16" s="2">
        <v>586.05899999999997</v>
      </c>
      <c r="N16" s="2">
        <v>569.55600000000004</v>
      </c>
      <c r="O16" s="2">
        <v>624.154</v>
      </c>
      <c r="P16" s="2">
        <v>526.55799999999999</v>
      </c>
      <c r="Q16" s="2">
        <v>382.96899999999999</v>
      </c>
      <c r="R16" s="2">
        <v>304.065</v>
      </c>
      <c r="S16" s="2" t="s">
        <v>0</v>
      </c>
      <c r="T16" s="2">
        <v>246.76300000000001</v>
      </c>
      <c r="U16" s="2">
        <v>168.38</v>
      </c>
      <c r="V16" s="2">
        <v>65.596999999999994</v>
      </c>
      <c r="W16" s="2">
        <v>14.9</v>
      </c>
      <c r="X16" s="2">
        <v>1.522</v>
      </c>
    </row>
    <row r="17" spans="2:24" x14ac:dyDescent="0.25">
      <c r="B17" s="1">
        <v>2015</v>
      </c>
      <c r="C17" s="2">
        <v>587.40499999999997</v>
      </c>
      <c r="D17" s="2">
        <v>581.85500000000002</v>
      </c>
      <c r="E17" s="2">
        <v>519.55100000000004</v>
      </c>
      <c r="F17" s="2">
        <v>505.61900000000003</v>
      </c>
      <c r="G17" s="2">
        <v>697.93100000000004</v>
      </c>
      <c r="H17" s="2">
        <v>667.22900000000004</v>
      </c>
      <c r="I17" s="2">
        <v>610.34500000000003</v>
      </c>
      <c r="J17" s="2">
        <v>598.93499999999995</v>
      </c>
      <c r="K17" s="2">
        <v>650.39</v>
      </c>
      <c r="L17" s="2">
        <v>680.44399999999996</v>
      </c>
      <c r="M17" s="2">
        <v>623.38199999999995</v>
      </c>
      <c r="N17" s="2">
        <v>579.44100000000003</v>
      </c>
      <c r="O17" s="2">
        <v>547.59900000000005</v>
      </c>
      <c r="P17" s="2">
        <v>601.93499999999995</v>
      </c>
      <c r="Q17" s="2">
        <v>480.81099999999998</v>
      </c>
      <c r="R17" s="2">
        <v>331.38400000000001</v>
      </c>
      <c r="S17" s="2" t="s">
        <v>0</v>
      </c>
      <c r="T17" s="2">
        <v>240.886</v>
      </c>
      <c r="U17" s="2">
        <v>162.078</v>
      </c>
      <c r="V17" s="2">
        <v>77.290999999999997</v>
      </c>
      <c r="W17" s="2">
        <v>17.184999999999999</v>
      </c>
      <c r="X17" s="2">
        <v>1.869</v>
      </c>
    </row>
    <row r="18" spans="2:24" x14ac:dyDescent="0.25">
      <c r="C18" s="3" t="s">
        <v>41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11"/>
      <c r="Q18" s="11"/>
    </row>
    <row r="19" spans="2:24" x14ac:dyDescent="0.25">
      <c r="C19" s="6" t="s">
        <v>42</v>
      </c>
      <c r="D19" s="6" t="s">
        <v>43</v>
      </c>
      <c r="E19" s="6" t="s">
        <v>44</v>
      </c>
      <c r="F19" s="6" t="s">
        <v>45</v>
      </c>
      <c r="G19" s="6" t="s">
        <v>46</v>
      </c>
      <c r="H19" s="6" t="s">
        <v>47</v>
      </c>
      <c r="I19" s="6" t="s">
        <v>48</v>
      </c>
      <c r="J19" s="6" t="s">
        <v>49</v>
      </c>
      <c r="K19" s="6" t="s">
        <v>50</v>
      </c>
      <c r="L19" s="6" t="s">
        <v>51</v>
      </c>
      <c r="M19" s="6" t="s">
        <v>52</v>
      </c>
      <c r="N19" s="6" t="s">
        <v>53</v>
      </c>
      <c r="O19" s="6" t="s">
        <v>54</v>
      </c>
    </row>
    <row r="20" spans="2:24" x14ac:dyDescent="0.25">
      <c r="C20" s="10">
        <v>9.7370000000000001</v>
      </c>
      <c r="D20" s="10">
        <v>9.7279999999999998</v>
      </c>
      <c r="E20" s="10">
        <v>10.044</v>
      </c>
      <c r="F20" s="10">
        <v>10.263999999999999</v>
      </c>
      <c r="G20" s="10">
        <v>10.468999999999999</v>
      </c>
      <c r="H20" s="10">
        <v>10.96</v>
      </c>
      <c r="I20" s="10">
        <v>11.045</v>
      </c>
      <c r="J20" s="10">
        <v>11.185</v>
      </c>
      <c r="K20" s="10">
        <v>10.954000000000001</v>
      </c>
      <c r="L20" s="10">
        <v>10.664999999999999</v>
      </c>
      <c r="M20" s="10">
        <v>10.461</v>
      </c>
      <c r="N20" s="10">
        <v>9.9459999999999997</v>
      </c>
      <c r="O20" s="10">
        <v>9.4819999999999993</v>
      </c>
    </row>
    <row r="21" spans="2:24" x14ac:dyDescent="0.25">
      <c r="C21" s="3" t="s">
        <v>55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</row>
    <row r="22" spans="2:24" x14ac:dyDescent="0.25">
      <c r="C22" s="6" t="s">
        <v>42</v>
      </c>
      <c r="D22" s="6" t="s">
        <v>43</v>
      </c>
      <c r="E22" s="6" t="s">
        <v>44</v>
      </c>
      <c r="F22" s="6" t="s">
        <v>45</v>
      </c>
      <c r="G22" s="6" t="s">
        <v>46</v>
      </c>
      <c r="H22" s="6" t="s">
        <v>47</v>
      </c>
      <c r="I22" s="6" t="s">
        <v>48</v>
      </c>
      <c r="J22" s="6" t="s">
        <v>49</v>
      </c>
      <c r="K22" s="6" t="s">
        <v>50</v>
      </c>
      <c r="L22" s="6" t="s">
        <v>51</v>
      </c>
      <c r="M22" s="6" t="s">
        <v>52</v>
      </c>
      <c r="N22" s="6" t="s">
        <v>53</v>
      </c>
      <c r="O22" s="6" t="s">
        <v>54</v>
      </c>
    </row>
    <row r="23" spans="2:24" x14ac:dyDescent="0.25">
      <c r="C23" s="10">
        <v>15.361000000000001</v>
      </c>
      <c r="D23" s="10">
        <v>14.411</v>
      </c>
      <c r="E23" s="10">
        <v>14.846</v>
      </c>
      <c r="F23" s="10">
        <v>14.776999999999999</v>
      </c>
      <c r="G23" s="10">
        <v>13.512</v>
      </c>
      <c r="H23" s="10">
        <v>11.696999999999999</v>
      </c>
      <c r="I23" s="10">
        <v>11.321</v>
      </c>
      <c r="J23" s="10">
        <v>12.962</v>
      </c>
      <c r="K23" s="10">
        <v>13.542</v>
      </c>
      <c r="L23" s="10">
        <v>10.366</v>
      </c>
      <c r="M23" s="10">
        <v>10.801</v>
      </c>
      <c r="N23" s="10">
        <v>11.88</v>
      </c>
      <c r="O23" s="10">
        <v>11.976000000000001</v>
      </c>
    </row>
    <row r="24" spans="2:24" x14ac:dyDescent="0.25">
      <c r="E24" s="30"/>
      <c r="F24" s="30"/>
    </row>
    <row r="25" spans="2:24" x14ac:dyDescent="0.25">
      <c r="E25" s="9"/>
      <c r="F25" s="9"/>
      <c r="M25" s="8"/>
    </row>
    <row r="26" spans="2:24" x14ac:dyDescent="0.25">
      <c r="E26" s="8"/>
    </row>
    <row r="27" spans="2:24" x14ac:dyDescent="0.25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</row>
    <row r="28" spans="2:24" x14ac:dyDescent="0.25">
      <c r="B28" s="12" t="s">
        <v>26</v>
      </c>
      <c r="C28" s="12"/>
      <c r="D28" s="12"/>
      <c r="E28" s="12"/>
      <c r="F28" s="12"/>
      <c r="G28" s="12"/>
      <c r="H28" s="12"/>
      <c r="I28" s="12"/>
      <c r="J28" s="12"/>
      <c r="K28" s="11"/>
      <c r="L28" s="11"/>
      <c r="M28" s="11"/>
      <c r="N28" s="11"/>
    </row>
    <row r="29" spans="2:24" x14ac:dyDescent="0.25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</row>
    <row r="34" spans="7:8" x14ac:dyDescent="0.25">
      <c r="G34" t="s">
        <v>63</v>
      </c>
      <c r="H34" t="s">
        <v>64</v>
      </c>
    </row>
    <row r="35" spans="7:8" x14ac:dyDescent="0.25">
      <c r="G35" s="8">
        <f>SUM(C17:E17)*1000</f>
        <v>1688811.0000000002</v>
      </c>
      <c r="H35" s="8">
        <f>SUM(F17:X17)*1000</f>
        <v>8074754.0000000009</v>
      </c>
    </row>
  </sheetData>
  <mergeCells count="2">
    <mergeCell ref="E24:F24"/>
    <mergeCell ref="G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3"/>
  <sheetViews>
    <sheetView tabSelected="1" workbookViewId="0">
      <selection activeCell="O6" sqref="O6"/>
    </sheetView>
  </sheetViews>
  <sheetFormatPr defaultRowHeight="15" x14ac:dyDescent="0.25"/>
  <cols>
    <col min="3" max="3" width="10.28515625" bestFit="1" customWidth="1"/>
    <col min="4" max="4" width="15.7109375" customWidth="1"/>
    <col min="5" max="5" width="11.85546875" customWidth="1"/>
    <col min="7" max="7" width="12.85546875" customWidth="1"/>
    <col min="8" max="8" width="11.140625" customWidth="1"/>
    <col min="9" max="9" width="11" customWidth="1"/>
    <col min="10" max="10" width="11.7109375" bestFit="1" customWidth="1"/>
  </cols>
  <sheetData>
    <row r="2" spans="2:16" x14ac:dyDescent="0.25">
      <c r="B2" s="31" t="s">
        <v>57</v>
      </c>
      <c r="C2" s="32"/>
      <c r="D2" s="32"/>
      <c r="E2" s="32"/>
      <c r="F2" s="32"/>
      <c r="G2" s="32"/>
      <c r="H2" s="32"/>
      <c r="I2" s="32"/>
      <c r="J2" s="13"/>
    </row>
    <row r="3" spans="2:16" ht="45" x14ac:dyDescent="0.25">
      <c r="B3" s="14" t="s">
        <v>34</v>
      </c>
      <c r="C3" s="15" t="s">
        <v>32</v>
      </c>
      <c r="D3" s="16" t="s">
        <v>37</v>
      </c>
      <c r="E3" s="17" t="s">
        <v>33</v>
      </c>
      <c r="F3" s="18" t="s">
        <v>35</v>
      </c>
      <c r="G3" s="18" t="s">
        <v>36</v>
      </c>
      <c r="H3" s="18" t="s">
        <v>38</v>
      </c>
      <c r="I3" s="18" t="s">
        <v>39</v>
      </c>
      <c r="J3" s="19" t="s">
        <v>40</v>
      </c>
    </row>
    <row r="4" spans="2:16" x14ac:dyDescent="0.25">
      <c r="B4" s="34">
        <v>1</v>
      </c>
      <c r="C4" s="20" t="s">
        <v>28</v>
      </c>
      <c r="D4" s="21">
        <v>1</v>
      </c>
      <c r="E4" s="22">
        <f>Sheet1!C13</f>
        <v>594.42700000000002</v>
      </c>
      <c r="F4" s="23">
        <f>E4/SUM($E$4:$E$6)</f>
        <v>0.27334601900459482</v>
      </c>
      <c r="G4" s="33">
        <f>SUM(D4*F4,D5*F5,D6*F6)</f>
        <v>3.9768679942169527</v>
      </c>
      <c r="H4" s="33">
        <f>SUM(E4:E6)*1000</f>
        <v>2174632</v>
      </c>
      <c r="I4" s="33">
        <f>H4*(G4/100)</f>
        <v>86482.243999999992</v>
      </c>
      <c r="J4" s="38">
        <f>H4-I4</f>
        <v>2088149.7560000001</v>
      </c>
    </row>
    <row r="5" spans="2:16" x14ac:dyDescent="0.25">
      <c r="B5" s="34"/>
      <c r="C5" s="24" t="s">
        <v>4</v>
      </c>
      <c r="D5" s="23">
        <v>5.8</v>
      </c>
      <c r="E5" s="22">
        <f>Sheet1!D13</f>
        <v>569.84900000000005</v>
      </c>
      <c r="F5" s="23">
        <f>E5/SUM($E$4:$E$6)</f>
        <v>0.26204387684904851</v>
      </c>
      <c r="G5" s="33"/>
      <c r="H5" s="33"/>
      <c r="I5" s="33"/>
      <c r="J5" s="38"/>
      <c r="O5" s="26"/>
      <c r="P5" s="26"/>
    </row>
    <row r="6" spans="2:16" x14ac:dyDescent="0.25">
      <c r="B6" s="34"/>
      <c r="C6" s="24" t="s">
        <v>29</v>
      </c>
      <c r="D6" s="23">
        <v>4.7</v>
      </c>
      <c r="E6" s="22">
        <f>SUM(Sheet1!E13:F13)</f>
        <v>1010.356</v>
      </c>
      <c r="F6" s="23">
        <f>E6/SUM($E$4:$E$6)</f>
        <v>0.46461010414635673</v>
      </c>
      <c r="G6" s="33"/>
      <c r="H6" s="33"/>
      <c r="I6" s="33"/>
      <c r="J6" s="38"/>
      <c r="O6" s="9"/>
      <c r="P6" s="9"/>
    </row>
    <row r="7" spans="2:16" x14ac:dyDescent="0.25">
      <c r="B7" s="34">
        <v>2</v>
      </c>
      <c r="C7" s="23" t="s">
        <v>30</v>
      </c>
      <c r="D7" s="23">
        <v>5.9</v>
      </c>
      <c r="E7" s="22">
        <f>SUM(Sheet1!G13:J13)</f>
        <v>2422.0529999999999</v>
      </c>
      <c r="F7" s="23">
        <f>E7/SUM($E$7:$E$8)</f>
        <v>0.36357401346305229</v>
      </c>
      <c r="G7" s="33">
        <f>SUM(D7*F7,D8*F8)</f>
        <v>2.4632996727004821</v>
      </c>
      <c r="H7" s="33">
        <f>SUM(E7:E8)*1000</f>
        <v>6661788</v>
      </c>
      <c r="I7" s="33">
        <f>H7*(G7/100)</f>
        <v>164099.802</v>
      </c>
      <c r="J7" s="39">
        <f>H7-I7</f>
        <v>6497688.1979999999</v>
      </c>
      <c r="O7" s="8"/>
    </row>
    <row r="8" spans="2:16" x14ac:dyDescent="0.25">
      <c r="B8" s="35"/>
      <c r="C8" s="9" t="s">
        <v>31</v>
      </c>
      <c r="D8" s="9">
        <v>0.5</v>
      </c>
      <c r="E8" s="25">
        <f>SUM(Sheet1!K13:X13)</f>
        <v>4239.7349999999997</v>
      </c>
      <c r="F8" s="9">
        <f>E8/SUM($E$7:$E$8)</f>
        <v>0.63642598653694771</v>
      </c>
      <c r="G8" s="30"/>
      <c r="H8" s="30"/>
      <c r="I8" s="30"/>
      <c r="J8" s="40"/>
    </row>
    <row r="11" spans="2:16" x14ac:dyDescent="0.25">
      <c r="B11" s="31" t="s">
        <v>56</v>
      </c>
      <c r="C11" s="32"/>
      <c r="D11" s="32"/>
      <c r="E11" s="32"/>
      <c r="F11" s="32"/>
      <c r="G11" s="32"/>
      <c r="H11" s="32"/>
      <c r="I11" s="32"/>
      <c r="J11" s="13"/>
    </row>
    <row r="12" spans="2:16" ht="45" x14ac:dyDescent="0.25">
      <c r="B12" s="14" t="s">
        <v>34</v>
      </c>
      <c r="C12" s="15" t="s">
        <v>32</v>
      </c>
      <c r="D12" s="16" t="s">
        <v>37</v>
      </c>
      <c r="E12" s="17" t="s">
        <v>33</v>
      </c>
      <c r="F12" s="18" t="s">
        <v>35</v>
      </c>
      <c r="G12" s="18" t="s">
        <v>36</v>
      </c>
      <c r="H12" s="18" t="s">
        <v>58</v>
      </c>
      <c r="I12" s="18" t="s">
        <v>39</v>
      </c>
      <c r="J12" s="19" t="s">
        <v>40</v>
      </c>
    </row>
    <row r="13" spans="2:16" x14ac:dyDescent="0.25">
      <c r="B13" s="34">
        <v>1</v>
      </c>
      <c r="C13" s="20" t="s">
        <v>28</v>
      </c>
      <c r="D13" s="21">
        <v>1</v>
      </c>
      <c r="E13" s="23">
        <f>Sheet1!C17</f>
        <v>587.40499999999997</v>
      </c>
      <c r="F13" s="23">
        <f>E13/SUM($E$13:$E$15)</f>
        <v>0.26767998979233781</v>
      </c>
      <c r="G13" s="33">
        <f>SUM(D13*F13,D14*F14,D15*F15)</f>
        <v>4.0012499829112791</v>
      </c>
      <c r="H13" s="33">
        <f>SUM(E13:E15)*1000</f>
        <v>2194430.0000000005</v>
      </c>
      <c r="I13" s="33">
        <f>H13*(G13/100)</f>
        <v>87804.63</v>
      </c>
      <c r="J13" s="38">
        <f>H13-I13</f>
        <v>2106625.3700000006</v>
      </c>
    </row>
    <row r="14" spans="2:16" x14ac:dyDescent="0.25">
      <c r="B14" s="34"/>
      <c r="C14" s="24" t="s">
        <v>4</v>
      </c>
      <c r="D14" s="23">
        <v>5.8</v>
      </c>
      <c r="E14" s="23">
        <f>Sheet1!D17</f>
        <v>581.85500000000002</v>
      </c>
      <c r="F14" s="23">
        <f t="shared" ref="F14:F15" si="0">E14/SUM($E$13:$E$15)</f>
        <v>0.26515085922084547</v>
      </c>
      <c r="G14" s="33"/>
      <c r="H14" s="33"/>
      <c r="I14" s="33"/>
      <c r="J14" s="38"/>
    </row>
    <row r="15" spans="2:16" x14ac:dyDescent="0.25">
      <c r="B15" s="34"/>
      <c r="C15" s="24" t="s">
        <v>29</v>
      </c>
      <c r="D15" s="23">
        <v>4.7</v>
      </c>
      <c r="E15" s="23">
        <f>SUM(Sheet1!E17:F17)</f>
        <v>1025.17</v>
      </c>
      <c r="F15" s="23">
        <f t="shared" si="0"/>
        <v>0.46716915098681661</v>
      </c>
      <c r="G15" s="33"/>
      <c r="H15" s="33"/>
      <c r="I15" s="33"/>
      <c r="J15" s="38"/>
    </row>
    <row r="16" spans="2:16" x14ac:dyDescent="0.25">
      <c r="B16" s="34">
        <v>2</v>
      </c>
      <c r="C16" s="23" t="s">
        <v>30</v>
      </c>
      <c r="D16" s="23">
        <v>5.9</v>
      </c>
      <c r="E16" s="23">
        <f>SUM(Sheet1!G17:J17)</f>
        <v>2574.44</v>
      </c>
      <c r="F16" s="23">
        <f>E16/SUM($E$16:$E$17)</f>
        <v>0.34012340908175098</v>
      </c>
      <c r="G16" s="33">
        <f>SUM(D16*F16,D17*F17)</f>
        <v>2.3366664090414555</v>
      </c>
      <c r="H16" s="33">
        <f>SUM(E16:E17)*1000</f>
        <v>7569135.0000000019</v>
      </c>
      <c r="I16" s="36">
        <f>H16*(G16/100)</f>
        <v>176865.43500000003</v>
      </c>
      <c r="J16" s="38">
        <f>H16-I16</f>
        <v>7392269.5650000023</v>
      </c>
    </row>
    <row r="17" spans="2:10" x14ac:dyDescent="0.25">
      <c r="B17" s="35"/>
      <c r="C17" s="9" t="s">
        <v>31</v>
      </c>
      <c r="D17" s="9">
        <v>0.5</v>
      </c>
      <c r="E17" s="9">
        <f>SUM(Sheet1!K17:X17)</f>
        <v>4994.6950000000015</v>
      </c>
      <c r="F17" s="23">
        <f>E17/SUM($E$16:$E$17)</f>
        <v>0.65987659091824891</v>
      </c>
      <c r="G17" s="30"/>
      <c r="H17" s="30"/>
      <c r="I17" s="37"/>
      <c r="J17" s="42"/>
    </row>
    <row r="18" spans="2:10" x14ac:dyDescent="0.25">
      <c r="H18">
        <f>H13+H16</f>
        <v>9763565.0000000019</v>
      </c>
    </row>
    <row r="19" spans="2:10" x14ac:dyDescent="0.25">
      <c r="B19" s="41" t="s">
        <v>59</v>
      </c>
      <c r="C19" s="41"/>
      <c r="D19" s="41"/>
      <c r="E19" s="41"/>
      <c r="F19" s="41"/>
      <c r="G19" s="41"/>
      <c r="H19" s="41"/>
      <c r="I19" s="41"/>
      <c r="J19" s="41"/>
    </row>
    <row r="20" spans="2:10" ht="45" x14ac:dyDescent="0.25">
      <c r="B20" s="27" t="s">
        <v>34</v>
      </c>
      <c r="C20" s="29" t="s">
        <v>32</v>
      </c>
      <c r="D20" s="41"/>
      <c r="E20" s="41"/>
      <c r="F20" s="41"/>
      <c r="G20" s="27" t="s">
        <v>36</v>
      </c>
      <c r="H20" s="27" t="s">
        <v>60</v>
      </c>
      <c r="I20" s="28" t="s">
        <v>39</v>
      </c>
      <c r="J20" s="28" t="s">
        <v>40</v>
      </c>
    </row>
    <row r="21" spans="2:10" x14ac:dyDescent="0.25">
      <c r="B21">
        <v>1</v>
      </c>
      <c r="C21" s="29" t="s">
        <v>61</v>
      </c>
      <c r="D21" s="41"/>
      <c r="E21" s="41"/>
      <c r="F21" s="41"/>
      <c r="G21">
        <f>(I21/H21)*100</f>
        <v>5.266393401082115</v>
      </c>
      <c r="H21">
        <f>I21+J21</f>
        <v>1973172</v>
      </c>
      <c r="I21">
        <v>103915</v>
      </c>
      <c r="J21">
        <v>1869257</v>
      </c>
    </row>
    <row r="22" spans="2:10" x14ac:dyDescent="0.25">
      <c r="B22">
        <v>2</v>
      </c>
      <c r="C22" s="29" t="s">
        <v>62</v>
      </c>
      <c r="D22" s="41"/>
      <c r="E22" s="41"/>
      <c r="F22" s="41"/>
      <c r="G22">
        <f>(I22/H22)*100</f>
        <v>3.0184759010224669</v>
      </c>
      <c r="H22">
        <f>I22+J22</f>
        <v>7307032</v>
      </c>
      <c r="I22">
        <v>220561</v>
      </c>
      <c r="J22">
        <v>7086471</v>
      </c>
    </row>
    <row r="23" spans="2:10" x14ac:dyDescent="0.25">
      <c r="H23">
        <f>H21+H22</f>
        <v>9280204</v>
      </c>
    </row>
  </sheetData>
  <mergeCells count="25">
    <mergeCell ref="J4:J6"/>
    <mergeCell ref="I7:I8"/>
    <mergeCell ref="J7:J8"/>
    <mergeCell ref="B19:J19"/>
    <mergeCell ref="D21:F22"/>
    <mergeCell ref="D20:F20"/>
    <mergeCell ref="J13:J15"/>
    <mergeCell ref="J16:J17"/>
    <mergeCell ref="B16:B17"/>
    <mergeCell ref="B2:I2"/>
    <mergeCell ref="B11:I11"/>
    <mergeCell ref="G13:G15"/>
    <mergeCell ref="G16:G17"/>
    <mergeCell ref="H13:H15"/>
    <mergeCell ref="H16:H17"/>
    <mergeCell ref="I13:I15"/>
    <mergeCell ref="B4:B6"/>
    <mergeCell ref="B7:B8"/>
    <mergeCell ref="G7:G8"/>
    <mergeCell ref="G4:G6"/>
    <mergeCell ref="H4:H6"/>
    <mergeCell ref="H7:H8"/>
    <mergeCell ref="I4:I6"/>
    <mergeCell ref="I16:I17"/>
    <mergeCell ref="B13:B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 Browning</cp:lastModifiedBy>
  <dcterms:created xsi:type="dcterms:W3CDTF">2017-07-08T01:19:00Z</dcterms:created>
  <dcterms:modified xsi:type="dcterms:W3CDTF">2017-08-25T21:55:15Z</dcterms:modified>
</cp:coreProperties>
</file>