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Modelling\Data\UN Population 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3" i="2"/>
  <c r="G16" i="2"/>
  <c r="G13" i="2"/>
  <c r="H16" i="2"/>
  <c r="H13" i="2"/>
  <c r="F17" i="2"/>
  <c r="F16" i="2"/>
  <c r="F14" i="2"/>
  <c r="F15" i="2"/>
  <c r="F13" i="2"/>
  <c r="F4" i="2"/>
  <c r="E17" i="2"/>
  <c r="E16" i="2"/>
  <c r="E14" i="2"/>
  <c r="E15" i="2"/>
  <c r="E13" i="2"/>
  <c r="E8" i="2" l="1"/>
  <c r="E7" i="2"/>
  <c r="E6" i="2"/>
  <c r="E5" i="2"/>
  <c r="E4" i="2"/>
  <c r="H7" i="2" l="1"/>
  <c r="F8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<sst xmlns="http://schemas.openxmlformats.org/spreadsheetml/2006/main" count="132" uniqueCount="60">
  <si>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</si>
  <si>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</si>
  <si>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</si>
  <si>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</si>
  <si>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</si>
  <si>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</si>
  <si>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</si>
  <si>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</si>
  <si>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</si>
  <si>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</si>
  <si>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</si>
  <si>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</si>
  <si>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</si>
  <si>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</si>
  <si>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</si>
  <si>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</si>
  <si>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</si>
  <si>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</si>
  <si>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</si>
  <si>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</si>
  <si>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</si>
  <si>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</si>
  <si>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</si>
  <si>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</si>
  <si>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</si>
  <si>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</si>
  <si>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</si>
  <si>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</si>
  <si>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</si>
  <si>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</si>
  <si>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</si>
  <si>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</si>
  <si>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</si>
  <si>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</si>
  <si>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</si>
  <si>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</si>
  <si>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</si>
  <si>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</si>
  <si>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</si>
  <si>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</si>
  <si>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</si>
  <si>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</si>
  <si>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</si>
  <si>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</si>
  <si>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</si>
  <si>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</si>
  <si>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</si>
  <si>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</si>
  <si>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</si>
  <si>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</si>
  <si>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</si>
  <si>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</si>
  <si>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</si>
  <si>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</si>
  <si>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</si>
  <si>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</si>
  <si>
    <t>Model 2 : Seroprevalence applied to current population</t>
  </si>
  <si>
    <t>Model 1 : Seroprevalence applied to era of collection and current data extrapolated</t>
  </si>
  <si>
    <t>2015 Population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</si>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</sst>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##0.0;\-##0.0;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6" applyNumberFormat="0" applyAlignment="0" applyProtection="0"/>
  </cellStyleXfs>
  <cellXfs count="38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/>
    </xf>
    <xf numFmtId="16" fontId="0" fillId="0" borderId="0" xfId="0" quotePrefix="1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Border="1"/>
    <xf numFmtId="0" fontId="5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5" xfId="0" applyNumberFormat="1" applyBorder="1"/>
    <xf numFmtId="0" fontId="5" fillId="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/>
    <xf numFmtId="0" fontId="7" fillId="4" borderId="6" xfId="2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workbookViewId="0">
      <selection activeCell="G17" sqref="G17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13" t="s">
        <v>27</v>
      </c>
      <c r="H1" s="13"/>
      <c r="I1" s="13"/>
      <c r="J1" s="13"/>
      <c r="K1" s="13"/>
      <c r="L1" s="13"/>
      <c r="M1" s="13"/>
      <c r="N1" s="13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11"/>
      <c r="Q18" s="1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10">
        <v>9.7370000000000001</v>
      </c>
      <c r="D20" s="10">
        <v>9.7279999999999998</v>
      </c>
      <c r="E20" s="10">
        <v>10.044</v>
      </c>
      <c r="F20" s="10">
        <v>10.263999999999999</v>
      </c>
      <c r="G20" s="10">
        <v>10.468999999999999</v>
      </c>
      <c r="H20" s="10">
        <v>10.96</v>
      </c>
      <c r="I20" s="10">
        <v>11.045</v>
      </c>
      <c r="J20" s="10">
        <v>11.185</v>
      </c>
      <c r="K20" s="10">
        <v>10.954000000000001</v>
      </c>
      <c r="L20" s="10">
        <v>10.664999999999999</v>
      </c>
      <c r="M20" s="10">
        <v>10.461</v>
      </c>
      <c r="N20" s="10">
        <v>9.9459999999999997</v>
      </c>
      <c r="O20" s="1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10">
        <v>15.361000000000001</v>
      </c>
      <c r="D23" s="10">
        <v>14.411</v>
      </c>
      <c r="E23" s="10">
        <v>14.846</v>
      </c>
      <c r="F23" s="10">
        <v>14.776999999999999</v>
      </c>
      <c r="G23" s="10">
        <v>13.512</v>
      </c>
      <c r="H23" s="10">
        <v>11.696999999999999</v>
      </c>
      <c r="I23" s="10">
        <v>11.321</v>
      </c>
      <c r="J23" s="10">
        <v>12.962</v>
      </c>
      <c r="K23" s="10">
        <v>13.542</v>
      </c>
      <c r="L23" s="10">
        <v>10.366</v>
      </c>
      <c r="M23" s="10">
        <v>10.801</v>
      </c>
      <c r="N23" s="10">
        <v>11.88</v>
      </c>
      <c r="O23" s="10">
        <v>11.976000000000001</v>
      </c>
    </row>
    <row r="24" spans="2:24" x14ac:dyDescent="0.25">
      <c r="E24" s="13"/>
      <c r="F24" s="13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24" x14ac:dyDescent="0.25">
      <c r="B28" s="12" t="s">
        <v>26</v>
      </c>
      <c r="C28" s="12"/>
      <c r="D28" s="12"/>
      <c r="E28" s="12"/>
      <c r="F28" s="12"/>
      <c r="G28" s="12"/>
      <c r="H28" s="12"/>
      <c r="I28" s="12"/>
      <c r="J28" s="12"/>
      <c r="K28" s="11"/>
      <c r="L28" s="11"/>
      <c r="M28" s="11"/>
      <c r="N28" s="11"/>
    </row>
    <row r="29" spans="2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workbookViewId="0">
      <selection activeCell="O6" sqref="O6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</cols>
  <sheetData>
    <row r="2" spans="2:16" x14ac:dyDescent="0.25">
      <c r="B2" s="14" t="s">
        <v>57</v>
      </c>
      <c r="C2" s="15"/>
      <c r="D2" s="15"/>
      <c r="E2" s="15"/>
      <c r="F2" s="15"/>
      <c r="G2" s="15"/>
      <c r="H2" s="15"/>
      <c r="I2" s="15"/>
      <c r="J2" s="16"/>
    </row>
    <row r="3" spans="2:16" ht="45" x14ac:dyDescent="0.25">
      <c r="B3" s="17" t="s">
        <v>34</v>
      </c>
      <c r="C3" s="18" t="s">
        <v>32</v>
      </c>
      <c r="D3" s="19" t="s">
        <v>37</v>
      </c>
      <c r="E3" s="20" t="s">
        <v>33</v>
      </c>
      <c r="F3" s="21" t="s">
        <v>35</v>
      </c>
      <c r="G3" s="21" t="s">
        <v>36</v>
      </c>
      <c r="H3" s="21" t="s">
        <v>38</v>
      </c>
      <c r="I3" s="21" t="s">
        <v>39</v>
      </c>
      <c r="J3" s="22" t="s">
        <v>40</v>
      </c>
    </row>
    <row r="4" spans="2:16" x14ac:dyDescent="0.25">
      <c r="B4" s="23">
        <v>1</v>
      </c>
      <c r="C4" s="24" t="s">
        <v>28</v>
      </c>
      <c r="D4" s="25">
        <v>1</v>
      </c>
      <c r="E4" s="26">
        <f>Sheet1!C13</f>
        <v>594.42700000000002</v>
      </c>
      <c r="F4" s="27">
        <f>E4/SUM($E$4:$E$6)</f>
        <v>0.27334601900459482</v>
      </c>
      <c r="G4" s="28">
        <f>SUM(D4*F4,D5*F5,D6*F6)</f>
        <v>3.9768679942169527</v>
      </c>
      <c r="H4" s="28">
        <f>SUM(E4:E6)*1000</f>
        <v>2174632</v>
      </c>
      <c r="I4" s="28">
        <f>H4*(G4/100)</f>
        <v>86482.243999999992</v>
      </c>
      <c r="J4" s="29">
        <f>H4-I4</f>
        <v>2088149.7560000001</v>
      </c>
    </row>
    <row r="5" spans="2:16" x14ac:dyDescent="0.25">
      <c r="B5" s="23"/>
      <c r="C5" s="30" t="s">
        <v>4</v>
      </c>
      <c r="D5" s="27">
        <v>5.8</v>
      </c>
      <c r="E5" s="26">
        <f>Sheet1!D13</f>
        <v>569.84900000000005</v>
      </c>
      <c r="F5" s="27">
        <f>E5/SUM($E$4:$E$6)</f>
        <v>0.26204387684904851</v>
      </c>
      <c r="G5" s="28"/>
      <c r="H5" s="28"/>
      <c r="I5" s="28"/>
      <c r="J5" s="29"/>
      <c r="O5" s="36"/>
      <c r="P5" s="36"/>
    </row>
    <row r="6" spans="2:16" x14ac:dyDescent="0.25">
      <c r="B6" s="23"/>
      <c r="C6" s="30" t="s">
        <v>29</v>
      </c>
      <c r="D6" s="27">
        <v>4.7</v>
      </c>
      <c r="E6" s="26">
        <f>SUM(Sheet1!E13:F13)</f>
        <v>1010.356</v>
      </c>
      <c r="F6" s="27">
        <f>E6/SUM($E$4:$E$6)</f>
        <v>0.46461010414635673</v>
      </c>
      <c r="G6" s="28"/>
      <c r="H6" s="28"/>
      <c r="I6" s="28"/>
      <c r="J6" s="29"/>
      <c r="O6" s="9"/>
      <c r="P6" s="9"/>
    </row>
    <row r="7" spans="2:16" x14ac:dyDescent="0.25">
      <c r="B7" s="23">
        <v>2</v>
      </c>
      <c r="C7" s="27" t="s">
        <v>30</v>
      </c>
      <c r="D7" s="27">
        <v>5.9</v>
      </c>
      <c r="E7" s="26">
        <f>SUM(Sheet1!G13:J13)</f>
        <v>2422.0529999999999</v>
      </c>
      <c r="F7" s="27">
        <f>E7/SUM($E$7:$E$8)</f>
        <v>0.36357401346305229</v>
      </c>
      <c r="G7" s="28">
        <f>SUM(D7*F7,D8*F8)</f>
        <v>2.4632996727004821</v>
      </c>
      <c r="H7" s="28">
        <f>SUM(E7:E8)*1000</f>
        <v>6661788</v>
      </c>
      <c r="I7" s="28">
        <f>H7*(G7/100)</f>
        <v>164099.802</v>
      </c>
      <c r="J7" s="31">
        <f>H7-I7</f>
        <v>6497688.1979999999</v>
      </c>
      <c r="O7" s="8"/>
    </row>
    <row r="8" spans="2:16" x14ac:dyDescent="0.25">
      <c r="B8" s="32"/>
      <c r="C8" s="9" t="s">
        <v>31</v>
      </c>
      <c r="D8" s="9">
        <v>0.5</v>
      </c>
      <c r="E8" s="33">
        <f>SUM(Sheet1!K13:X13)</f>
        <v>4239.7349999999997</v>
      </c>
      <c r="F8" s="9">
        <f>E8/SUM($E$7:$E$8)</f>
        <v>0.63642598653694771</v>
      </c>
      <c r="G8" s="13"/>
      <c r="H8" s="13"/>
      <c r="I8" s="13"/>
      <c r="J8" s="34"/>
    </row>
    <row r="11" spans="2:16" x14ac:dyDescent="0.25">
      <c r="B11" s="14" t="s">
        <v>56</v>
      </c>
      <c r="C11" s="15"/>
      <c r="D11" s="15"/>
      <c r="E11" s="15"/>
      <c r="F11" s="15"/>
      <c r="G11" s="15"/>
      <c r="H11" s="15"/>
      <c r="I11" s="15"/>
      <c r="J11" s="16"/>
    </row>
    <row r="12" spans="2:16" ht="45" x14ac:dyDescent="0.25">
      <c r="B12" s="17" t="s">
        <v>34</v>
      </c>
      <c r="C12" s="18" t="s">
        <v>32</v>
      </c>
      <c r="D12" s="19" t="s">
        <v>37</v>
      </c>
      <c r="E12" s="20" t="s">
        <v>33</v>
      </c>
      <c r="F12" s="21" t="s">
        <v>35</v>
      </c>
      <c r="G12" s="21" t="s">
        <v>36</v>
      </c>
      <c r="H12" s="21" t="s">
        <v>58</v>
      </c>
      <c r="I12" s="21" t="s">
        <v>39</v>
      </c>
      <c r="J12" s="22" t="s">
        <v>40</v>
      </c>
    </row>
    <row r="13" spans="2:16" x14ac:dyDescent="0.25">
      <c r="B13" s="23">
        <v>1</v>
      </c>
      <c r="C13" s="24" t="s">
        <v>28</v>
      </c>
      <c r="D13" s="25">
        <v>1</v>
      </c>
      <c r="E13" s="27">
        <f>Sheet1!C17</f>
        <v>587.40499999999997</v>
      </c>
      <c r="F13" s="27">
        <f>E13/SUM($E$13:$E$15)</f>
        <v>0.26767998979233781</v>
      </c>
      <c r="G13" s="28">
        <f>SUM(D13*F13,D14*F14,D15*F15)</f>
        <v>4.0012499829112791</v>
      </c>
      <c r="H13" s="28">
        <f>SUM(E13:E15)*1000</f>
        <v>2194430.0000000005</v>
      </c>
      <c r="I13" s="28">
        <f>H13*G13</f>
        <v>8780463</v>
      </c>
      <c r="J13" s="29">
        <f>I13-H13</f>
        <v>6586033</v>
      </c>
    </row>
    <row r="14" spans="2:16" x14ac:dyDescent="0.25">
      <c r="B14" s="23"/>
      <c r="C14" s="30" t="s">
        <v>4</v>
      </c>
      <c r="D14" s="27">
        <v>5.8</v>
      </c>
      <c r="E14" s="27">
        <f>Sheet1!D17</f>
        <v>581.85500000000002</v>
      </c>
      <c r="F14" s="27">
        <f t="shared" ref="F14:F15" si="0">E14/SUM($E$13:$E$15)</f>
        <v>0.26515085922084547</v>
      </c>
      <c r="G14" s="28"/>
      <c r="H14" s="28"/>
      <c r="I14" s="28"/>
      <c r="J14" s="29"/>
    </row>
    <row r="15" spans="2:16" ht="15.75" thickBot="1" x14ac:dyDescent="0.3">
      <c r="B15" s="23"/>
      <c r="C15" s="30" t="s">
        <v>29</v>
      </c>
      <c r="D15" s="27">
        <v>4.7</v>
      </c>
      <c r="E15" s="27">
        <f>SUM(Sheet1!E17:F17)</f>
        <v>1025.17</v>
      </c>
      <c r="F15" s="27">
        <f t="shared" si="0"/>
        <v>0.46716915098681661</v>
      </c>
      <c r="G15" s="28"/>
      <c r="H15" s="28"/>
      <c r="I15" s="28"/>
      <c r="J15" s="29"/>
    </row>
    <row r="16" spans="2:16" ht="16.5" thickTop="1" thickBot="1" x14ac:dyDescent="0.3">
      <c r="B16" s="23">
        <v>2</v>
      </c>
      <c r="C16" s="27" t="s">
        <v>30</v>
      </c>
      <c r="D16" s="27">
        <v>5.9</v>
      </c>
      <c r="E16" s="27">
        <f>SUM(Sheet1!G17:J17)</f>
        <v>2574.44</v>
      </c>
      <c r="F16" s="27">
        <f>E16/SUM($E$16:$E$17)</f>
        <v>0.34012340908175098</v>
      </c>
      <c r="G16" s="28">
        <f>SUM(D16*F16,D17*F17)</f>
        <v>2.3366664090414555</v>
      </c>
      <c r="H16" s="28">
        <f>SUM(E16:E17)*1000</f>
        <v>7569135.0000000019</v>
      </c>
      <c r="I16" s="37" t="s">
        <v>59</v>
      </c>
      <c r="J16" s="29"/>
    </row>
    <row r="17" spans="2:10" ht="16.5" thickTop="1" thickBot="1" x14ac:dyDescent="0.3">
      <c r="B17" s="32"/>
      <c r="C17" s="9" t="s">
        <v>31</v>
      </c>
      <c r="D17" s="9">
        <v>0.5</v>
      </c>
      <c r="E17" s="9">
        <f>SUM(Sheet1!K17:X17)</f>
        <v>4994.6950000000015</v>
      </c>
      <c r="F17" s="27">
        <f>E17/SUM($E$16:$E$17)</f>
        <v>0.65987659091824891</v>
      </c>
      <c r="G17" s="13"/>
      <c r="H17" s="13"/>
      <c r="I17" s="37"/>
      <c r="J17" s="35"/>
    </row>
    <row r="18" spans="2:10" ht="15.75" thickTop="1" x14ac:dyDescent="0.25"/>
  </sheetData>
  <mergeCells count="22">
    <mergeCell ref="J13:J15"/>
    <mergeCell ref="I16:I17"/>
    <mergeCell ref="J16:J17"/>
    <mergeCell ref="B13:B15"/>
    <mergeCell ref="B16:B17"/>
    <mergeCell ref="B2:I2"/>
    <mergeCell ref="B11:I11"/>
    <mergeCell ref="G13:G15"/>
    <mergeCell ref="G16:G17"/>
    <mergeCell ref="H13:H15"/>
    <mergeCell ref="H16:H17"/>
    <mergeCell ref="I13:I15"/>
    <mergeCell ref="B4:B6"/>
    <mergeCell ref="B7:B8"/>
    <mergeCell ref="G7:G8"/>
    <mergeCell ref="G4:G6"/>
    <mergeCell ref="H4:H6"/>
    <mergeCell ref="H7:H8"/>
    <mergeCell ref="I4:I6"/>
    <mergeCell ref="J4:J6"/>
    <mergeCell ref="I7:I8"/>
    <mergeCell ref="J7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2017-07-08T01:19:00Z</dcterms:created>
  <dcterms:modified xsi:type="dcterms:W3CDTF">2017-07-18T20:32:14Z</dcterms:modified>
</cp:coreProperties>
</file>