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hidePivotFieldList="1" defaultThemeVersion="124226"/>
  <bookViews>
    <workbookView xWindow="240" yWindow="30" windowWidth="20115" windowHeight="8010" tabRatio="710" activeTab="1"/>
  </bookViews>
  <sheets>
    <sheet name="Framework" sheetId="9" r:id="rId1"/>
    <sheet name="CarVsTrainCommute" sheetId="1" r:id="rId2"/>
    <sheet name="Constants" sheetId="3" r:id="rId3"/>
  </sheets>
  <calcPr calcId="125725"/>
  <pivotCaches>
    <pivotCache cacheId="0" r:id="rId4"/>
  </pivotCaches>
</workbook>
</file>

<file path=xl/calcChain.xml><?xml version="1.0" encoding="utf-8"?>
<calcChain xmlns="http://schemas.openxmlformats.org/spreadsheetml/2006/main">
  <c r="C36" i="1"/>
  <c r="C35"/>
  <c r="B30"/>
  <c r="B31" s="1"/>
  <c r="B23" l="1"/>
  <c r="B9"/>
  <c r="B8"/>
  <c r="B31" i="3"/>
  <c r="B30"/>
  <c r="A26"/>
  <c r="A23"/>
  <c r="A21"/>
  <c r="A24" s="1"/>
  <c r="D6"/>
  <c r="D3"/>
  <c r="C9"/>
  <c r="D4" s="1"/>
  <c r="B10" i="1" l="1"/>
  <c r="B12" s="1"/>
  <c r="B17"/>
  <c r="B18" s="1"/>
  <c r="B33" s="1"/>
  <c r="A27" i="3"/>
  <c r="D9"/>
  <c r="D5"/>
  <c r="D7"/>
  <c r="D8"/>
</calcChain>
</file>

<file path=xl/sharedStrings.xml><?xml version="1.0" encoding="utf-8"?>
<sst xmlns="http://schemas.openxmlformats.org/spreadsheetml/2006/main" count="109" uniqueCount="89">
  <si>
    <t>Car</t>
  </si>
  <si>
    <t># of litres</t>
  </si>
  <si>
    <t>% in city</t>
  </si>
  <si>
    <t>in hwy</t>
  </si>
  <si>
    <t>in city</t>
  </si>
  <si>
    <t>kg</t>
  </si>
  <si>
    <t>Carbon footprint of 1 lt gasoline</t>
  </si>
  <si>
    <t>lb/yr</t>
  </si>
  <si>
    <t>kg/day</t>
  </si>
  <si>
    <t>Nuclear</t>
  </si>
  <si>
    <t>Gas</t>
  </si>
  <si>
    <t>Hydro</t>
  </si>
  <si>
    <t>Wind</t>
  </si>
  <si>
    <t>Bio</t>
  </si>
  <si>
    <t>Solar</t>
  </si>
  <si>
    <t>Total</t>
  </si>
  <si>
    <t>Source</t>
  </si>
  <si>
    <t>%</t>
  </si>
  <si>
    <t>Row Labels</t>
  </si>
  <si>
    <t>Grand Total</t>
  </si>
  <si>
    <t>Y</t>
  </si>
  <si>
    <t>N</t>
  </si>
  <si>
    <t>Values</t>
  </si>
  <si>
    <t>Ontario power source mix</t>
  </si>
  <si>
    <t>Carbon Neutral</t>
  </si>
  <si>
    <t>TWH</t>
  </si>
  <si>
    <t>Sum of TWH</t>
  </si>
  <si>
    <t>Sum of %</t>
  </si>
  <si>
    <t>g of CO2 per MJ of energy</t>
  </si>
  <si>
    <t>kg/yr</t>
  </si>
  <si>
    <t>In years:</t>
  </si>
  <si>
    <t>In months:</t>
  </si>
  <si>
    <t>lb/month</t>
  </si>
  <si>
    <t>kg/month</t>
  </si>
  <si>
    <t>In days:</t>
  </si>
  <si>
    <t>lb/day</t>
  </si>
  <si>
    <t>What? General problem solving framework that applies to all the spreadsheets</t>
  </si>
  <si>
    <t>Step 1</t>
  </si>
  <si>
    <t>List the data required</t>
  </si>
  <si>
    <t>Step 2</t>
  </si>
  <si>
    <t>Step 3</t>
  </si>
  <si>
    <t>List the formula/formulae to obtain the energy calculation to be performed</t>
  </si>
  <si>
    <t>Step 4</t>
  </si>
  <si>
    <t>Calculate the energy in Jooules or WH using 2 &amp; 3</t>
  </si>
  <si>
    <t>Convert the energy into carbon footprint</t>
  </si>
  <si>
    <t>Step 5</t>
  </si>
  <si>
    <t>Based on the quantity of carbon (kgs vs gms), convert it into # of days/months/years needed to absorb it</t>
  </si>
  <si>
    <t>Step1: Calculate car's mileage &amp; gas usage</t>
  </si>
  <si>
    <t>Step2: Calculate carbon footprint</t>
  </si>
  <si>
    <t>Color code:</t>
  </si>
  <si>
    <t>Comments</t>
  </si>
  <si>
    <t>Source: https://cta.ornl.gov/data/chapter11.shtml</t>
  </si>
  <si>
    <t>Step4: Compare the 2 values</t>
  </si>
  <si>
    <t>Final answer</t>
  </si>
  <si>
    <t>User input</t>
  </si>
  <si>
    <t>Car mileage (kpl)</t>
  </si>
  <si>
    <t>CO2 absorbtion time by a 15 ft wide sugar maple tree</t>
  </si>
  <si>
    <t>Source: http://www.ecosmartlandscapes.org - need to create an account to calculate sequesteration rates of different types of trees</t>
  </si>
  <si>
    <t>Distance to office</t>
  </si>
  <si>
    <t>Question: What's the difference in carbon footprint to drive vs taking the GO train to office</t>
  </si>
  <si>
    <t>Step3: Obtain carbonfootprint of train</t>
  </si>
  <si>
    <t>Source: https://www.gov.uk/government/publications/greenhouse-gas-reporting-conversion-factors-2017</t>
  </si>
  <si>
    <t>Train carbon footprint</t>
  </si>
  <si>
    <t>Drive to GO station</t>
  </si>
  <si>
    <t>km</t>
  </si>
  <si>
    <t>Trip footprint</t>
  </si>
  <si>
    <t>Fuel required</t>
  </si>
  <si>
    <t>lt</t>
  </si>
  <si>
    <t>Carbon footprint</t>
  </si>
  <si>
    <t>Step3.1 - Calculate emission from driving to Go station:</t>
  </si>
  <si>
    <t>Step3.2 - Calculate emmission from the train ride</t>
  </si>
  <si>
    <t>Train Distance</t>
  </si>
  <si>
    <t>kg/person/km</t>
  </si>
  <si>
    <t>Total emmission</t>
  </si>
  <si>
    <t>Step3.3 - Walk from Union to office</t>
  </si>
  <si>
    <t>Distance</t>
  </si>
  <si>
    <t>Calories burned</t>
  </si>
  <si>
    <t>cal</t>
  </si>
  <si>
    <t>Avg # of calories consumed per day</t>
  </si>
  <si>
    <t>t CO2e per annum</t>
  </si>
  <si>
    <r>
      <rPr>
        <sz val="11"/>
        <rFont val="Calibri"/>
        <family val="2"/>
      </rPr>
      <t>source:</t>
    </r>
    <r>
      <rPr>
        <u/>
        <sz val="11"/>
        <color theme="10"/>
        <rFont val="Calibri"/>
        <family val="2"/>
      </rPr>
      <t xml:space="preserve"> http://shrinkthatfootprint.com/food-carbon-footprint-diet, http://static.ewg.org/reports/2011/meateaters/pdf/methodology_ewg_meat_eaters_guide_to_health_and_climate_2011.pdf</t>
    </r>
  </si>
  <si>
    <t>Carbon footprint per day</t>
  </si>
  <si>
    <t>Carbon footprint for 72 calories</t>
  </si>
  <si>
    <t>Carbon footprint of average veg diet</t>
  </si>
  <si>
    <t>Total carbon from train ride</t>
  </si>
  <si>
    <t>months</t>
  </si>
  <si>
    <t>Days to convert carbon per car trip</t>
  </si>
  <si>
    <t>Days to convert carbon per train trip</t>
  </si>
  <si>
    <t>Source: https://www.fueleconomy.gov/mpg/MPG.do?action=browseList2&amp;make=Ford&amp;model=Escape%20FWD</t>
  </si>
</sst>
</file>

<file path=xl/styles.xml><?xml version="1.0" encoding="utf-8"?>
<styleSheet xmlns="http://schemas.openxmlformats.org/spreadsheetml/2006/main">
  <numFmts count="1">
    <numFmt numFmtId="164" formatCode="0.00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4" borderId="1" applyNumberFormat="0" applyAlignment="0" applyProtection="0"/>
    <xf numFmtId="0" fontId="3" fillId="5" borderId="0" applyNumberFormat="0" applyBorder="0" applyAlignment="0" applyProtection="0"/>
    <xf numFmtId="0" fontId="6" fillId="6" borderId="2" applyNumberFormat="0" applyAlignment="0" applyProtection="0"/>
    <xf numFmtId="0" fontId="9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/>
    <xf numFmtId="2" fontId="0" fillId="0" borderId="0" xfId="0" applyNumberForma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1" applyNumberFormat="1" applyFont="1"/>
    <xf numFmtId="10" fontId="0" fillId="0" borderId="0" xfId="1" applyNumberFormat="1" applyFont="1"/>
    <xf numFmtId="0" fontId="2" fillId="0" borderId="0" xfId="0" applyFont="1" applyFill="1"/>
    <xf numFmtId="164" fontId="0" fillId="0" borderId="0" xfId="0" applyNumberFormat="1" applyAlignment="1">
      <alignment horizontal="right"/>
    </xf>
    <xf numFmtId="0" fontId="0" fillId="2" borderId="0" xfId="0" applyFill="1"/>
    <xf numFmtId="2" fontId="3" fillId="3" borderId="0" xfId="0" applyNumberFormat="1" applyFont="1" applyFill="1"/>
    <xf numFmtId="0" fontId="3" fillId="3" borderId="0" xfId="0" applyFont="1" applyFill="1"/>
    <xf numFmtId="0" fontId="0" fillId="3" borderId="0" xfId="0" applyFill="1"/>
    <xf numFmtId="0" fontId="4" fillId="4" borderId="1" xfId="2"/>
    <xf numFmtId="2" fontId="4" fillId="4" borderId="1" xfId="2" applyNumberFormat="1"/>
    <xf numFmtId="0" fontId="3" fillId="5" borderId="0" xfId="3"/>
    <xf numFmtId="0" fontId="3" fillId="2" borderId="0" xfId="3" applyFill="1"/>
    <xf numFmtId="2" fontId="0" fillId="2" borderId="0" xfId="0" applyNumberFormat="1" applyFill="1"/>
    <xf numFmtId="2" fontId="3" fillId="2" borderId="0" xfId="3" applyNumberFormat="1" applyFill="1"/>
    <xf numFmtId="0" fontId="5" fillId="2" borderId="0" xfId="0" applyFont="1" applyFill="1"/>
    <xf numFmtId="2" fontId="3" fillId="5" borderId="0" xfId="3" applyNumberFormat="1"/>
    <xf numFmtId="164" fontId="0" fillId="0" borderId="0" xfId="0" applyNumberFormat="1"/>
    <xf numFmtId="0" fontId="7" fillId="2" borderId="0" xfId="3" applyFont="1" applyFill="1"/>
    <xf numFmtId="0" fontId="7" fillId="2" borderId="0" xfId="0" applyFont="1" applyFill="1"/>
    <xf numFmtId="2" fontId="7" fillId="2" borderId="0" xfId="3" applyNumberFormat="1" applyFont="1" applyFill="1"/>
    <xf numFmtId="1" fontId="7" fillId="2" borderId="0" xfId="3" applyNumberFormat="1" applyFont="1" applyFill="1"/>
    <xf numFmtId="0" fontId="8" fillId="2" borderId="0" xfId="0" applyFont="1" applyFill="1"/>
    <xf numFmtId="0" fontId="9" fillId="2" borderId="0" xfId="5" applyFill="1" applyAlignment="1" applyProtection="1"/>
    <xf numFmtId="164" fontId="0" fillId="2" borderId="0" xfId="0" applyNumberFormat="1" applyFill="1"/>
    <xf numFmtId="0" fontId="6" fillId="6" borderId="2" xfId="4"/>
    <xf numFmtId="2" fontId="6" fillId="6" borderId="2" xfId="4" applyNumberFormat="1"/>
    <xf numFmtId="1" fontId="6" fillId="6" borderId="2" xfId="4" applyNumberFormat="1"/>
    <xf numFmtId="0" fontId="2" fillId="0" borderId="0" xfId="0" applyFont="1"/>
  </cellXfs>
  <cellStyles count="6">
    <cellStyle name="Accent1" xfId="3" builtinId="29"/>
    <cellStyle name="Hyperlink" xfId="5" builtinId="8"/>
    <cellStyle name="Input" xfId="2" builtinId="20"/>
    <cellStyle name="Normal" xfId="0" builtinId="0"/>
    <cellStyle name="Output" xfId="4" builtinId="21"/>
    <cellStyle name="Percent" xfId="1" builtinId="5"/>
  </cellStyles>
  <dxfs count="1">
    <dxf>
      <numFmt numFmtId="14" formatCode="0.0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nga Raghu" refreshedDate="43178.010599884263" createdVersion="3" refreshedVersion="3" minRefreshableVersion="3" recordCount="6">
  <cacheSource type="worksheet">
    <worksheetSource ref="A2:D8" sheet="Constants"/>
  </cacheSource>
  <cacheFields count="4">
    <cacheField name="Carbon Neutral" numFmtId="0">
      <sharedItems count="2">
        <s v="Y"/>
        <s v="N"/>
      </sharedItems>
    </cacheField>
    <cacheField name="Source" numFmtId="0">
      <sharedItems/>
    </cacheField>
    <cacheField name="TWH" numFmtId="2">
      <sharedItems containsSemiMixedTypes="0" containsString="0" containsNumber="1" minValue="0.4" maxValue="90.6"/>
    </cacheField>
    <cacheField name="%" numFmtId="10">
      <sharedItems containsSemiMixedTypes="0" containsString="0" containsNumber="1" minValue="2.772002772002772E-3" maxValue="0.62785862785862778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s v="Nuclear"/>
    <n v="90.6"/>
    <n v="0.62785862785862778"/>
  </r>
  <r>
    <x v="0"/>
    <s v="Hydro"/>
    <n v="37.700000000000003"/>
    <n v="0.26126126126126126"/>
  </r>
  <r>
    <x v="1"/>
    <s v="Gas"/>
    <n v="5.9"/>
    <n v="4.0887040887040885E-2"/>
  </r>
  <r>
    <x v="0"/>
    <s v="Wind"/>
    <n v="9.1999999999999993"/>
    <n v="6.3756063756063741E-2"/>
  </r>
  <r>
    <x v="1"/>
    <s v="Bio"/>
    <n v="0.4"/>
    <n v="2.772002772002772E-3"/>
  </r>
  <r>
    <x v="0"/>
    <s v="Solar"/>
    <n v="0.5"/>
    <n v="3.4650034650034649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F2:H6" firstHeaderRow="1" firstDataRow="2" firstDataCol="1"/>
  <pivotFields count="4">
    <pivotField axis="axisRow" showAll="0">
      <items count="3">
        <item x="1"/>
        <item x="0"/>
        <item t="default"/>
      </items>
    </pivotField>
    <pivotField showAll="0"/>
    <pivotField dataField="1" numFmtId="2" showAll="0"/>
    <pivotField dataField="1" numFmtId="10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WH" fld="2" baseField="0" baseItem="0"/>
    <dataField name="Sum of %" fld="3" baseField="0" baseItem="0"/>
  </dataFields>
  <formats count="1">
    <format dxfId="0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shrinkthatfootprint.com/food-carbon-footprint-die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C11" sqref="C11"/>
    </sheetView>
  </sheetViews>
  <sheetFormatPr defaultRowHeight="15"/>
  <cols>
    <col min="1" max="16384" width="9.140625" style="10"/>
  </cols>
  <sheetData>
    <row r="1" spans="1:2">
      <c r="A1" s="10" t="s">
        <v>36</v>
      </c>
    </row>
    <row r="3" spans="1:2">
      <c r="A3" s="10" t="s">
        <v>37</v>
      </c>
      <c r="B3" s="10" t="s">
        <v>41</v>
      </c>
    </row>
    <row r="4" spans="1:2">
      <c r="A4" s="10" t="s">
        <v>39</v>
      </c>
      <c r="B4" s="10" t="s">
        <v>38</v>
      </c>
    </row>
    <row r="5" spans="1:2">
      <c r="A5" s="10" t="s">
        <v>40</v>
      </c>
      <c r="B5" s="10" t="s">
        <v>43</v>
      </c>
    </row>
    <row r="6" spans="1:2">
      <c r="A6" s="10" t="s">
        <v>42</v>
      </c>
      <c r="B6" s="10" t="s">
        <v>44</v>
      </c>
    </row>
    <row r="7" spans="1:2">
      <c r="A7" s="10" t="s">
        <v>45</v>
      </c>
      <c r="B7" s="10" t="s">
        <v>46</v>
      </c>
    </row>
    <row r="10" spans="1:2">
      <c r="A10" s="10" t="s">
        <v>49</v>
      </c>
    </row>
    <row r="11" spans="1:2">
      <c r="A11" s="16"/>
      <c r="B11" s="10" t="s">
        <v>50</v>
      </c>
    </row>
    <row r="12" spans="1:2">
      <c r="A12" s="14"/>
      <c r="B12" s="10" t="s">
        <v>54</v>
      </c>
    </row>
    <row r="13" spans="1:2">
      <c r="A13" s="13"/>
      <c r="B13" s="10" t="s">
        <v>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F36"/>
  <sheetViews>
    <sheetView tabSelected="1" topLeftCell="A13" workbookViewId="0">
      <selection activeCell="F12" sqref="F12"/>
    </sheetView>
  </sheetViews>
  <sheetFormatPr defaultRowHeight="15"/>
  <cols>
    <col min="1" max="1" width="33.28515625" style="10" customWidth="1"/>
    <col min="2" max="2" width="7.5703125" style="10" bestFit="1" customWidth="1"/>
    <col min="3" max="16384" width="9.140625" style="10"/>
  </cols>
  <sheetData>
    <row r="1" spans="1:4" ht="15.75">
      <c r="A1" s="20" t="s">
        <v>59</v>
      </c>
    </row>
    <row r="3" spans="1:4">
      <c r="A3" s="16" t="s">
        <v>47</v>
      </c>
      <c r="B3" s="16"/>
      <c r="C3" s="16"/>
    </row>
    <row r="4" spans="1:4">
      <c r="A4" s="10" t="s">
        <v>0</v>
      </c>
    </row>
    <row r="5" spans="1:4">
      <c r="A5" s="14" t="s">
        <v>58</v>
      </c>
      <c r="B5" s="15">
        <v>35</v>
      </c>
    </row>
    <row r="6" spans="1:4">
      <c r="A6" s="10" t="s">
        <v>2</v>
      </c>
      <c r="B6" s="18">
        <v>0.4</v>
      </c>
    </row>
    <row r="7" spans="1:4">
      <c r="A7" s="10" t="s">
        <v>55</v>
      </c>
      <c r="B7" s="18"/>
    </row>
    <row r="8" spans="1:4">
      <c r="A8" s="14" t="s">
        <v>3</v>
      </c>
      <c r="B8" s="15">
        <f>28*1.6093/3.785</f>
        <v>11.904993394980185</v>
      </c>
      <c r="D8" s="10" t="s">
        <v>88</v>
      </c>
    </row>
    <row r="9" spans="1:4">
      <c r="A9" s="14" t="s">
        <v>4</v>
      </c>
      <c r="B9" s="15">
        <f>21*1.6093/3.785</f>
        <v>8.9287450462351377</v>
      </c>
    </row>
    <row r="10" spans="1:4">
      <c r="A10" s="10" t="s">
        <v>1</v>
      </c>
      <c r="B10" s="18">
        <f>(1-B6)*B5/B8+B6*B5/B9</f>
        <v>3.331935209925641</v>
      </c>
    </row>
    <row r="11" spans="1:4">
      <c r="A11" s="17" t="s">
        <v>48</v>
      </c>
      <c r="B11" s="19"/>
      <c r="C11" s="17"/>
    </row>
    <row r="12" spans="1:4">
      <c r="A12" s="30" t="s">
        <v>65</v>
      </c>
      <c r="B12" s="32">
        <f>B10*Constants!B16</f>
        <v>7.6634509828289739</v>
      </c>
      <c r="C12" s="30" t="s">
        <v>5</v>
      </c>
    </row>
    <row r="14" spans="1:4">
      <c r="A14" s="16" t="s">
        <v>60</v>
      </c>
      <c r="B14" s="16"/>
      <c r="C14" s="16"/>
    </row>
    <row r="15" spans="1:4">
      <c r="A15" s="23" t="s">
        <v>69</v>
      </c>
      <c r="B15" s="23"/>
      <c r="C15" s="23"/>
      <c r="D15" s="24"/>
    </row>
    <row r="16" spans="1:4">
      <c r="A16" s="23" t="s">
        <v>63</v>
      </c>
      <c r="B16" s="23">
        <v>4</v>
      </c>
      <c r="C16" s="23" t="s">
        <v>64</v>
      </c>
      <c r="D16" s="24"/>
    </row>
    <row r="17" spans="1:6">
      <c r="A17" s="23" t="s">
        <v>66</v>
      </c>
      <c r="B17" s="25">
        <f>B16/B9</f>
        <v>0.44799128872949795</v>
      </c>
      <c r="C17" s="23" t="s">
        <v>67</v>
      </c>
      <c r="D17" s="24"/>
    </row>
    <row r="18" spans="1:6">
      <c r="A18" s="23" t="s">
        <v>68</v>
      </c>
      <c r="B18" s="25">
        <f>B17*Constants!B16</f>
        <v>1.0303799640778453</v>
      </c>
      <c r="C18" s="23" t="s">
        <v>5</v>
      </c>
      <c r="D18" s="24"/>
    </row>
    <row r="19" spans="1:6">
      <c r="A19" s="23"/>
      <c r="B19" s="25"/>
      <c r="C19" s="23"/>
      <c r="D19" s="24"/>
    </row>
    <row r="20" spans="1:6">
      <c r="A20" s="23" t="s">
        <v>70</v>
      </c>
      <c r="B20" s="25"/>
      <c r="C20" s="23"/>
      <c r="D20" s="24"/>
    </row>
    <row r="21" spans="1:6">
      <c r="A21" s="10" t="s">
        <v>71</v>
      </c>
      <c r="B21" s="26">
        <v>35</v>
      </c>
      <c r="C21" s="23" t="s">
        <v>64</v>
      </c>
      <c r="D21" s="24"/>
    </row>
    <row r="22" spans="1:6">
      <c r="A22" s="27" t="s">
        <v>62</v>
      </c>
      <c r="B22" s="27">
        <v>4.6800000000000001E-2</v>
      </c>
      <c r="C22" s="27" t="s">
        <v>72</v>
      </c>
      <c r="D22" s="27"/>
      <c r="E22" s="27"/>
      <c r="F22" s="27" t="s">
        <v>61</v>
      </c>
    </row>
    <row r="23" spans="1:6">
      <c r="A23" s="10" t="s">
        <v>73</v>
      </c>
      <c r="B23" s="10">
        <f>B22*B21</f>
        <v>1.6380000000000001</v>
      </c>
      <c r="C23" s="10" t="s">
        <v>5</v>
      </c>
    </row>
    <row r="24" spans="1:6">
      <c r="A24" s="17" t="s">
        <v>52</v>
      </c>
      <c r="B24" s="17"/>
      <c r="C24" s="17"/>
    </row>
    <row r="25" spans="1:6">
      <c r="A25" s="10" t="s">
        <v>74</v>
      </c>
    </row>
    <row r="26" spans="1:6">
      <c r="A26" s="10" t="s">
        <v>75</v>
      </c>
      <c r="B26" s="10">
        <v>1</v>
      </c>
      <c r="C26" s="10" t="s">
        <v>64</v>
      </c>
    </row>
    <row r="27" spans="1:6">
      <c r="A27" s="10" t="s">
        <v>76</v>
      </c>
      <c r="B27" s="10">
        <v>70</v>
      </c>
      <c r="C27" s="10" t="s">
        <v>77</v>
      </c>
    </row>
    <row r="28" spans="1:6">
      <c r="A28" s="27" t="s">
        <v>78</v>
      </c>
      <c r="B28" s="27">
        <v>2600</v>
      </c>
    </row>
    <row r="29" spans="1:6">
      <c r="A29" s="14" t="s">
        <v>83</v>
      </c>
      <c r="B29" s="14">
        <v>1.7</v>
      </c>
      <c r="C29" s="10" t="s">
        <v>79</v>
      </c>
      <c r="E29" s="28" t="s">
        <v>80</v>
      </c>
    </row>
    <row r="30" spans="1:6">
      <c r="A30" s="10" t="s">
        <v>81</v>
      </c>
      <c r="B30" s="29">
        <f>B29*907.185/365</f>
        <v>4.2252452054794514</v>
      </c>
      <c r="C30" s="10" t="s">
        <v>5</v>
      </c>
      <c r="E30" s="28"/>
    </row>
    <row r="31" spans="1:6">
      <c r="A31" s="10" t="s">
        <v>82</v>
      </c>
      <c r="B31" s="29">
        <f xml:space="preserve"> B27/B28*B30</f>
        <v>0.11375660168598524</v>
      </c>
      <c r="C31" s="10" t="s">
        <v>5</v>
      </c>
    </row>
    <row r="33" spans="1:4">
      <c r="A33" s="30" t="s">
        <v>84</v>
      </c>
      <c r="B33" s="31">
        <f>B18+B23+B31</f>
        <v>2.7821365657638308</v>
      </c>
      <c r="C33" s="30" t="s">
        <v>5</v>
      </c>
    </row>
    <row r="34" spans="1:4">
      <c r="B34" s="18"/>
    </row>
    <row r="35" spans="1:4">
      <c r="A35" s="10" t="s">
        <v>86</v>
      </c>
      <c r="C35" s="11">
        <f>B12/Constants!A24</f>
        <v>2.0278150340451528</v>
      </c>
      <c r="D35" s="12" t="s">
        <v>85</v>
      </c>
    </row>
    <row r="36" spans="1:4">
      <c r="A36" s="10" t="s">
        <v>87</v>
      </c>
      <c r="C36" s="11">
        <f>B33/Constants!A24</f>
        <v>0.73617726106209413</v>
      </c>
      <c r="D36" s="12" t="s">
        <v>85</v>
      </c>
    </row>
  </sheetData>
  <hyperlinks>
    <hyperlink ref="E29" r:id="rId1" display="http://shrinkthatfootprint.com/food-carbon-footprint-diet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31"/>
  <sheetViews>
    <sheetView topLeftCell="A4" workbookViewId="0">
      <selection activeCell="A24" sqref="A24"/>
    </sheetView>
  </sheetViews>
  <sheetFormatPr defaultRowHeight="15"/>
  <cols>
    <col min="1" max="1" width="15.28515625" customWidth="1"/>
    <col min="2" max="2" width="9.7109375" bestFit="1" customWidth="1"/>
    <col min="6" max="6" width="13.140625" bestFit="1" customWidth="1"/>
    <col min="7" max="7" width="11.85546875" customWidth="1"/>
    <col min="8" max="8" width="12" customWidth="1"/>
    <col min="9" max="9" width="11.42578125" customWidth="1"/>
    <col min="10" max="22" width="7.28515625" customWidth="1"/>
    <col min="23" max="23" width="11.28515625" bestFit="1" customWidth="1"/>
  </cols>
  <sheetData>
    <row r="1" spans="1:9">
      <c r="A1" s="16" t="s">
        <v>23</v>
      </c>
      <c r="B1" s="16"/>
    </row>
    <row r="2" spans="1:9">
      <c r="A2" t="s">
        <v>24</v>
      </c>
      <c r="B2" t="s">
        <v>16</v>
      </c>
      <c r="C2" s="1" t="s">
        <v>25</v>
      </c>
      <c r="D2" t="s">
        <v>17</v>
      </c>
      <c r="G2" s="3" t="s">
        <v>22</v>
      </c>
    </row>
    <row r="3" spans="1:9">
      <c r="A3" t="s">
        <v>20</v>
      </c>
      <c r="B3" t="s">
        <v>9</v>
      </c>
      <c r="C3" s="1">
        <v>90.6</v>
      </c>
      <c r="D3" s="7">
        <f>C3/$C$9</f>
        <v>0.62785862785862778</v>
      </c>
      <c r="F3" s="3" t="s">
        <v>18</v>
      </c>
      <c r="G3" t="s">
        <v>26</v>
      </c>
      <c r="H3" t="s">
        <v>27</v>
      </c>
    </row>
    <row r="4" spans="1:9">
      <c r="A4" t="s">
        <v>20</v>
      </c>
      <c r="B4" t="s">
        <v>11</v>
      </c>
      <c r="C4" s="6">
        <v>37.700000000000003</v>
      </c>
      <c r="D4" s="7">
        <f t="shared" ref="D4:D9" si="0">C4/$C$9</f>
        <v>0.26126126126126126</v>
      </c>
      <c r="F4" s="4" t="s">
        <v>21</v>
      </c>
      <c r="G4" s="5">
        <v>6.3000000000000007</v>
      </c>
      <c r="H4" s="2">
        <v>4.3659043659043655E-2</v>
      </c>
    </row>
    <row r="5" spans="1:9">
      <c r="A5" t="s">
        <v>21</v>
      </c>
      <c r="B5" t="s">
        <v>10</v>
      </c>
      <c r="C5" s="1">
        <v>5.9</v>
      </c>
      <c r="D5" s="7">
        <f t="shared" si="0"/>
        <v>4.0887040887040885E-2</v>
      </c>
      <c r="F5" s="4" t="s">
        <v>20</v>
      </c>
      <c r="G5" s="5">
        <v>138</v>
      </c>
      <c r="H5" s="2">
        <v>0.95634095634095617</v>
      </c>
      <c r="I5" s="5"/>
    </row>
    <row r="6" spans="1:9">
      <c r="A6" t="s">
        <v>20</v>
      </c>
      <c r="B6" t="s">
        <v>12</v>
      </c>
      <c r="C6" s="1">
        <v>9.1999999999999993</v>
      </c>
      <c r="D6" s="7">
        <f t="shared" si="0"/>
        <v>6.3756063756063741E-2</v>
      </c>
      <c r="F6" s="4" t="s">
        <v>19</v>
      </c>
      <c r="G6" s="5">
        <v>144.30000000000001</v>
      </c>
      <c r="H6" s="5">
        <v>0.99999999999999978</v>
      </c>
      <c r="I6" s="5"/>
    </row>
    <row r="7" spans="1:9">
      <c r="A7" t="s">
        <v>21</v>
      </c>
      <c r="B7" t="s">
        <v>13</v>
      </c>
      <c r="C7" s="1">
        <v>0.4</v>
      </c>
      <c r="D7" s="7">
        <f t="shared" si="0"/>
        <v>2.772002772002772E-3</v>
      </c>
      <c r="I7" s="5"/>
    </row>
    <row r="8" spans="1:9">
      <c r="A8" t="s">
        <v>20</v>
      </c>
      <c r="B8" t="s">
        <v>14</v>
      </c>
      <c r="C8" s="1">
        <v>0.5</v>
      </c>
      <c r="D8" s="7">
        <f t="shared" si="0"/>
        <v>3.4650034650034649E-3</v>
      </c>
      <c r="I8" s="5"/>
    </row>
    <row r="9" spans="1:9">
      <c r="B9" t="s">
        <v>15</v>
      </c>
      <c r="C9" s="1">
        <f>SUM(C3:C8)</f>
        <v>144.30000000000001</v>
      </c>
      <c r="D9" s="7">
        <f t="shared" si="0"/>
        <v>1</v>
      </c>
      <c r="I9" s="5"/>
    </row>
    <row r="10" spans="1:9">
      <c r="C10" s="1"/>
      <c r="I10" s="5"/>
    </row>
    <row r="11" spans="1:9">
      <c r="C11" s="1"/>
      <c r="I11" s="5"/>
    </row>
    <row r="12" spans="1:9">
      <c r="A12" s="16" t="s">
        <v>28</v>
      </c>
      <c r="B12" s="16"/>
      <c r="C12" s="1"/>
      <c r="I12" s="5"/>
    </row>
    <row r="13" spans="1:9">
      <c r="A13" t="s">
        <v>10</v>
      </c>
      <c r="B13">
        <v>62</v>
      </c>
      <c r="C13" s="1"/>
      <c r="I13" s="5"/>
    </row>
    <row r="14" spans="1:9">
      <c r="A14" t="s">
        <v>13</v>
      </c>
      <c r="B14">
        <v>54</v>
      </c>
      <c r="C14" s="1"/>
    </row>
    <row r="15" spans="1:9">
      <c r="C15" s="1"/>
    </row>
    <row r="16" spans="1:9">
      <c r="A16" t="s">
        <v>6</v>
      </c>
      <c r="B16" s="1">
        <v>2.2999999999999998</v>
      </c>
      <c r="C16" t="s">
        <v>5</v>
      </c>
      <c r="D16" t="s">
        <v>51</v>
      </c>
    </row>
    <row r="17" spans="1:6">
      <c r="C17" s="1"/>
    </row>
    <row r="18" spans="1:6">
      <c r="A18" s="16" t="s">
        <v>56</v>
      </c>
      <c r="B18" s="16"/>
      <c r="C18" s="16"/>
      <c r="D18" s="16"/>
      <c r="E18" s="16"/>
      <c r="F18" t="s">
        <v>57</v>
      </c>
    </row>
    <row r="19" spans="1:6">
      <c r="A19" s="8" t="s">
        <v>30</v>
      </c>
    </row>
    <row r="20" spans="1:6">
      <c r="A20">
        <v>100</v>
      </c>
      <c r="B20" t="s">
        <v>7</v>
      </c>
      <c r="C20" s="1"/>
    </row>
    <row r="21" spans="1:6">
      <c r="A21">
        <f>A20*0.4535</f>
        <v>45.35</v>
      </c>
      <c r="B21" t="s">
        <v>29</v>
      </c>
    </row>
    <row r="22" spans="1:6">
      <c r="A22" s="33" t="s">
        <v>31</v>
      </c>
    </row>
    <row r="23" spans="1:6">
      <c r="A23" s="22">
        <f>A20/12</f>
        <v>8.3333333333333339</v>
      </c>
      <c r="B23" t="s">
        <v>32</v>
      </c>
    </row>
    <row r="24" spans="1:6">
      <c r="A24" s="22">
        <f>A21/12</f>
        <v>3.7791666666666668</v>
      </c>
      <c r="B24" t="s">
        <v>33</v>
      </c>
    </row>
    <row r="25" spans="1:6">
      <c r="A25" s="33" t="s">
        <v>34</v>
      </c>
    </row>
    <row r="26" spans="1:6">
      <c r="A26" s="9">
        <f>A20/365</f>
        <v>0.27397260273972601</v>
      </c>
      <c r="B26" t="s">
        <v>35</v>
      </c>
    </row>
    <row r="27" spans="1:6">
      <c r="A27" s="9">
        <f>A21/365</f>
        <v>0.12424657534246576</v>
      </c>
      <c r="B27" t="s">
        <v>8</v>
      </c>
    </row>
    <row r="29" spans="1:6">
      <c r="A29" s="16" t="s">
        <v>55</v>
      </c>
      <c r="B29" s="21"/>
    </row>
    <row r="30" spans="1:6">
      <c r="A30" t="s">
        <v>3</v>
      </c>
      <c r="B30" s="1">
        <f>32*1.6093/3.785</f>
        <v>13.60570673712021</v>
      </c>
    </row>
    <row r="31" spans="1:6">
      <c r="A31" t="s">
        <v>4</v>
      </c>
      <c r="B31" s="1">
        <f>24*1.6093/3.785</f>
        <v>10.204280052840158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Framework</vt:lpstr>
      <vt:lpstr>CarVsTrainCommute</vt:lpstr>
      <vt:lpstr>Constants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Ganga Raghu</dc:creator>
  <cp:lastModifiedBy>Ganga Raghu</cp:lastModifiedBy>
  <dcterms:created xsi:type="dcterms:W3CDTF">2018-03-15T01:18:24Z</dcterms:created>
  <dcterms:modified xsi:type="dcterms:W3CDTF">2018-04-16T02:14:38Z</dcterms:modified>
</cp:coreProperties>
</file>