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<sst xmlns="http://schemas.openxmlformats.org/spreadsheetml/2006/main" count="62" uniqueCount="49">
  <si>
    <t>Components</t>
  </si>
  <si>
    <t>Mass</t>
  </si>
  <si>
    <t>Center mass position (x/Fuselage's length)</t>
  </si>
  <si>
    <t>Center mass position for wings</t>
  </si>
  <si>
    <t>Mass*Position</t>
  </si>
  <si>
    <t xml:space="preserve">Wings and fuselage dimensions </t>
  </si>
  <si>
    <t>Fuselage</t>
  </si>
  <si>
    <t>Diameter</t>
  </si>
  <si>
    <t>Main Wing</t>
  </si>
  <si>
    <t>Length</t>
  </si>
  <si>
    <t>Horizontal Tail</t>
  </si>
  <si>
    <t>Center mass (x)</t>
  </si>
  <si>
    <t>Vertical Tail</t>
  </si>
  <si>
    <t>Aspect Ratio</t>
  </si>
  <si>
    <t>Turboshaft</t>
  </si>
  <si>
    <t>Mean chord</t>
  </si>
  <si>
    <t>Battery</t>
  </si>
  <si>
    <t>Base chord</t>
  </si>
  <si>
    <t>Fuel Tank</t>
  </si>
  <si>
    <t>Transmission</t>
  </si>
  <si>
    <t>Gearbox</t>
  </si>
  <si>
    <t>Rotor 1</t>
  </si>
  <si>
    <t>Rotor 2</t>
  </si>
  <si>
    <t>Rotor 3</t>
  </si>
  <si>
    <t>Rotor 4</t>
  </si>
  <si>
    <t>Electric Motor 1/2</t>
  </si>
  <si>
    <t>Electric Motor 3/4</t>
  </si>
  <si>
    <t>Electric Motor 5/6</t>
  </si>
  <si>
    <t>Units in meters</t>
  </si>
  <si>
    <t>Electric Motor 7/8</t>
  </si>
  <si>
    <t>Crew</t>
  </si>
  <si>
    <t>Passengers</t>
  </si>
  <si>
    <t>Avionics</t>
  </si>
  <si>
    <t>Payload Bay</t>
  </si>
  <si>
    <t>Generator</t>
  </si>
  <si>
    <t>TEM DE SER &lt;0</t>
  </si>
  <si>
    <t>Total Mass</t>
  </si>
  <si>
    <t>Mass*Position (total)</t>
  </si>
  <si>
    <t>Center mass</t>
  </si>
  <si>
    <t>Center mass (ratio of main wing's chord)</t>
  </si>
  <si>
    <t>Aerodynamic Center</t>
  </si>
  <si>
    <t>Static Margin</t>
  </si>
  <si>
    <t>Notas:</t>
  </si>
  <si>
    <t>O referencial relativo à fuselagem inicia-se na ponta da fuselagem</t>
  </si>
  <si>
    <t>Posição das asas e estabilizadores é a posição da ponta da asa ou estabilizador mais próxima da ponta da fuselagem</t>
  </si>
  <si>
    <t>Posição de todos os restantes componentes é a posição do seu centro de massa</t>
  </si>
  <si>
    <t>A posição dos componentes está em função de percentagem do comprimento da fuselagem</t>
  </si>
  <si>
    <t>Para cálculo da margem estática, o valor do centro de massa é convertido para função da posição relativa à corda da asa principal</t>
  </si>
  <si>
    <t>O centro aerodinâmico está aproximado a 0.25 da corda da asa maior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</si>
</sst>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rgb="FFFFFF00"/>
      <name val="Arial"/>
      <scheme val="minor"/>
    </font>
    <font>
      <color rgb="FF9900FF"/>
      <name val="Arial"/>
      <scheme val="minor"/>
    </font>
    <font>
      <color theme="1"/>
      <name val="Arial"/>
      <scheme val="minor"/>
    </font>
    <font>
      <color rgb="FF0000FF"/>
      <name val="Arial"/>
      <scheme val="minor"/>
    </font>
    <font>
      <color rgb="FF1155CC"/>
      <name val="Arial"/>
      <scheme val="minor"/>
    </font>
    <font>
      <color theme="8"/>
      <name val="Arial"/>
      <scheme val="minor"/>
    </font>
    <font>
      <sz val="10.0"/>
      <color rgb="FF4285F4"/>
      <name val="Arial"/>
      <scheme val="minor"/>
    </font>
    <font>
      <sz val="10.0"/>
      <color theme="4"/>
      <name val="Arial"/>
      <scheme val="minor"/>
    </font>
    <font>
      <color theme="4"/>
      <name val="Arial"/>
      <scheme val="minor"/>
    </font>
    <font>
      <color rgb="FF4285F4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93C47D"/>
        <bgColor rgb="FF93C47D"/>
      </patternFill>
    </fill>
    <fill>
      <patternFill patternType="solid">
        <fgColor rgb="FFB6D7A8"/>
        <bgColor rgb="FFB6D7A8"/>
      </patternFill>
    </fill>
    <fill>
      <patternFill patternType="solid">
        <fgColor rgb="FF20124D"/>
        <bgColor rgb="FF20124D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4" fontId="2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/>
    </xf>
    <xf borderId="0" fillId="0" fontId="3" numFmtId="0" xfId="0" applyFont="1"/>
    <xf borderId="0" fillId="4" fontId="2" numFmtId="0" xfId="0" applyAlignment="1" applyFont="1">
      <alignment horizontal="center" readingOrder="0" vertical="center"/>
    </xf>
    <xf borderId="0" fillId="5" fontId="5" numFmtId="0" xfId="0" applyAlignment="1" applyFill="1" applyFont="1">
      <alignment readingOrder="0"/>
    </xf>
    <xf borderId="0" fillId="0" fontId="4" numFmtId="0" xfId="0" applyAlignment="1" applyFont="1">
      <alignment horizontal="right" readingOrder="0"/>
    </xf>
    <xf borderId="0" fillId="2" fontId="1" numFmtId="0" xfId="0" applyAlignment="1" applyFont="1">
      <alignment horizontal="center" readingOrder="0"/>
    </xf>
    <xf borderId="0" fillId="2" fontId="1" numFmtId="0" xfId="0" applyAlignment="1" applyFont="1">
      <alignment horizontal="center" readingOrder="0" shrinkToFit="0" wrapText="1"/>
    </xf>
    <xf borderId="0" fillId="6" fontId="6" numFmtId="0" xfId="0" applyAlignment="1" applyFill="1" applyFont="1">
      <alignment horizontal="center" readingOrder="0" vertical="center"/>
    </xf>
    <xf borderId="0" fillId="7" fontId="7" numFmtId="0" xfId="0" applyAlignment="1" applyFill="1" applyFont="1">
      <alignment readingOrder="0"/>
    </xf>
    <xf borderId="0" fillId="7" fontId="8" numFmtId="0" xfId="0" applyAlignment="1" applyFont="1">
      <alignment readingOrder="0"/>
    </xf>
    <xf borderId="0" fillId="7" fontId="9" numFmtId="0" xfId="0" applyAlignment="1" applyFont="1">
      <alignment readingOrder="0"/>
    </xf>
    <xf borderId="0" fillId="7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75"/>
    <col customWidth="1" min="3" max="3" width="33.25"/>
    <col customWidth="1" min="4" max="4" width="24.0"/>
    <col customWidth="1" min="5" max="5" width="11.75"/>
    <col customWidth="1" min="7" max="7" width="12.5"/>
    <col customWidth="1" min="8" max="8" width="13.5"/>
    <col customWidth="1" min="9" max="9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G1" s="3" t="s">
        <v>5</v>
      </c>
    </row>
    <row r="2">
      <c r="A2" s="1" t="s">
        <v>6</v>
      </c>
      <c r="B2" s="4">
        <v>396.0</v>
      </c>
      <c r="C2" s="5">
        <f>I4/I3</f>
        <v>0.3</v>
      </c>
      <c r="E2" s="6">
        <f>B2*C2</f>
        <v>118.8</v>
      </c>
      <c r="G2" s="7" t="s">
        <v>6</v>
      </c>
      <c r="H2" s="8" t="s">
        <v>7</v>
      </c>
      <c r="I2" s="4">
        <v>2.0</v>
      </c>
    </row>
    <row r="3">
      <c r="A3" s="1" t="s">
        <v>8</v>
      </c>
      <c r="B3" s="4">
        <v>180.0</v>
      </c>
      <c r="C3" s="9">
        <v>0.335</v>
      </c>
      <c r="D3" s="6">
        <f>C3+$I$8/$I$3</f>
        <v>0.4215625</v>
      </c>
      <c r="E3" s="6">
        <f t="shared" ref="E3:E23" si="1">IF(D3,D3*B3,C3*B3)</f>
        <v>75.88125</v>
      </c>
      <c r="H3" s="8" t="s">
        <v>9</v>
      </c>
      <c r="I3" s="4">
        <v>8.0</v>
      </c>
    </row>
    <row r="4">
      <c r="A4" s="1" t="s">
        <v>10</v>
      </c>
      <c r="B4" s="4">
        <v>13.5</v>
      </c>
      <c r="C4" s="9">
        <v>1.0062</v>
      </c>
      <c r="D4" s="6">
        <f>C4+$I$12/$I$3</f>
        <v>1.0562</v>
      </c>
      <c r="E4" s="6">
        <f t="shared" si="1"/>
        <v>14.2587</v>
      </c>
      <c r="H4" s="8" t="s">
        <v>11</v>
      </c>
      <c r="I4" s="4">
        <f>3*$I$3/10</f>
        <v>2.4</v>
      </c>
    </row>
    <row r="5">
      <c r="A5" s="1" t="s">
        <v>12</v>
      </c>
      <c r="B5" s="4">
        <v>9.0</v>
      </c>
      <c r="C5" s="9">
        <v>0.85</v>
      </c>
      <c r="D5" s="6">
        <f>C5+$I$16/$I$3</f>
        <v>0.9</v>
      </c>
      <c r="E5" s="6">
        <f t="shared" si="1"/>
        <v>8.1</v>
      </c>
      <c r="G5" s="7" t="s">
        <v>8</v>
      </c>
      <c r="H5" s="8" t="s">
        <v>13</v>
      </c>
      <c r="I5" s="4">
        <v>6.55</v>
      </c>
    </row>
    <row r="6">
      <c r="A6" s="1" t="s">
        <v>14</v>
      </c>
      <c r="B6" s="4">
        <v>129.2</v>
      </c>
      <c r="C6" s="9">
        <v>0.775</v>
      </c>
      <c r="E6" s="6">
        <f t="shared" si="1"/>
        <v>100.13</v>
      </c>
      <c r="H6" s="8" t="s">
        <v>15</v>
      </c>
      <c r="I6" s="4">
        <v>1.85</v>
      </c>
    </row>
    <row r="7">
      <c r="A7" s="1" t="s">
        <v>16</v>
      </c>
      <c r="B7" s="4">
        <v>360.0</v>
      </c>
      <c r="C7" s="9">
        <v>0.15</v>
      </c>
      <c r="E7" s="6">
        <f t="shared" si="1"/>
        <v>54</v>
      </c>
      <c r="H7" s="8" t="s">
        <v>17</v>
      </c>
      <c r="I7" s="4">
        <v>2.77</v>
      </c>
    </row>
    <row r="8">
      <c r="A8" s="1" t="s">
        <v>18</v>
      </c>
      <c r="B8" s="4">
        <v>250.0</v>
      </c>
      <c r="C8" s="9">
        <v>0.4</v>
      </c>
      <c r="E8" s="6">
        <f t="shared" si="1"/>
        <v>100</v>
      </c>
      <c r="H8" s="8" t="s">
        <v>11</v>
      </c>
      <c r="I8" s="6">
        <f>$I$7/4</f>
        <v>0.6925</v>
      </c>
    </row>
    <row r="9">
      <c r="A9" s="1" t="s">
        <v>19</v>
      </c>
      <c r="B9" s="4">
        <v>167.4</v>
      </c>
      <c r="C9" s="9">
        <v>0.62</v>
      </c>
      <c r="E9" s="6">
        <f t="shared" si="1"/>
        <v>103.788</v>
      </c>
      <c r="G9" s="7" t="s">
        <v>10</v>
      </c>
      <c r="H9" s="8" t="s">
        <v>13</v>
      </c>
      <c r="I9" s="4">
        <v>5.0</v>
      </c>
    </row>
    <row r="10">
      <c r="A10" s="1" t="s">
        <v>20</v>
      </c>
      <c r="B10" s="4">
        <v>60.0</v>
      </c>
      <c r="C10" s="9">
        <v>0.683</v>
      </c>
      <c r="E10" s="6">
        <f t="shared" si="1"/>
        <v>40.98</v>
      </c>
      <c r="H10" s="8" t="s">
        <v>15</v>
      </c>
      <c r="I10" s="4">
        <v>0.8</v>
      </c>
    </row>
    <row r="11">
      <c r="A11" s="1" t="s">
        <v>21</v>
      </c>
      <c r="B11" s="4">
        <v>10.0</v>
      </c>
      <c r="C11" s="9">
        <f>C3</f>
        <v>0.335</v>
      </c>
      <c r="E11" s="6">
        <f t="shared" si="1"/>
        <v>3.35</v>
      </c>
      <c r="H11" s="8" t="s">
        <v>17</v>
      </c>
      <c r="I11" s="4">
        <v>1.2</v>
      </c>
    </row>
    <row r="12">
      <c r="A12" s="1" t="s">
        <v>22</v>
      </c>
      <c r="B12" s="4">
        <v>10.0</v>
      </c>
      <c r="C12" s="9">
        <f>C3</f>
        <v>0.335</v>
      </c>
      <c r="E12" s="6">
        <f t="shared" si="1"/>
        <v>3.35</v>
      </c>
      <c r="H12" s="8" t="s">
        <v>11</v>
      </c>
      <c r="I12" s="6">
        <f>$I$11/3</f>
        <v>0.4</v>
      </c>
    </row>
    <row r="13">
      <c r="A13" s="1" t="s">
        <v>23</v>
      </c>
      <c r="B13" s="4">
        <v>10.0</v>
      </c>
      <c r="C13" s="9">
        <v>0.8218</v>
      </c>
      <c r="E13" s="6">
        <f t="shared" si="1"/>
        <v>8.218</v>
      </c>
      <c r="G13" s="7" t="s">
        <v>12</v>
      </c>
      <c r="H13" s="8" t="s">
        <v>13</v>
      </c>
      <c r="I13" s="4">
        <v>2.0</v>
      </c>
    </row>
    <row r="14">
      <c r="A14" s="1" t="s">
        <v>24</v>
      </c>
      <c r="B14" s="4">
        <v>10.0</v>
      </c>
      <c r="C14" s="9">
        <v>0.8218</v>
      </c>
      <c r="E14" s="6">
        <f t="shared" si="1"/>
        <v>8.218</v>
      </c>
      <c r="H14" s="8" t="s">
        <v>15</v>
      </c>
      <c r="I14" s="4">
        <v>0.95</v>
      </c>
    </row>
    <row r="15">
      <c r="A15" s="1" t="s">
        <v>25</v>
      </c>
      <c r="B15" s="4">
        <v>28.0</v>
      </c>
      <c r="C15" s="9">
        <f>C11</f>
        <v>0.335</v>
      </c>
      <c r="E15" s="6">
        <f t="shared" si="1"/>
        <v>9.38</v>
      </c>
      <c r="H15" s="8" t="s">
        <v>17</v>
      </c>
      <c r="I15" s="4">
        <v>1.2</v>
      </c>
    </row>
    <row r="16">
      <c r="A16" s="1" t="s">
        <v>26</v>
      </c>
      <c r="B16" s="4">
        <v>28.0</v>
      </c>
      <c r="C16" s="9">
        <f>C11</f>
        <v>0.335</v>
      </c>
      <c r="E16" s="6">
        <f t="shared" si="1"/>
        <v>9.38</v>
      </c>
      <c r="H16" s="8" t="s">
        <v>11</v>
      </c>
      <c r="I16" s="6">
        <f>$I$15/3</f>
        <v>0.4</v>
      </c>
    </row>
    <row r="17">
      <c r="A17" s="1" t="s">
        <v>27</v>
      </c>
      <c r="B17" s="4">
        <v>28.0</v>
      </c>
      <c r="C17" s="9">
        <f>C13</f>
        <v>0.8218</v>
      </c>
      <c r="E17" s="6">
        <f t="shared" si="1"/>
        <v>23.0104</v>
      </c>
      <c r="H17" s="4" t="s">
        <v>28</v>
      </c>
    </row>
    <row r="18">
      <c r="A18" s="1" t="s">
        <v>29</v>
      </c>
      <c r="B18" s="4">
        <v>28.0</v>
      </c>
      <c r="C18" s="9">
        <f>C13</f>
        <v>0.8218</v>
      </c>
      <c r="E18" s="6">
        <f t="shared" si="1"/>
        <v>23.0104</v>
      </c>
    </row>
    <row r="19">
      <c r="A19" s="1" t="s">
        <v>30</v>
      </c>
      <c r="B19" s="4">
        <v>80.0</v>
      </c>
      <c r="C19" s="9">
        <v>0.2</v>
      </c>
      <c r="E19" s="6">
        <f t="shared" si="1"/>
        <v>16</v>
      </c>
    </row>
    <row r="20">
      <c r="A20" s="1" t="s">
        <v>31</v>
      </c>
      <c r="B20" s="4">
        <v>320.0</v>
      </c>
      <c r="C20" s="9">
        <v>0.425</v>
      </c>
      <c r="E20" s="6">
        <f t="shared" si="1"/>
        <v>136</v>
      </c>
    </row>
    <row r="21">
      <c r="A21" s="1" t="s">
        <v>32</v>
      </c>
      <c r="B21" s="4">
        <v>343.0</v>
      </c>
      <c r="C21" s="9">
        <v>0.08</v>
      </c>
      <c r="E21" s="6">
        <f t="shared" si="1"/>
        <v>27.44</v>
      </c>
    </row>
    <row r="22">
      <c r="A22" s="1" t="s">
        <v>33</v>
      </c>
      <c r="B22" s="4">
        <v>100.0</v>
      </c>
      <c r="C22" s="9">
        <v>0.54</v>
      </c>
      <c r="E22" s="6">
        <f t="shared" si="1"/>
        <v>54</v>
      </c>
    </row>
    <row r="23">
      <c r="A23" s="1" t="s">
        <v>34</v>
      </c>
      <c r="B23" s="4">
        <v>45.0</v>
      </c>
      <c r="C23" s="9">
        <v>0.721</v>
      </c>
      <c r="E23" s="6">
        <f t="shared" si="1"/>
        <v>32.445</v>
      </c>
    </row>
    <row r="24">
      <c r="N24" s="6">
        <f>C11-B27</f>
        <v>-0.0372466508</v>
      </c>
      <c r="O24" s="4" t="s">
        <v>35</v>
      </c>
    </row>
    <row r="25" ht="25.5" customHeight="1">
      <c r="A25" s="10" t="s">
        <v>36</v>
      </c>
      <c r="B25" s="6">
        <f>SUM(B2:B23)</f>
        <v>2605.1</v>
      </c>
    </row>
    <row r="26">
      <c r="A26" s="10" t="s">
        <v>37</v>
      </c>
      <c r="B26" s="6">
        <f>SUM(E2:E23)</f>
        <v>969.73975</v>
      </c>
    </row>
    <row r="27">
      <c r="A27" s="10" t="s">
        <v>38</v>
      </c>
      <c r="B27" s="6">
        <f>$B$26/$B$25</f>
        <v>0.3722466508</v>
      </c>
    </row>
    <row r="28">
      <c r="A28" s="11" t="s">
        <v>39</v>
      </c>
      <c r="B28" s="6">
        <f>($B$27-$C$3)*$I$3/$I$6</f>
        <v>0.1610665981</v>
      </c>
    </row>
    <row r="29" ht="27.75" customHeight="1"/>
    <row r="30">
      <c r="A30" s="4"/>
    </row>
    <row r="32">
      <c r="A32" s="1" t="s">
        <v>40</v>
      </c>
      <c r="B32" s="4">
        <v>0.25</v>
      </c>
    </row>
    <row r="33">
      <c r="A33" s="1" t="s">
        <v>41</v>
      </c>
      <c r="B33" s="6">
        <f>$B$32-$B$28</f>
        <v>0.08893340194</v>
      </c>
    </row>
    <row r="35">
      <c r="A35" s="12" t="s">
        <v>42</v>
      </c>
    </row>
    <row r="36">
      <c r="A36" s="13" t="s">
        <v>43</v>
      </c>
    </row>
    <row r="37">
      <c r="A37" s="14" t="s">
        <v>44</v>
      </c>
    </row>
    <row r="38">
      <c r="A38" s="13" t="s">
        <v>45</v>
      </c>
    </row>
    <row r="39">
      <c r="A39" s="15" t="s">
        <v>46</v>
      </c>
    </row>
    <row r="40">
      <c r="A40" s="15" t="s">
        <v>47</v>
      </c>
    </row>
    <row r="41">
      <c r="A41" s="16" t="s">
        <v>48</v>
      </c>
    </row>
  </sheetData>
  <mergeCells count="14">
    <mergeCell ref="A35:E35"/>
    <mergeCell ref="A36:E36"/>
    <mergeCell ref="A37:E37"/>
    <mergeCell ref="A38:E38"/>
    <mergeCell ref="A39:E39"/>
    <mergeCell ref="A40:E40"/>
    <mergeCell ref="A41:E41"/>
    <mergeCell ref="G1:I1"/>
    <mergeCell ref="G2:G4"/>
    <mergeCell ref="G5:G8"/>
    <mergeCell ref="G9:G12"/>
    <mergeCell ref="G13:G16"/>
    <mergeCell ref="A28:A29"/>
    <mergeCell ref="B28:B29"/>
  </mergeCells>
  <drawing r:id="rId1"/>
</worksheet>
</file>