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Material\ResNet\"/>
    </mc:Choice>
  </mc:AlternateContent>
  <xr:revisionPtr revIDLastSave="0" documentId="13_ncr:1_{A6673A34-A317-4FE4-AFB3-0FE48B8E8D0C}" xr6:coauthVersionLast="47" xr6:coauthVersionMax="47" xr10:uidLastSave="{00000000-0000-0000-0000-000000000000}"/>
  <bookViews>
    <workbookView xWindow="-110" yWindow="-110" windowWidth="19420" windowHeight="10300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6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6" l="1"/>
  <c r="D7" i="16"/>
  <c r="D3" i="16"/>
  <c r="D11" i="16"/>
  <c r="D10" i="16"/>
  <c r="D8" i="16"/>
  <c r="D6" i="16"/>
  <c r="D4" i="16"/>
  <c r="D2" i="16"/>
  <c r="D6" i="9"/>
  <c r="E6" i="9"/>
  <c r="C6" i="9"/>
  <c r="J2" i="16" l="1"/>
  <c r="M2" i="16" s="1"/>
  <c r="F4" i="9"/>
  <c r="F3" i="7" s="1"/>
  <c r="F5" i="9"/>
  <c r="F4" i="7" s="1"/>
  <c r="F3" i="9"/>
  <c r="F2" i="7" s="1"/>
  <c r="E12" i="16"/>
  <c r="E11" i="16"/>
  <c r="E10" i="16"/>
  <c r="E8" i="16"/>
  <c r="E7" i="16"/>
  <c r="E6" i="16"/>
  <c r="E4" i="16"/>
  <c r="E3" i="16"/>
  <c r="E2" i="16"/>
  <c r="A3" i="9"/>
  <c r="F6" i="9" l="1"/>
  <c r="G3" i="7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H2" i="7" a="1"/>
  <c r="H2" i="7" s="1"/>
  <c r="I2" i="7" a="1"/>
  <c r="I2" i="7" s="1"/>
  <c r="J2" i="7" a="1"/>
  <c r="J2" i="7" s="1"/>
  <c r="G2" i="7" a="1"/>
  <c r="G2" i="7" s="1"/>
  <c r="J10" i="7" l="1"/>
  <c r="I10" i="7"/>
  <c r="H10" i="7"/>
  <c r="G10" i="7"/>
  <c r="I8" i="7"/>
  <c r="I5" i="7"/>
  <c r="I7" i="7"/>
  <c r="I6" i="7"/>
  <c r="I9" i="7"/>
  <c r="J9" i="7"/>
  <c r="J5" i="7"/>
  <c r="J8" i="7"/>
  <c r="J7" i="7"/>
  <c r="J6" i="7"/>
  <c r="H8" i="7"/>
  <c r="H5" i="7"/>
  <c r="H7" i="7"/>
  <c r="H6" i="7"/>
  <c r="H9" i="7"/>
  <c r="G5" i="7"/>
  <c r="G8" i="7"/>
  <c r="G7" i="7"/>
  <c r="G9" i="7"/>
  <c r="G6" i="7"/>
  <c r="C7" i="7" l="1"/>
  <c r="H11" i="7" s="1"/>
  <c r="D7" i="7"/>
  <c r="I11" i="7" s="1"/>
  <c r="E7" i="7"/>
  <c r="J11" i="7" s="1"/>
  <c r="B7" i="7"/>
  <c r="G11" i="7" s="1"/>
  <c r="B8" i="7"/>
  <c r="C8" i="7"/>
  <c r="D8" i="7"/>
  <c r="E8" i="7"/>
  <c r="C6" i="7"/>
  <c r="C10" i="7" s="1"/>
  <c r="D6" i="7"/>
  <c r="D10" i="7" s="1"/>
  <c r="E6" i="7"/>
  <c r="E10" i="7" s="1"/>
  <c r="B6" i="7"/>
  <c r="B10" i="7" s="1"/>
  <c r="C5" i="7"/>
  <c r="C9" i="7" s="1"/>
  <c r="D5" i="7"/>
  <c r="D9" i="7" s="1"/>
  <c r="E5" i="7"/>
  <c r="E9" i="7" s="1"/>
  <c r="B5" i="7"/>
  <c r="B9" i="7" s="1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<sst xmlns="http://schemas.openxmlformats.org/spreadsheetml/2006/main" count="47" uniqueCount="37">
  <si>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</si>
  <si>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</si>
  <si>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</si>
  <si>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</si>
  <si>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</si>
  <si>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</si>
  <si>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</si>
  <si>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</si>
  <si>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</si>
  <si>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</si>
  <si>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</si>
  <si>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</si>
  <si>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</si>
  <si>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</si>
  <si>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</si>
  <si>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</si>
  <si>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</si>
  <si>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</si>
  <si>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</si>
  <si>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</si>
  <si>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</si>
  <si>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</si>
  <si>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</si>
  <si>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Previsto</t>
  </si>
  <si>
    <t>Quantidade</t>
  </si>
  <si>
    <t>Material</t>
  </si>
  <si>
    <t>Betão Armado</t>
  </si>
  <si>
    <t>Aço</t>
  </si>
  <si>
    <t>Resumo</t>
  </si>
  <si>
    <t xml:space="preserve">Corretos de </t>
  </si>
  <si>
    <t>Classe</t>
  </si>
  <si>
    <t>Classe 0</t>
  </si>
  <si>
    <t>Classe 1</t>
  </si>
  <si>
    <t>Classe 2</t>
  </si>
  <si>
    <t>AUC</t>
  </si>
  <si>
    <t>Alvenaria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</si>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</sst>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theme="7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9" fontId="6" fillId="4" borderId="0" xfId="1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7" fillId="0" borderId="1" xfId="0" applyFont="1" applyBorder="1"/>
    <xf numFmtId="9" fontId="0" fillId="0" borderId="1" xfId="1" applyFont="1" applyBorder="1" applyAlignment="1">
      <alignment horizontal="left" vertical="center"/>
    </xf>
    <xf numFmtId="164" fontId="0" fillId="0" borderId="1" xfId="1" applyNumberFormat="1" applyFont="1" applyBorder="1" applyAlignment="1">
      <alignment horizontal="left" vertical="center"/>
    </xf>
    <xf numFmtId="164" fontId="0" fillId="4" borderId="1" xfId="1" applyNumberFormat="1" applyFont="1" applyFill="1" applyBorder="1" applyAlignment="1">
      <alignment horizontal="left" vertical="center"/>
    </xf>
    <xf numFmtId="0" fontId="0" fillId="6" borderId="0" xfId="0" applyFill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</cellXfs>
  <cellStyles count="2">
    <cellStyle name="Normal" xfId="0" builtinId="0"/>
    <cellStyle name="Percentagem" xfId="1" builtinId="5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491067</xdr:colOff>
      <xdr:row>17</xdr:row>
      <xdr:rowOff>119943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2594984-F015-BF85-09BB-2A16042B35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238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406400</xdr:colOff>
      <xdr:row>35</xdr:row>
      <xdr:rowOff>179916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FF173C3F-CA4C-D38A-EA02-A7D5410A78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476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A007BC16-9AC0-59B5-3463-5A9F37F3A8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9396340D-4978-3EAC-BF7A-2FCB6BF30C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5FB4417E-66AD-B09A-8698-98D729C016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4C3BA8E-1FCA-3BAC-5E04-B2CC020EC1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14</xdr:row>
      <xdr:rowOff>12700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A5C292D7-48EF-35D8-7D32-F253EA1FB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2590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4" totalsRowShown="0" headerRowDxfId="13" dataDxfId="11" headerRowBorderDxfId="12" tableBorderDxfId="10">
  <autoFilter ref="A1:J4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8"/>
    <tableColumn id="3" xr3:uid="{C65D27B5-BF2B-480F-9245-88EBC462C418}" name="Precision" dataDxfId="7"/>
    <tableColumn id="4" xr3:uid="{2F039AB7-CAFE-4D33-8E3F-DDB0554402B9}" name="Recall" dataDxfId="6"/>
    <tableColumn id="5" xr3:uid="{E8A788D3-B0FB-4153-AC29-EB77EB842308}" name="F1 Score" dataDxfId="5"/>
    <tableColumn id="6" xr3:uid="{76122F43-3076-419C-936F-1BAB3AB79795}" name="Qtd" dataDxfId="4">
      <calculatedColumnFormula>'Matriz Confusão 2'!F3</calculatedColumnFormula>
    </tableColumn>
    <tableColumn id="7" xr3:uid="{ED69C583-BA02-4717-B168-089B7EA09073}" name="Exatidão" dataDxfId="3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2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1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0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tabSelected="1" zoomScaleNormal="100" workbookViewId="0">
      <selection activeCell="J12" sqref="J12"/>
    </sheetView>
  </sheetViews>
  <sheetFormatPr defaultRowHeight="14.5" x14ac:dyDescent="0.35"/>
  <cols>
    <col min="1" max="1" width="13.7265625" bestFit="1" customWidth="1"/>
    <col min="2" max="5" width="12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45">
        <v>3.5313634872436519</v>
      </c>
      <c r="C2" s="46">
        <v>0.92993998527526855</v>
      </c>
      <c r="D2" s="2">
        <v>3.665995836257935</v>
      </c>
      <c r="E2" s="46">
        <v>0.87131780385971069</v>
      </c>
    </row>
    <row r="3" spans="1:5" x14ac:dyDescent="0.35">
      <c r="A3" s="2">
        <v>2</v>
      </c>
      <c r="B3" s="2">
        <v>0.72036224603652954</v>
      </c>
      <c r="C3" s="2">
        <v>0.97406619787216187</v>
      </c>
      <c r="D3" s="46">
        <v>1.8943938016891479</v>
      </c>
      <c r="E3" s="45">
        <v>0.95813953876495361</v>
      </c>
    </row>
    <row r="4" spans="1:5" x14ac:dyDescent="0.35">
      <c r="A4" s="2">
        <v>3</v>
      </c>
      <c r="B4" s="2">
        <v>0.60572439432144165</v>
      </c>
      <c r="C4" s="2">
        <v>0.97929167747497559</v>
      </c>
      <c r="D4" s="2">
        <v>2.661788702011108</v>
      </c>
      <c r="E4" s="2">
        <v>0.95503878593444824</v>
      </c>
    </row>
    <row r="5" spans="1:5" x14ac:dyDescent="0.35">
      <c r="A5" s="2">
        <v>4</v>
      </c>
      <c r="B5" s="2">
        <v>0.6347925066947937</v>
      </c>
      <c r="C5" s="2">
        <v>0.98354947566986084</v>
      </c>
      <c r="D5" s="2">
        <v>3.0226349830627441</v>
      </c>
      <c r="E5" s="2">
        <v>0.95503878593444824</v>
      </c>
    </row>
    <row r="6" spans="1:5" x14ac:dyDescent="0.35">
      <c r="A6" s="2">
        <v>5</v>
      </c>
      <c r="B6" s="2">
        <v>0.28830713033676147</v>
      </c>
      <c r="C6" s="2">
        <v>0.99148440361022949</v>
      </c>
      <c r="D6" s="2">
        <v>3.8807468414306641</v>
      </c>
      <c r="E6" s="2">
        <v>0.95503878593444824</v>
      </c>
    </row>
    <row r="7" spans="1:5" x14ac:dyDescent="0.35">
      <c r="A7" s="2">
        <v>6</v>
      </c>
      <c r="B7" s="2">
        <v>8.3611249923706055E-2</v>
      </c>
      <c r="C7" s="2">
        <v>0.99477452039718628</v>
      </c>
      <c r="D7" s="45">
        <v>5.049830436706543</v>
      </c>
      <c r="E7" s="2">
        <v>0.94418603181838989</v>
      </c>
    </row>
    <row r="8" spans="1:5" x14ac:dyDescent="0.35">
      <c r="A8" s="2">
        <v>7</v>
      </c>
      <c r="B8" s="2">
        <v>2.672931365668774E-2</v>
      </c>
      <c r="C8" s="2">
        <v>0.99845170974731445</v>
      </c>
      <c r="D8" s="2">
        <v>4.4838542938232422</v>
      </c>
      <c r="E8" s="2">
        <v>0.95038759708404541</v>
      </c>
    </row>
    <row r="9" spans="1:5" x14ac:dyDescent="0.35">
      <c r="A9" s="2">
        <v>8</v>
      </c>
      <c r="B9" s="46">
        <v>5.7292762212455273E-3</v>
      </c>
      <c r="C9" s="45">
        <v>0.99922585487365723</v>
      </c>
      <c r="D9" s="2">
        <v>4.255340576171875</v>
      </c>
      <c r="E9" s="2">
        <v>0.95658916234970093</v>
      </c>
    </row>
    <row r="10" spans="1:5" x14ac:dyDescent="0.35">
      <c r="A10" s="2">
        <v>9</v>
      </c>
      <c r="B10" s="2">
        <v>1.0213919915258879E-2</v>
      </c>
      <c r="C10" s="2">
        <v>0.99922585487365723</v>
      </c>
      <c r="D10" s="2">
        <v>4.5958652496337891</v>
      </c>
      <c r="E10" s="2">
        <v>0.95348834991455078</v>
      </c>
    </row>
    <row r="11" spans="1:5" x14ac:dyDescent="0.35">
      <c r="A11" s="2">
        <v>10</v>
      </c>
      <c r="B11" s="2">
        <v>4.5668579638004303E-2</v>
      </c>
      <c r="C11" s="2">
        <v>0.99729049205780029</v>
      </c>
      <c r="D11" s="2">
        <v>4.4155030250549316</v>
      </c>
      <c r="E11" s="2">
        <v>0.9519379734992981</v>
      </c>
    </row>
    <row r="12" spans="1:5" x14ac:dyDescent="0.35">
      <c r="A12" s="3" t="s">
        <v>21</v>
      </c>
      <c r="B12" s="47">
        <v>3.60284996032714</v>
      </c>
      <c r="C12" s="47"/>
      <c r="D12" s="47"/>
      <c r="E12" s="47"/>
    </row>
    <row r="13" spans="1:5" x14ac:dyDescent="0.35">
      <c r="A13" s="3" t="s">
        <v>22</v>
      </c>
      <c r="B13" s="47">
        <v>0.95826894044876099</v>
      </c>
      <c r="C13" s="47"/>
      <c r="D13" s="47"/>
      <c r="E13" s="47"/>
    </row>
    <row r="14" spans="1:5" x14ac:dyDescent="0.35">
      <c r="A14" s="4" t="s">
        <v>8</v>
      </c>
      <c r="B14" s="5">
        <f>MIN(B2:B11)</f>
        <v>5.7292762212455273E-3</v>
      </c>
      <c r="C14" s="5">
        <f>MIN(C2:C11)</f>
        <v>0.92993998527526855</v>
      </c>
      <c r="D14" s="5">
        <f>MIN(D2:D11)</f>
        <v>1.8943938016891479</v>
      </c>
      <c r="E14" s="5">
        <f>MIN(E2:E11)</f>
        <v>0.87131780385971069</v>
      </c>
    </row>
    <row r="15" spans="1:5" x14ac:dyDescent="0.35">
      <c r="A15" s="4" t="s">
        <v>9</v>
      </c>
      <c r="B15" s="6">
        <f>MAX(B2:B11)</f>
        <v>3.5313634872436519</v>
      </c>
      <c r="C15" s="6">
        <f>MAX(C2:C11)</f>
        <v>0.99922585487365723</v>
      </c>
      <c r="D15" s="6">
        <f>MAX(D2:D11)</f>
        <v>5.049830436706543</v>
      </c>
      <c r="E15" s="6">
        <f>MAX(E2:E11)</f>
        <v>0.95813953876495361</v>
      </c>
    </row>
    <row r="16" spans="1:5" x14ac:dyDescent="0.35">
      <c r="A16" s="4" t="s">
        <v>8</v>
      </c>
      <c r="B16">
        <f>INDEX($A$2:$A$11,MATCH(B14,B2:B11,0))</f>
        <v>8</v>
      </c>
      <c r="C16">
        <f>INDEX($A$2:$A$11,MATCH(C14,C2:C11,0))</f>
        <v>1</v>
      </c>
      <c r="D16">
        <f>INDEX($A$2:$A$11,MATCH(D14,D2:D11,0))</f>
        <v>2</v>
      </c>
      <c r="E16">
        <f>INDEX($A$2:$A$11,MATCH(E14,E2:E11,0))</f>
        <v>1</v>
      </c>
    </row>
    <row r="17" spans="1:5" x14ac:dyDescent="0.35">
      <c r="A17" s="4" t="s">
        <v>9</v>
      </c>
      <c r="B17">
        <f>INDEX($A$2:$A$11,MATCH(B15,B2:B11,0))</f>
        <v>1</v>
      </c>
      <c r="C17">
        <f>INDEX($A$2:$A$11,MATCH(C15,C2:C11,0))</f>
        <v>8</v>
      </c>
      <c r="D17">
        <f>INDEX($A$2:$A$11,MATCH(D15,D2:D11,0))</f>
        <v>6</v>
      </c>
      <c r="E17">
        <f>INDEX($A$2:$A$11,MATCH(E15,E2:E11,0))</f>
        <v>2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zoomScaleNormal="100" workbookViewId="0">
      <selection activeCell="R16" sqref="R16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60" zoomScaleNormal="60" workbookViewId="0">
      <selection activeCell="S15" sqref="S15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H6"/>
  <sheetViews>
    <sheetView zoomScaleNormal="100" workbookViewId="0">
      <selection activeCell="J12" sqref="J12"/>
    </sheetView>
  </sheetViews>
  <sheetFormatPr defaultRowHeight="14.5" x14ac:dyDescent="0.35"/>
  <cols>
    <col min="1" max="1" width="3.36328125" bestFit="1" customWidth="1"/>
  </cols>
  <sheetData>
    <row r="1" spans="1:8" x14ac:dyDescent="0.35">
      <c r="C1" s="48" t="s">
        <v>23</v>
      </c>
      <c r="D1" s="48"/>
      <c r="E1" s="48"/>
    </row>
    <row r="2" spans="1:8" x14ac:dyDescent="0.35">
      <c r="C2" s="39">
        <v>0</v>
      </c>
      <c r="D2" s="39">
        <v>1</v>
      </c>
      <c r="E2" s="39">
        <v>2</v>
      </c>
    </row>
    <row r="3" spans="1:8" ht="20" customHeight="1" x14ac:dyDescent="0.35">
      <c r="A3" s="49" t="str">
        <f>"Verdadeiro"</f>
        <v>Verdadeiro</v>
      </c>
      <c r="B3" s="1">
        <v>0</v>
      </c>
      <c r="C3" s="40">
        <v>5</v>
      </c>
      <c r="D3" s="2">
        <v>0</v>
      </c>
      <c r="E3" s="2">
        <v>12</v>
      </c>
      <c r="F3">
        <f>SUM(C3:E3)</f>
        <v>17</v>
      </c>
      <c r="H3" s="44">
        <v>17</v>
      </c>
    </row>
    <row r="4" spans="1:8" ht="20" customHeight="1" x14ac:dyDescent="0.35">
      <c r="A4" s="49"/>
      <c r="B4" s="1">
        <v>1</v>
      </c>
      <c r="C4" s="2">
        <v>0</v>
      </c>
      <c r="D4" s="40">
        <v>5</v>
      </c>
      <c r="E4" s="2">
        <v>11</v>
      </c>
      <c r="F4">
        <f t="shared" ref="F4:F5" si="0">SUM(C4:E4)</f>
        <v>16</v>
      </c>
      <c r="H4" s="44">
        <v>16</v>
      </c>
    </row>
    <row r="5" spans="1:8" ht="20" customHeight="1" x14ac:dyDescent="0.35">
      <c r="A5" s="49"/>
      <c r="B5" s="1">
        <v>2</v>
      </c>
      <c r="C5" s="2">
        <v>2</v>
      </c>
      <c r="D5" s="2">
        <v>2</v>
      </c>
      <c r="E5" s="40">
        <v>610</v>
      </c>
      <c r="F5">
        <f t="shared" si="0"/>
        <v>614</v>
      </c>
      <c r="H5" s="44">
        <v>614</v>
      </c>
    </row>
    <row r="6" spans="1:8" x14ac:dyDescent="0.35">
      <c r="C6">
        <f>SUM(C3:C5)</f>
        <v>7</v>
      </c>
      <c r="D6">
        <f t="shared" ref="D6:E6" si="1">SUM(D3:D5)</f>
        <v>7</v>
      </c>
      <c r="E6">
        <f t="shared" si="1"/>
        <v>633</v>
      </c>
      <c r="F6">
        <f>SUM(F3:F5)</f>
        <v>647</v>
      </c>
    </row>
  </sheetData>
  <mergeCells count="2">
    <mergeCell ref="C1:E1"/>
    <mergeCell ref="A3:A5"/>
  </mergeCells>
  <pageMargins left="0.7" right="0.7" top="0.75" bottom="0.75" header="0.3" footer="0.3"/>
  <ignoredErrors>
    <ignoredError sqref="F3:F5 C6:E6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4C8-93BE-43D4-99C2-717E269EE6C9}">
  <dimension ref="A1:M13"/>
  <sheetViews>
    <sheetView topLeftCell="B1" workbookViewId="0">
      <pane ySplit="1" topLeftCell="A2" activePane="bottomLeft" state="frozen"/>
      <selection pane="bottomLeft" activeCell="N8" sqref="N8"/>
    </sheetView>
  </sheetViews>
  <sheetFormatPr defaultRowHeight="20" customHeight="1" x14ac:dyDescent="0.35"/>
  <cols>
    <col min="1" max="1" width="8.6328125" style="28" bestFit="1" customWidth="1"/>
    <col min="2" max="2" width="10.6328125" style="9" bestFit="1" customWidth="1"/>
    <col min="3" max="3" width="6.453125" style="9" bestFit="1" customWidth="1"/>
    <col min="4" max="4" width="5.90625" style="19" bestFit="1" customWidth="1"/>
    <col min="5" max="5" width="9" style="26" bestFit="1" customWidth="1"/>
    <col min="6" max="6" width="11.54296875" customWidth="1"/>
    <col min="7" max="7" width="6.453125" style="9" bestFit="1" customWidth="1"/>
    <col min="8" max="8" width="12.1796875" style="9" bestFit="1" customWidth="1"/>
    <col min="9" max="9" width="8.7265625" style="9"/>
    <col min="10" max="10" width="3.81640625" style="9" bestFit="1" customWidth="1"/>
    <col min="11" max="11" width="10.6328125" style="19" bestFit="1" customWidth="1"/>
    <col min="12" max="12" width="3.81640625" style="9" bestFit="1" customWidth="1"/>
    <col min="13" max="13" width="4.36328125" style="9" bestFit="1" customWidth="1"/>
    <col min="14" max="16384" width="8.7265625" style="9"/>
  </cols>
  <sheetData>
    <row r="1" spans="1:13" ht="20" customHeight="1" x14ac:dyDescent="0.35">
      <c r="B1" s="20" t="s">
        <v>24</v>
      </c>
      <c r="C1" s="20" t="s">
        <v>30</v>
      </c>
      <c r="D1" s="20" t="s">
        <v>36</v>
      </c>
      <c r="E1" s="24"/>
      <c r="G1" s="20" t="s">
        <v>30</v>
      </c>
      <c r="H1" s="20" t="s">
        <v>25</v>
      </c>
      <c r="J1" s="51" t="s">
        <v>28</v>
      </c>
      <c r="K1" s="51"/>
      <c r="L1" s="51"/>
    </row>
    <row r="2" spans="1:13" ht="20" customHeight="1" x14ac:dyDescent="0.35">
      <c r="A2" s="49" t="s">
        <v>31</v>
      </c>
      <c r="B2" s="22">
        <v>5</v>
      </c>
      <c r="C2" s="22">
        <v>0</v>
      </c>
      <c r="D2" s="23">
        <f>B2/SUM($B$2:$B$4)</f>
        <v>0.29411764705882354</v>
      </c>
      <c r="E2" s="25" t="str">
        <f>VLOOKUP(C2,$G$1:$H$4,2,FALSE)</f>
        <v>Alvenaria</v>
      </c>
      <c r="G2" s="18">
        <v>0</v>
      </c>
      <c r="H2" s="18" t="s">
        <v>35</v>
      </c>
      <c r="J2" s="18">
        <f>B2+B6+B10</f>
        <v>620</v>
      </c>
      <c r="K2" s="21" t="s">
        <v>29</v>
      </c>
      <c r="L2" s="18">
        <v>647</v>
      </c>
      <c r="M2" s="30">
        <f>J2/L2</f>
        <v>0.95826893353941267</v>
      </c>
    </row>
    <row r="3" spans="1:13" ht="20" customHeight="1" x14ac:dyDescent="0.35">
      <c r="A3" s="49"/>
      <c r="B3" s="18">
        <v>0</v>
      </c>
      <c r="C3" s="18">
        <v>1</v>
      </c>
      <c r="D3" s="41">
        <f t="shared" ref="D3:D4" si="0">B3/SUM($B$2:$B$4)</f>
        <v>0</v>
      </c>
      <c r="E3" s="26" t="str">
        <f>VLOOKUP(C3,$G$1:$H$4,2,FALSE)</f>
        <v>Aço</v>
      </c>
      <c r="G3" s="18">
        <v>1</v>
      </c>
      <c r="H3" s="18" t="s">
        <v>27</v>
      </c>
      <c r="K3" s="9"/>
    </row>
    <row r="4" spans="1:13" ht="20" customHeight="1" x14ac:dyDescent="0.35">
      <c r="A4" s="49"/>
      <c r="B4" s="18">
        <v>12</v>
      </c>
      <c r="C4" s="18">
        <v>2</v>
      </c>
      <c r="D4" s="41">
        <f t="shared" si="0"/>
        <v>0.70588235294117652</v>
      </c>
      <c r="E4" s="26" t="str">
        <f>VLOOKUP(C4,$G$1:$H$4,2,FALSE)</f>
        <v>Betão Armado</v>
      </c>
      <c r="G4" s="18">
        <v>2</v>
      </c>
      <c r="H4" s="18" t="s">
        <v>26</v>
      </c>
      <c r="K4" s="9"/>
    </row>
    <row r="5" spans="1:13" ht="20" customHeight="1" x14ac:dyDescent="0.35">
      <c r="B5" s="11"/>
      <c r="C5" s="11"/>
      <c r="D5" s="11"/>
      <c r="E5" s="24"/>
      <c r="K5" s="9"/>
    </row>
    <row r="6" spans="1:13" ht="20" customHeight="1" x14ac:dyDescent="0.35">
      <c r="A6" s="52" t="s">
        <v>32</v>
      </c>
      <c r="B6" s="29">
        <v>5</v>
      </c>
      <c r="C6" s="29">
        <v>1</v>
      </c>
      <c r="D6" s="23">
        <f>B6/SUM($B$6:$B$8)</f>
        <v>0.3125</v>
      </c>
      <c r="E6" s="27" t="str">
        <f>VLOOKUP(C6,$G$1:$H$4,2,FALSE)</f>
        <v>Aço</v>
      </c>
      <c r="K6" s="9"/>
    </row>
    <row r="7" spans="1:13" ht="20" customHeight="1" x14ac:dyDescent="0.35">
      <c r="A7" s="53"/>
      <c r="B7" s="18">
        <v>0</v>
      </c>
      <c r="C7" s="18">
        <v>0</v>
      </c>
      <c r="D7" s="41">
        <f t="shared" ref="D7:D8" si="1">B7/SUM($B$6:$B$8)</f>
        <v>0</v>
      </c>
      <c r="E7" s="26" t="str">
        <f>VLOOKUP(C7,$G$1:$H$4,2,FALSE)</f>
        <v>Alvenaria</v>
      </c>
      <c r="K7" s="9"/>
    </row>
    <row r="8" spans="1:13" ht="20" customHeight="1" x14ac:dyDescent="0.35">
      <c r="A8" s="54"/>
      <c r="B8" s="18">
        <v>11</v>
      </c>
      <c r="C8" s="18">
        <v>2</v>
      </c>
      <c r="D8" s="41">
        <f t="shared" si="1"/>
        <v>0.6875</v>
      </c>
      <c r="E8" s="26" t="str">
        <f>VLOOKUP(C8,$G$1:$H$4,2,FALSE)</f>
        <v>Betão Armado</v>
      </c>
    </row>
    <row r="9" spans="1:13" ht="20" customHeight="1" x14ac:dyDescent="0.35">
      <c r="B9" s="11"/>
      <c r="C9" s="11"/>
      <c r="D9" s="11"/>
      <c r="E9" s="24"/>
    </row>
    <row r="10" spans="1:13" ht="20" customHeight="1" x14ac:dyDescent="0.35">
      <c r="A10" s="50" t="s">
        <v>33</v>
      </c>
      <c r="B10" s="22">
        <v>610</v>
      </c>
      <c r="C10" s="22">
        <v>2</v>
      </c>
      <c r="D10" s="43">
        <f>B10/SUM($B$10:$B$12)</f>
        <v>0.99348534201954397</v>
      </c>
      <c r="E10" s="25" t="str">
        <f>VLOOKUP(C10,$G$1:$H$4,2,FALSE)</f>
        <v>Betão Armado</v>
      </c>
    </row>
    <row r="11" spans="1:13" ht="20" customHeight="1" x14ac:dyDescent="0.35">
      <c r="A11" s="50"/>
      <c r="B11" s="18">
        <v>2</v>
      </c>
      <c r="C11" s="18">
        <v>0</v>
      </c>
      <c r="D11" s="42">
        <f t="shared" ref="D11:D12" si="2">B11/SUM($B$10:$B$12)</f>
        <v>3.2573289902280132E-3</v>
      </c>
      <c r="E11" s="26" t="str">
        <f>VLOOKUP(C11,$G$1:$H$4,2,FALSE)</f>
        <v>Alvenaria</v>
      </c>
    </row>
    <row r="12" spans="1:13" ht="20" customHeight="1" x14ac:dyDescent="0.35">
      <c r="A12" s="50"/>
      <c r="B12" s="18">
        <v>2</v>
      </c>
      <c r="C12" s="18">
        <v>1</v>
      </c>
      <c r="D12" s="42">
        <f t="shared" si="2"/>
        <v>3.2573289902280132E-3</v>
      </c>
      <c r="E12" s="26" t="str">
        <f>VLOOKUP(C12,$G$1:$H$4,2,FALSE)</f>
        <v>Aço</v>
      </c>
    </row>
    <row r="13" spans="1:13" ht="20" customHeight="1" x14ac:dyDescent="0.35">
      <c r="B13" s="11"/>
      <c r="C13" s="11"/>
      <c r="D13" s="11"/>
      <c r="E13" s="24"/>
    </row>
  </sheetData>
  <mergeCells count="4">
    <mergeCell ref="A10:A12"/>
    <mergeCell ref="J1:L1"/>
    <mergeCell ref="A2:A4"/>
    <mergeCell ref="A6:A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11"/>
  <sheetViews>
    <sheetView workbookViewId="0">
      <pane xSplit="1" topLeftCell="B1" activePane="topRight" state="frozen"/>
      <selection pane="topRight" activeCell="G11" sqref="G11"/>
    </sheetView>
  </sheetViews>
  <sheetFormatPr defaultRowHeight="14.5" x14ac:dyDescent="0.35"/>
  <cols>
    <col min="1" max="1" width="10.54296875" style="14" bestFit="1" customWidth="1"/>
    <col min="2" max="2" width="12.7265625" bestFit="1" customWidth="1"/>
    <col min="3" max="3" width="12.90625" bestFit="1" customWidth="1"/>
    <col min="4" max="4" width="11.81640625" bestFit="1" customWidth="1"/>
    <col min="5" max="5" width="12.26953125" bestFit="1" customWidth="1"/>
    <col min="6" max="6" width="8.54296875" style="33" customWidth="1"/>
    <col min="7" max="7" width="12.6328125" bestFit="1" customWidth="1"/>
    <col min="8" max="8" width="12.36328125" bestFit="1" customWidth="1"/>
    <col min="9" max="9" width="16.08984375" bestFit="1" customWidth="1"/>
    <col min="10" max="10" width="8.90625" style="9" bestFit="1" customWidth="1"/>
    <col min="11" max="11" width="10.08984375" style="35" bestFit="1" customWidth="1"/>
  </cols>
  <sheetData>
    <row r="1" spans="1:11" x14ac:dyDescent="0.35">
      <c r="A1" s="36" t="s">
        <v>30</v>
      </c>
      <c r="B1" s="37" t="s">
        <v>2</v>
      </c>
      <c r="C1" s="37" t="s">
        <v>5</v>
      </c>
      <c r="D1" s="37" t="s">
        <v>6</v>
      </c>
      <c r="E1" s="37" t="s">
        <v>7</v>
      </c>
      <c r="F1" s="31" t="s">
        <v>16</v>
      </c>
      <c r="G1" s="38" t="s">
        <v>10</v>
      </c>
      <c r="H1" s="38" t="s">
        <v>11</v>
      </c>
      <c r="I1" s="38" t="s">
        <v>12</v>
      </c>
      <c r="J1" s="17" t="s">
        <v>13</v>
      </c>
      <c r="K1"/>
    </row>
    <row r="2" spans="1:11" x14ac:dyDescent="0.35">
      <c r="A2" s="15">
        <v>0</v>
      </c>
      <c r="B2" s="2">
        <v>0.97836166924265844</v>
      </c>
      <c r="C2" s="2">
        <v>0.7142857142857143</v>
      </c>
      <c r="D2" s="2">
        <v>0.29411764705882348</v>
      </c>
      <c r="E2" s="2">
        <v>0.41666666666666669</v>
      </c>
      <c r="F2" s="32">
        <f>'Matriz Confusão 2'!F3</f>
        <v>17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Muito Alta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Boa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Baixo</v>
      </c>
      <c r="J2" s="16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Baixo</v>
      </c>
      <c r="K2"/>
    </row>
    <row r="3" spans="1:11" x14ac:dyDescent="0.35">
      <c r="A3" s="15">
        <v>1</v>
      </c>
      <c r="B3" s="2">
        <v>0.97990726429675423</v>
      </c>
      <c r="C3" s="2">
        <v>0.7142857142857143</v>
      </c>
      <c r="D3" s="2">
        <v>0.3125</v>
      </c>
      <c r="E3" s="2">
        <v>0.43478260869565222</v>
      </c>
      <c r="F3" s="32">
        <f>'Matriz Confusão 2'!F4</f>
        <v>16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Muito Alta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Boa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Baixo</v>
      </c>
      <c r="J3" s="16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Baixo</v>
      </c>
      <c r="K3"/>
    </row>
    <row r="4" spans="1:11" x14ac:dyDescent="0.35">
      <c r="A4" s="15">
        <v>2</v>
      </c>
      <c r="B4" s="2">
        <v>0.95826893353941267</v>
      </c>
      <c r="C4" s="2">
        <v>0.9636650868878357</v>
      </c>
      <c r="D4" s="2">
        <v>0.99348534201954397</v>
      </c>
      <c r="E4" s="2">
        <v>0.97834803528468317</v>
      </c>
      <c r="F4" s="32">
        <f>'Matriz Confusão 2'!F5</f>
        <v>614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Muito Alta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Muito Alta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Muito Alta</v>
      </c>
      <c r="J4" s="16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Muito Alta</v>
      </c>
      <c r="K4"/>
    </row>
    <row r="5" spans="1:11" x14ac:dyDescent="0.35">
      <c r="A5" s="7" t="s">
        <v>8</v>
      </c>
      <c r="B5" s="5">
        <f>MIN(B2:B4)</f>
        <v>0.95826893353941267</v>
      </c>
      <c r="C5" s="5">
        <f>MIN(C2:C4)</f>
        <v>0.7142857142857143</v>
      </c>
      <c r="D5" s="5">
        <f>MIN(D2:D4)</f>
        <v>0.29411764705882348</v>
      </c>
      <c r="E5" s="5">
        <f>MIN(E2:E4)</f>
        <v>0.41666666666666669</v>
      </c>
      <c r="G5" s="9">
        <f>COUNTIF(G2:G4,$K$5)</f>
        <v>3</v>
      </c>
      <c r="H5" s="9">
        <f>COUNTIF(H2:H4,$K$5)</f>
        <v>1</v>
      </c>
      <c r="I5" s="9">
        <f>COUNTIF(I2:I4,$K$5)</f>
        <v>1</v>
      </c>
      <c r="J5" s="9">
        <f>COUNTIF(J2:J4,$K$5)</f>
        <v>1</v>
      </c>
      <c r="K5" s="35" t="s">
        <v>17</v>
      </c>
    </row>
    <row r="6" spans="1:11" x14ac:dyDescent="0.35">
      <c r="A6" s="8" t="s">
        <v>9</v>
      </c>
      <c r="B6" s="6">
        <f>MAX(B2:B4)</f>
        <v>0.97990726429675423</v>
      </c>
      <c r="C6" s="6">
        <f>MAX(C2:C4)</f>
        <v>0.9636650868878357</v>
      </c>
      <c r="D6" s="6">
        <f>MAX(D2:D4)</f>
        <v>0.99348534201954397</v>
      </c>
      <c r="E6" s="6">
        <f>MAX(E2:E4)</f>
        <v>0.97834803528468317</v>
      </c>
      <c r="G6" s="9">
        <f>COUNTIF(G2:G4,$K$6)</f>
        <v>0</v>
      </c>
      <c r="H6" s="9">
        <f>COUNTIF(H2:H4,$K$6)</f>
        <v>0</v>
      </c>
      <c r="I6" s="9">
        <f>COUNTIF(I2:I4,$K$6)</f>
        <v>0</v>
      </c>
      <c r="J6" s="9">
        <f>COUNTIF(J2:J4,$K$6)</f>
        <v>0</v>
      </c>
      <c r="K6" s="35" t="s">
        <v>14</v>
      </c>
    </row>
    <row r="7" spans="1:11" x14ac:dyDescent="0.35">
      <c r="A7" s="11">
        <v>0</v>
      </c>
      <c r="B7">
        <f>COUNTIF(B2:B4,"=0")</f>
        <v>0</v>
      </c>
      <c r="C7">
        <f>COUNTIF(C2:C4,"=0")</f>
        <v>0</v>
      </c>
      <c r="D7">
        <f>COUNTIF(D2:D4,"=0")</f>
        <v>0</v>
      </c>
      <c r="E7">
        <f>COUNTIF(E2:E4,"=0")</f>
        <v>0</v>
      </c>
      <c r="G7" s="9">
        <f>COUNTIF(G2:G4,$K$7)</f>
        <v>0</v>
      </c>
      <c r="H7" s="9">
        <f>COUNTIF(H2:H4,$K$7)</f>
        <v>2</v>
      </c>
      <c r="I7" s="9">
        <f>COUNTIF(I2:I4,$K$7)</f>
        <v>0</v>
      </c>
      <c r="J7" s="9">
        <f>COUNTIF(J2:J4,$K$7)</f>
        <v>0</v>
      </c>
      <c r="K7" s="35" t="s">
        <v>19</v>
      </c>
    </row>
    <row r="8" spans="1:11" x14ac:dyDescent="0.35">
      <c r="A8" s="11">
        <v>1</v>
      </c>
      <c r="B8">
        <f>COUNTIF(B2:B4,"=1")</f>
        <v>0</v>
      </c>
      <c r="C8">
        <f>COUNTIF(C2:C4,"=1")</f>
        <v>0</v>
      </c>
      <c r="D8">
        <f>COUNTIF(D2:D4,"=1")</f>
        <v>0</v>
      </c>
      <c r="E8">
        <f>COUNTIF(E2:E4,"=1")</f>
        <v>0</v>
      </c>
      <c r="G8" s="9">
        <f>COUNTIF(G2:G4,$K$8)</f>
        <v>0</v>
      </c>
      <c r="H8" s="9">
        <f>COUNTIF(H2:H4,$K$8)</f>
        <v>0</v>
      </c>
      <c r="I8" s="9">
        <f>COUNTIF(I2:I4,$K$8)</f>
        <v>0</v>
      </c>
      <c r="J8" s="9">
        <f>COUNTIF(J2:J4,$K$8)</f>
        <v>0</v>
      </c>
      <c r="K8" s="35" t="s">
        <v>15</v>
      </c>
    </row>
    <row r="9" spans="1:11" x14ac:dyDescent="0.35">
      <c r="A9" s="12" t="s">
        <v>8</v>
      </c>
      <c r="B9" s="5">
        <f>INDEX($A$2:$A$4,MATCH(B5,B2:B4,0))</f>
        <v>2</v>
      </c>
      <c r="C9" s="5">
        <f>INDEX($A$2:$A$4,MATCH(C5,C2:C4,0))</f>
        <v>0</v>
      </c>
      <c r="D9" s="5">
        <f>INDEX($A$2:$A$4,MATCH(D5,D2:D4,0))</f>
        <v>0</v>
      </c>
      <c r="E9" s="5">
        <f>INDEX($A$2:$A$4,MATCH(E5,E2:E4,0))</f>
        <v>0</v>
      </c>
      <c r="G9" s="9">
        <f>COUNTIF(G2:G4,$K$9)</f>
        <v>0</v>
      </c>
      <c r="H9" s="9">
        <f>COUNTIF(H2:H4,$K$9)</f>
        <v>0</v>
      </c>
      <c r="I9" s="9">
        <f>COUNTIF(I2:I4,$K$9)</f>
        <v>2</v>
      </c>
      <c r="J9" s="9">
        <f>COUNTIF(J2:J4,$K$9)</f>
        <v>2</v>
      </c>
      <c r="K9" s="35" t="s">
        <v>18</v>
      </c>
    </row>
    <row r="10" spans="1:11" x14ac:dyDescent="0.35">
      <c r="A10" s="13" t="s">
        <v>9</v>
      </c>
      <c r="B10" s="6">
        <f>INDEX($A$2:$A$4,MATCH(B6,B2:B4,0))</f>
        <v>1</v>
      </c>
      <c r="C10" s="6">
        <f>INDEX($A$2:$A$4,MATCH(C6,C2:C4,0))</f>
        <v>2</v>
      </c>
      <c r="D10" s="6">
        <f>INDEX($A$2:$A$4,MATCH(D6,D2:D4,0))</f>
        <v>2</v>
      </c>
      <c r="E10" s="6">
        <f>INDEX($A$2:$A$4,MATCH(E6,E2:E4,0))</f>
        <v>2</v>
      </c>
      <c r="F10" s="34"/>
      <c r="G10" s="9">
        <f>COUNTIF(G2:G4,$K$10)</f>
        <v>0</v>
      </c>
      <c r="H10" s="9">
        <f>COUNTIF(H2:H4,$K$10)</f>
        <v>0</v>
      </c>
      <c r="I10" s="9">
        <f>COUNTIF(I2:I4,$K$10)</f>
        <v>0</v>
      </c>
      <c r="J10" s="9">
        <f>COUNTIF(J2:J4,$K$10)</f>
        <v>0</v>
      </c>
      <c r="K10" s="35" t="s">
        <v>20</v>
      </c>
    </row>
    <row r="11" spans="1:11" x14ac:dyDescent="0.35">
      <c r="A11" s="11"/>
      <c r="G11">
        <f>SUM(G5:G10)+B7</f>
        <v>3</v>
      </c>
      <c r="H11">
        <f t="shared" ref="H11:J11" si="0">SUM(H5:H10)+C7</f>
        <v>3</v>
      </c>
      <c r="I11">
        <f t="shared" si="0"/>
        <v>3</v>
      </c>
      <c r="J11">
        <f t="shared" si="0"/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N1:O44"/>
  <sheetViews>
    <sheetView workbookViewId="0">
      <selection activeCell="N18" sqref="N18"/>
    </sheetView>
  </sheetViews>
  <sheetFormatPr defaultRowHeight="14.5" x14ac:dyDescent="0.35"/>
  <cols>
    <col min="14" max="15" width="8.7265625" style="9"/>
  </cols>
  <sheetData>
    <row r="1" spans="14:15" x14ac:dyDescent="0.35">
      <c r="N1" s="20" t="s">
        <v>30</v>
      </c>
      <c r="O1" s="20" t="s">
        <v>34</v>
      </c>
    </row>
    <row r="2" spans="14:15" x14ac:dyDescent="0.35">
      <c r="N2" s="18">
        <v>0</v>
      </c>
      <c r="O2" s="18">
        <v>0.76</v>
      </c>
    </row>
    <row r="3" spans="14:15" x14ac:dyDescent="0.35">
      <c r="N3" s="18">
        <v>1</v>
      </c>
      <c r="O3" s="18">
        <v>0.86</v>
      </c>
    </row>
    <row r="4" spans="14:15" x14ac:dyDescent="0.35">
      <c r="N4" s="18">
        <v>2</v>
      </c>
      <c r="O4" s="18">
        <v>0.66</v>
      </c>
    </row>
    <row r="5" spans="14:15" x14ac:dyDescent="0.35">
      <c r="N5"/>
      <c r="O5"/>
    </row>
    <row r="6" spans="14:15" x14ac:dyDescent="0.35">
      <c r="N6"/>
      <c r="O6"/>
    </row>
    <row r="7" spans="14:15" x14ac:dyDescent="0.35">
      <c r="N7"/>
      <c r="O7"/>
    </row>
    <row r="8" spans="14:15" x14ac:dyDescent="0.35">
      <c r="N8"/>
      <c r="O8"/>
    </row>
    <row r="9" spans="14:15" x14ac:dyDescent="0.35">
      <c r="N9"/>
      <c r="O9"/>
    </row>
    <row r="10" spans="14:15" x14ac:dyDescent="0.35">
      <c r="N10"/>
      <c r="O10"/>
    </row>
    <row r="11" spans="14:15" x14ac:dyDescent="0.35">
      <c r="N11"/>
      <c r="O11"/>
    </row>
    <row r="12" spans="14:15" x14ac:dyDescent="0.35">
      <c r="N12"/>
      <c r="O12"/>
    </row>
    <row r="13" spans="14:15" x14ac:dyDescent="0.35">
      <c r="N13"/>
      <c r="O13"/>
    </row>
    <row r="14" spans="14:15" x14ac:dyDescent="0.35">
      <c r="N14"/>
      <c r="O14"/>
    </row>
    <row r="15" spans="14:15" x14ac:dyDescent="0.35">
      <c r="N15"/>
      <c r="O15"/>
    </row>
    <row r="16" spans="14:15" x14ac:dyDescent="0.35">
      <c r="N16"/>
      <c r="O16"/>
    </row>
    <row r="17" spans="14:15" x14ac:dyDescent="0.35">
      <c r="N17"/>
      <c r="O17"/>
    </row>
    <row r="18" spans="14:15" x14ac:dyDescent="0.35">
      <c r="N18"/>
      <c r="O18"/>
    </row>
    <row r="19" spans="14:15" x14ac:dyDescent="0.35">
      <c r="N19"/>
      <c r="O19"/>
    </row>
    <row r="20" spans="14:15" x14ac:dyDescent="0.35">
      <c r="N20"/>
      <c r="O20"/>
    </row>
    <row r="21" spans="14:15" x14ac:dyDescent="0.35">
      <c r="N21"/>
      <c r="O21"/>
    </row>
    <row r="22" spans="14:15" x14ac:dyDescent="0.35">
      <c r="N22"/>
      <c r="O22"/>
    </row>
    <row r="23" spans="14:15" x14ac:dyDescent="0.35">
      <c r="N23"/>
      <c r="O23"/>
    </row>
    <row r="24" spans="14:15" x14ac:dyDescent="0.35">
      <c r="N24"/>
      <c r="O24"/>
    </row>
    <row r="25" spans="14:15" x14ac:dyDescent="0.35">
      <c r="N25"/>
      <c r="O25"/>
    </row>
    <row r="26" spans="14:15" x14ac:dyDescent="0.35">
      <c r="N26"/>
      <c r="O26"/>
    </row>
    <row r="27" spans="14:15" x14ac:dyDescent="0.35">
      <c r="N27"/>
      <c r="O27"/>
    </row>
    <row r="28" spans="14:15" x14ac:dyDescent="0.35">
      <c r="N28"/>
      <c r="O28"/>
    </row>
    <row r="29" spans="14:15" x14ac:dyDescent="0.35">
      <c r="N29"/>
      <c r="O29"/>
    </row>
    <row r="30" spans="14:15" x14ac:dyDescent="0.35">
      <c r="N30"/>
      <c r="O30"/>
    </row>
    <row r="31" spans="14:15" x14ac:dyDescent="0.35">
      <c r="N31"/>
      <c r="O31"/>
    </row>
    <row r="32" spans="14:15" x14ac:dyDescent="0.35">
      <c r="N32"/>
      <c r="O32"/>
    </row>
    <row r="33" spans="14:15" x14ac:dyDescent="0.35">
      <c r="N33"/>
      <c r="O33"/>
    </row>
    <row r="34" spans="14:15" x14ac:dyDescent="0.35">
      <c r="N34"/>
      <c r="O34"/>
    </row>
    <row r="35" spans="14:15" x14ac:dyDescent="0.35">
      <c r="N35"/>
      <c r="O35"/>
    </row>
    <row r="36" spans="14:15" x14ac:dyDescent="0.35">
      <c r="N36"/>
      <c r="O36"/>
    </row>
    <row r="37" spans="14:15" x14ac:dyDescent="0.35">
      <c r="N37"/>
      <c r="O37"/>
    </row>
    <row r="38" spans="14:15" x14ac:dyDescent="0.35">
      <c r="N38"/>
      <c r="O38"/>
    </row>
    <row r="39" spans="14:15" x14ac:dyDescent="0.35">
      <c r="N39"/>
      <c r="O39"/>
    </row>
    <row r="40" spans="14:15" x14ac:dyDescent="0.35">
      <c r="N40"/>
      <c r="O40"/>
    </row>
    <row r="41" spans="14:15" x14ac:dyDescent="0.35">
      <c r="N41"/>
      <c r="O41"/>
    </row>
    <row r="42" spans="14:15" x14ac:dyDescent="0.35">
      <c r="N42"/>
      <c r="O42"/>
    </row>
    <row r="43" spans="14:15" x14ac:dyDescent="0.35">
      <c r="N43"/>
      <c r="O43"/>
    </row>
    <row r="44" spans="14:15" x14ac:dyDescent="0.35">
      <c r="N44"/>
      <c r="O4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2025-03-28T17:21:00Z</dcterms:modified>
</cp:coreProperties>
</file>