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82CA79D0-E97E-49B9-8CE9-416A985F7527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6" l="1"/>
  <c r="E15" i="16"/>
  <c r="E16" i="16"/>
  <c r="E14" i="16"/>
  <c r="O13" i="14"/>
  <c r="N23" i="16"/>
  <c r="N24" i="16"/>
  <c r="N25" i="16"/>
  <c r="N26" i="16"/>
  <c r="N22" i="16"/>
  <c r="N17" i="16"/>
  <c r="N18" i="16"/>
  <c r="N19" i="16"/>
  <c r="N16" i="16"/>
  <c r="N10" i="16"/>
  <c r="N11" i="16"/>
  <c r="N12" i="16"/>
  <c r="N13" i="16"/>
  <c r="N9" i="16"/>
  <c r="N4" i="16"/>
  <c r="N5" i="16"/>
  <c r="N6" i="16"/>
  <c r="N3" i="16"/>
  <c r="M28" i="16"/>
  <c r="N30" i="16"/>
  <c r="N31" i="16"/>
  <c r="N32" i="16"/>
  <c r="N33" i="16"/>
  <c r="N29" i="16"/>
  <c r="O33" i="16"/>
  <c r="P33" i="16"/>
  <c r="Q33" i="16"/>
  <c r="E22" i="16"/>
  <c r="E23" i="16"/>
  <c r="E24" i="16"/>
  <c r="D20" i="16"/>
  <c r="D18" i="16"/>
  <c r="D10" i="16"/>
  <c r="E11" i="16"/>
  <c r="D7" i="16"/>
  <c r="E8" i="16"/>
  <c r="D2" i="16"/>
  <c r="E4" i="16"/>
  <c r="E5" i="16"/>
  <c r="E3" i="16"/>
  <c r="G8" i="16"/>
  <c r="F8" i="16"/>
  <c r="X2" i="16"/>
  <c r="Q32" i="16"/>
  <c r="P32" i="16"/>
  <c r="O32" i="16"/>
  <c r="Q31" i="16"/>
  <c r="P31" i="16"/>
  <c r="O31" i="16"/>
  <c r="Q30" i="16"/>
  <c r="P30" i="16"/>
  <c r="O30" i="16"/>
  <c r="Q29" i="16"/>
  <c r="P29" i="16"/>
  <c r="O29" i="16"/>
  <c r="Q28" i="16"/>
  <c r="P28" i="16"/>
  <c r="O28" i="16"/>
  <c r="M21" i="16"/>
  <c r="O26" i="16"/>
  <c r="P26" i="16"/>
  <c r="Q26" i="16"/>
  <c r="Q25" i="16"/>
  <c r="P25" i="16"/>
  <c r="O25" i="16"/>
  <c r="Q24" i="16"/>
  <c r="P24" i="16"/>
  <c r="O24" i="16"/>
  <c r="Q23" i="16"/>
  <c r="P23" i="16"/>
  <c r="O23" i="16"/>
  <c r="Q22" i="16"/>
  <c r="P22" i="16"/>
  <c r="O22" i="16"/>
  <c r="Q21" i="16"/>
  <c r="P21" i="16"/>
  <c r="O21" i="16"/>
  <c r="M15" i="16"/>
  <c r="O16" i="16"/>
  <c r="O15" i="16"/>
  <c r="Q19" i="16"/>
  <c r="P19" i="16"/>
  <c r="O19" i="16"/>
  <c r="Q18" i="16"/>
  <c r="P18" i="16"/>
  <c r="O18" i="16"/>
  <c r="Q17" i="16"/>
  <c r="P17" i="16"/>
  <c r="O17" i="16"/>
  <c r="Q16" i="16"/>
  <c r="P16" i="16"/>
  <c r="Q15" i="16"/>
  <c r="P15" i="16"/>
  <c r="M33" i="16" l="1"/>
  <c r="M25" i="16"/>
  <c r="M17" i="16"/>
  <c r="M22" i="16"/>
  <c r="M16" i="16"/>
  <c r="M26" i="16"/>
  <c r="M23" i="16"/>
  <c r="M19" i="16"/>
  <c r="M18" i="16"/>
  <c r="M30" i="16"/>
  <c r="M29" i="16"/>
  <c r="M32" i="16"/>
  <c r="M31" i="16"/>
  <c r="M24" i="16"/>
  <c r="M8" i="16" l="1"/>
  <c r="Q13" i="16"/>
  <c r="P13" i="16"/>
  <c r="O13" i="16"/>
  <c r="Q12" i="16"/>
  <c r="P12" i="16"/>
  <c r="O12" i="16"/>
  <c r="Q11" i="16"/>
  <c r="P11" i="16"/>
  <c r="O11" i="16"/>
  <c r="Q10" i="16"/>
  <c r="P10" i="16"/>
  <c r="O10" i="16"/>
  <c r="Q9" i="16"/>
  <c r="P9" i="16"/>
  <c r="O9" i="16"/>
  <c r="Q8" i="16"/>
  <c r="P8" i="16"/>
  <c r="O8" i="16"/>
  <c r="M2" i="16"/>
  <c r="O4" i="16"/>
  <c r="P4" i="16"/>
  <c r="Q4" i="16"/>
  <c r="O5" i="16"/>
  <c r="P5" i="16"/>
  <c r="Q5" i="16"/>
  <c r="O6" i="16"/>
  <c r="P6" i="16"/>
  <c r="Q6" i="16"/>
  <c r="P3" i="16"/>
  <c r="Q3" i="16"/>
  <c r="O2" i="16"/>
  <c r="P2" i="16"/>
  <c r="Q2" i="16"/>
  <c r="O3" i="16"/>
  <c r="H24" i="16"/>
  <c r="G24" i="16"/>
  <c r="F24" i="16"/>
  <c r="H23" i="16"/>
  <c r="G23" i="16"/>
  <c r="F23" i="16"/>
  <c r="H22" i="16"/>
  <c r="G22" i="16"/>
  <c r="F22" i="16"/>
  <c r="H21" i="16"/>
  <c r="G21" i="16"/>
  <c r="F21" i="16"/>
  <c r="H20" i="16"/>
  <c r="G20" i="16"/>
  <c r="F20" i="16"/>
  <c r="F18" i="16"/>
  <c r="G18" i="16"/>
  <c r="H18" i="16"/>
  <c r="F13" i="16"/>
  <c r="G13" i="16"/>
  <c r="H13" i="16"/>
  <c r="F14" i="16"/>
  <c r="G14" i="16"/>
  <c r="H14" i="16"/>
  <c r="F15" i="16"/>
  <c r="G15" i="16"/>
  <c r="H15" i="16"/>
  <c r="F16" i="16"/>
  <c r="G16" i="16"/>
  <c r="H16" i="16"/>
  <c r="G10" i="16"/>
  <c r="H10" i="16"/>
  <c r="F11" i="16"/>
  <c r="G11" i="16"/>
  <c r="H11" i="16"/>
  <c r="G7" i="16"/>
  <c r="H7" i="16"/>
  <c r="H8" i="16"/>
  <c r="F3" i="16"/>
  <c r="G3" i="16"/>
  <c r="H3" i="16"/>
  <c r="F4" i="16"/>
  <c r="G4" i="16"/>
  <c r="H4" i="16"/>
  <c r="F5" i="16"/>
  <c r="G5" i="16"/>
  <c r="H5" i="16"/>
  <c r="H2" i="16"/>
  <c r="D8" i="16" l="1"/>
  <c r="M6" i="16"/>
  <c r="M4" i="16"/>
  <c r="M5" i="16"/>
  <c r="M10" i="16"/>
  <c r="D11" i="16"/>
  <c r="D22" i="16"/>
  <c r="M9" i="16"/>
  <c r="M13" i="16"/>
  <c r="M12" i="16"/>
  <c r="M11" i="16"/>
  <c r="D3" i="16"/>
  <c r="D15" i="16"/>
  <c r="D21" i="16"/>
  <c r="D4" i="16"/>
  <c r="D24" i="16"/>
  <c r="D23" i="16"/>
  <c r="D5" i="16"/>
  <c r="D14" i="16"/>
  <c r="D16" i="16"/>
  <c r="F5" i="7"/>
  <c r="F6" i="7"/>
  <c r="F7" i="7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N7" i="9"/>
  <c r="N8" i="9"/>
  <c r="N9" i="9"/>
  <c r="F8" i="7" s="1"/>
  <c r="N10" i="9"/>
  <c r="F9" i="7" s="1"/>
  <c r="N11" i="9"/>
  <c r="F10" i="7" s="1"/>
  <c r="N12" i="9"/>
  <c r="F11" i="7" s="1"/>
  <c r="N13" i="9"/>
  <c r="F12" i="7" s="1"/>
  <c r="N3" i="9"/>
  <c r="F2" i="7" s="1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D13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<sst xmlns="http://schemas.openxmlformats.org/spreadsheetml/2006/main" count="99" uniqueCount="62">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</sst>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6" borderId="0" xfId="0" applyFill="1"/>
    <xf numFmtId="9" fontId="0" fillId="0" borderId="0" xfId="1" applyFont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4079F5C-B39E-4E6D-11B4-43FF5745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FDB9269-D746-2B21-2D73-BCFE06FFA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BCA1931-C6D6-6452-1B3C-8EA9B4863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4A27351-9E1A-2BD4-D549-B550DD23B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6CBE2B8-DBD0-3AC3-B500-CE23230CF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F8E406C-6C06-C865-2A36-F4E75F97E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486BF8-575F-B584-88A4-89F1048F3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I14" sqref="I14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1.2468607425689699</v>
      </c>
      <c r="C2" s="2">
        <v>0.69032382965087891</v>
      </c>
      <c r="D2" s="2">
        <v>0.90687739849090576</v>
      </c>
      <c r="E2" s="2">
        <v>0.76708072423934937</v>
      </c>
    </row>
    <row r="3" spans="1:5" x14ac:dyDescent="0.35">
      <c r="A3" s="2">
        <v>2</v>
      </c>
      <c r="B3" s="2">
        <v>0.88524872064590454</v>
      </c>
      <c r="C3" s="2">
        <v>0.75489628314971924</v>
      </c>
      <c r="D3" s="2">
        <v>0.80554258823394775</v>
      </c>
      <c r="E3" s="2">
        <v>0.80279505252838135</v>
      </c>
    </row>
    <row r="4" spans="1:5" x14ac:dyDescent="0.35">
      <c r="A4" s="2">
        <v>3</v>
      </c>
      <c r="B4" s="2">
        <v>0.77778637409210205</v>
      </c>
      <c r="C4" s="2">
        <v>0.78204381465911865</v>
      </c>
      <c r="D4" s="2">
        <v>0.76279497146606445</v>
      </c>
      <c r="E4" s="2">
        <v>0.8090062141418457</v>
      </c>
    </row>
    <row r="5" spans="1:5" x14ac:dyDescent="0.35">
      <c r="A5" s="2">
        <v>4</v>
      </c>
      <c r="B5" s="2">
        <v>0.70434445142745972</v>
      </c>
      <c r="C5" s="2">
        <v>0.79794454574584961</v>
      </c>
      <c r="D5" s="2">
        <v>0.73213183879852295</v>
      </c>
      <c r="E5" s="2">
        <v>0.81055903434753418</v>
      </c>
    </row>
    <row r="6" spans="1:5" x14ac:dyDescent="0.35">
      <c r="A6" s="2">
        <v>5</v>
      </c>
      <c r="B6" s="2">
        <v>0.64757007360458374</v>
      </c>
      <c r="C6" s="2">
        <v>0.809967041015625</v>
      </c>
      <c r="D6" s="2">
        <v>0.71208643913269043</v>
      </c>
      <c r="E6" s="2">
        <v>0.81832295656204224</v>
      </c>
    </row>
    <row r="7" spans="1:5" x14ac:dyDescent="0.35">
      <c r="A7" s="2">
        <v>6</v>
      </c>
      <c r="B7" s="2">
        <v>0.60051435232162476</v>
      </c>
      <c r="C7" s="2">
        <v>0.81927478313446045</v>
      </c>
      <c r="D7" s="2">
        <v>0.70010805130004883</v>
      </c>
      <c r="E7" s="2">
        <v>0.81987577676773071</v>
      </c>
    </row>
    <row r="8" spans="1:5" x14ac:dyDescent="0.35">
      <c r="A8" s="2">
        <v>7</v>
      </c>
      <c r="B8" s="2">
        <v>0.56119084358215332</v>
      </c>
      <c r="C8" s="2">
        <v>0.82935816049575806</v>
      </c>
      <c r="D8" s="2">
        <v>0.6935659646987915</v>
      </c>
      <c r="E8" s="2">
        <v>0.81677019596099854</v>
      </c>
    </row>
    <row r="9" spans="1:5" x14ac:dyDescent="0.35">
      <c r="A9" s="2">
        <v>8</v>
      </c>
      <c r="B9" s="2">
        <v>0.52782434225082397</v>
      </c>
      <c r="C9" s="2">
        <v>0.83963543176651001</v>
      </c>
      <c r="D9" s="2">
        <v>0.69068896770477295</v>
      </c>
      <c r="E9" s="2">
        <v>0.81832295656204224</v>
      </c>
    </row>
    <row r="10" spans="1:5" x14ac:dyDescent="0.35">
      <c r="A10" s="2">
        <v>9</v>
      </c>
      <c r="B10" s="2">
        <v>0.49885410070419312</v>
      </c>
      <c r="C10" s="2">
        <v>0.84739190340042114</v>
      </c>
      <c r="D10" s="2">
        <v>0.69029319286346436</v>
      </c>
      <c r="E10" s="2">
        <v>0.81521737575531006</v>
      </c>
    </row>
    <row r="11" spans="1:5" x14ac:dyDescent="0.35">
      <c r="A11" s="2">
        <v>10</v>
      </c>
      <c r="B11" s="2">
        <v>0.47325345873832703</v>
      </c>
      <c r="C11" s="2">
        <v>0.85456663370132446</v>
      </c>
      <c r="D11" s="2">
        <v>0.69163328409194946</v>
      </c>
      <c r="E11" s="2">
        <v>0.81366461515426636</v>
      </c>
    </row>
    <row r="12" spans="1:5" x14ac:dyDescent="0.35">
      <c r="A12" s="3" t="s">
        <v>21</v>
      </c>
      <c r="B12" s="51">
        <v>0.79775148630142201</v>
      </c>
      <c r="C12" s="51"/>
      <c r="D12" s="51"/>
      <c r="E12" s="51"/>
    </row>
    <row r="13" spans="1:5" x14ac:dyDescent="0.35">
      <c r="A13" s="3" t="s">
        <v>22</v>
      </c>
      <c r="B13" s="51">
        <v>0.80959755182266202</v>
      </c>
      <c r="C13" s="51"/>
      <c r="D13" s="51"/>
      <c r="E13" s="51"/>
    </row>
    <row r="14" spans="1:5" x14ac:dyDescent="0.35">
      <c r="A14" s="4" t="s">
        <v>8</v>
      </c>
      <c r="B14" s="5">
        <f>MIN(B2:B11)</f>
        <v>0.47325345873832703</v>
      </c>
      <c r="C14" s="5">
        <f>MIN(C2:C11)</f>
        <v>0.69032382965087891</v>
      </c>
      <c r="D14" s="5">
        <f>MIN(D2:D11)</f>
        <v>0.69029319286346436</v>
      </c>
      <c r="E14" s="5">
        <f>MIN(E2:E11)</f>
        <v>0.76708072423934937</v>
      </c>
    </row>
    <row r="15" spans="1:5" x14ac:dyDescent="0.35">
      <c r="A15" s="4" t="s">
        <v>9</v>
      </c>
      <c r="B15" s="6">
        <f>MAX(B2:B11)</f>
        <v>1.2468607425689699</v>
      </c>
      <c r="C15" s="6">
        <f>MAX(C2:C11)</f>
        <v>0.85456663370132446</v>
      </c>
      <c r="D15" s="6">
        <f>MAX(D2:D11)</f>
        <v>0.90687739849090576</v>
      </c>
      <c r="E15" s="6">
        <f>MAX(E2:E11)</f>
        <v>0.81987577676773071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9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6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P14"/>
  <sheetViews>
    <sheetView zoomScaleNormal="100" workbookViewId="0">
      <selection activeCell="S12" sqref="S12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6" x14ac:dyDescent="0.35">
      <c r="B1"/>
      <c r="C1" s="52" t="s">
        <v>43</v>
      </c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6" x14ac:dyDescent="0.35">
      <c r="B2"/>
      <c r="C2" s="43">
        <v>0</v>
      </c>
      <c r="D2" s="43">
        <v>1</v>
      </c>
      <c r="E2" s="43">
        <v>2</v>
      </c>
      <c r="F2" s="43">
        <v>3</v>
      </c>
      <c r="G2" s="43">
        <v>4</v>
      </c>
      <c r="H2" s="43">
        <v>5</v>
      </c>
      <c r="I2" s="43">
        <v>6</v>
      </c>
      <c r="J2" s="43">
        <v>7</v>
      </c>
      <c r="K2" s="43">
        <v>8</v>
      </c>
      <c r="L2" s="43">
        <v>9</v>
      </c>
      <c r="M2" s="43">
        <v>10</v>
      </c>
    </row>
    <row r="3" spans="1:16" ht="20" customHeight="1" x14ac:dyDescent="0.35">
      <c r="A3" s="53" t="str">
        <f>"Verdadeiro"</f>
        <v>Verdadeiro</v>
      </c>
      <c r="B3" s="1">
        <v>0</v>
      </c>
      <c r="C3" s="44">
        <v>8</v>
      </c>
      <c r="D3" s="2">
        <v>2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2</v>
      </c>
      <c r="K3" s="2">
        <v>0</v>
      </c>
      <c r="L3" s="2">
        <v>0</v>
      </c>
      <c r="M3" s="2">
        <v>0</v>
      </c>
      <c r="N3">
        <f>SUM(C3:M3)</f>
        <v>13</v>
      </c>
      <c r="P3" s="46">
        <v>13</v>
      </c>
    </row>
    <row r="4" spans="1:16" ht="20" customHeight="1" x14ac:dyDescent="0.35">
      <c r="A4" s="53"/>
      <c r="B4" s="1">
        <v>1</v>
      </c>
      <c r="C4" s="2">
        <v>0</v>
      </c>
      <c r="D4" s="44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</v>
      </c>
      <c r="N4">
        <f t="shared" ref="N4:N13" si="0">SUM(C4:M4)</f>
        <v>5</v>
      </c>
      <c r="P4" s="46">
        <v>5</v>
      </c>
    </row>
    <row r="5" spans="1:16" ht="20" customHeight="1" x14ac:dyDescent="0.35">
      <c r="A5" s="53"/>
      <c r="B5" s="1">
        <v>2</v>
      </c>
      <c r="C5" s="2">
        <v>0</v>
      </c>
      <c r="D5" s="2">
        <v>0</v>
      </c>
      <c r="E5" s="44">
        <v>4</v>
      </c>
      <c r="F5" s="2">
        <v>0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  <c r="P5" s="46">
        <v>8</v>
      </c>
    </row>
    <row r="6" spans="1:16" ht="20" customHeight="1" x14ac:dyDescent="0.35">
      <c r="A6" s="53"/>
      <c r="B6" s="1">
        <v>3</v>
      </c>
      <c r="C6" s="2">
        <v>1</v>
      </c>
      <c r="D6" s="2">
        <v>0</v>
      </c>
      <c r="E6" s="2">
        <v>0</v>
      </c>
      <c r="F6" s="44">
        <v>2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>
        <f t="shared" si="0"/>
        <v>5</v>
      </c>
      <c r="P6" s="46">
        <v>5</v>
      </c>
    </row>
    <row r="7" spans="1:16" ht="20" customHeight="1" x14ac:dyDescent="0.35">
      <c r="A7" s="53"/>
      <c r="B7" s="1">
        <v>4</v>
      </c>
      <c r="C7" s="2">
        <v>0</v>
      </c>
      <c r="D7" s="2">
        <v>0</v>
      </c>
      <c r="E7" s="2">
        <v>0</v>
      </c>
      <c r="F7" s="2">
        <v>0</v>
      </c>
      <c r="G7" s="44">
        <v>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  <c r="P7" s="46">
        <v>8</v>
      </c>
    </row>
    <row r="8" spans="1:16" ht="20" customHeight="1" x14ac:dyDescent="0.35">
      <c r="A8" s="53"/>
      <c r="B8" s="1">
        <v>5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44">
        <v>1</v>
      </c>
      <c r="I8" s="2">
        <v>7</v>
      </c>
      <c r="J8" s="2">
        <v>1</v>
      </c>
      <c r="K8" s="2">
        <v>0</v>
      </c>
      <c r="L8" s="2">
        <v>0</v>
      </c>
      <c r="M8" s="2">
        <v>1</v>
      </c>
      <c r="N8">
        <f t="shared" si="0"/>
        <v>11</v>
      </c>
      <c r="P8" s="46">
        <v>11</v>
      </c>
    </row>
    <row r="9" spans="1:16" ht="20" customHeight="1" x14ac:dyDescent="0.35">
      <c r="A9" s="53"/>
      <c r="B9" s="1">
        <v>6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5</v>
      </c>
      <c r="I9" s="44">
        <v>93</v>
      </c>
      <c r="J9" s="2">
        <v>4</v>
      </c>
      <c r="K9" s="2">
        <v>0</v>
      </c>
      <c r="L9" s="2">
        <v>0</v>
      </c>
      <c r="M9" s="2">
        <v>5</v>
      </c>
      <c r="N9">
        <f t="shared" si="0"/>
        <v>108</v>
      </c>
      <c r="P9" s="46">
        <v>108</v>
      </c>
    </row>
    <row r="10" spans="1:16" ht="20" customHeight="1" x14ac:dyDescent="0.35">
      <c r="A10" s="53"/>
      <c r="B10" s="1">
        <v>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2</v>
      </c>
      <c r="J10" s="44">
        <v>11</v>
      </c>
      <c r="K10" s="2">
        <v>1</v>
      </c>
      <c r="L10" s="2">
        <v>0</v>
      </c>
      <c r="M10" s="2">
        <v>4</v>
      </c>
      <c r="N10">
        <f t="shared" si="0"/>
        <v>20</v>
      </c>
      <c r="P10" s="46">
        <v>20</v>
      </c>
    </row>
    <row r="11" spans="1:16" ht="20" customHeight="1" x14ac:dyDescent="0.35">
      <c r="A11" s="53"/>
      <c r="B11" s="1">
        <v>8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</v>
      </c>
      <c r="J11" s="2">
        <v>3</v>
      </c>
      <c r="K11" s="44">
        <v>7</v>
      </c>
      <c r="L11" s="2">
        <v>0</v>
      </c>
      <c r="M11" s="2">
        <v>14</v>
      </c>
      <c r="N11">
        <f t="shared" si="0"/>
        <v>33</v>
      </c>
      <c r="P11" s="46">
        <v>33</v>
      </c>
    </row>
    <row r="12" spans="1:16" ht="20" customHeight="1" x14ac:dyDescent="0.35">
      <c r="A12" s="53"/>
      <c r="B12" s="1">
        <v>9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44">
        <v>0</v>
      </c>
      <c r="M12" s="2">
        <v>33</v>
      </c>
      <c r="N12">
        <f t="shared" si="0"/>
        <v>37</v>
      </c>
      <c r="P12" s="46">
        <v>37</v>
      </c>
    </row>
    <row r="13" spans="1:16" ht="20" customHeight="1" x14ac:dyDescent="0.35">
      <c r="A13" s="53"/>
      <c r="B13" s="1">
        <v>10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</v>
      </c>
      <c r="J13" s="2">
        <v>5</v>
      </c>
      <c r="K13" s="2">
        <v>1</v>
      </c>
      <c r="L13" s="2">
        <v>1</v>
      </c>
      <c r="M13" s="44">
        <v>387</v>
      </c>
      <c r="N13">
        <f t="shared" si="0"/>
        <v>398</v>
      </c>
      <c r="P13" s="46">
        <v>398</v>
      </c>
    </row>
    <row r="14" spans="1:16" x14ac:dyDescent="0.35">
      <c r="C14">
        <f>SUM(C3:C13)</f>
        <v>14</v>
      </c>
      <c r="D14">
        <f t="shared" ref="D14:M14" si="1">SUM(D3:D13)</f>
        <v>5</v>
      </c>
      <c r="E14">
        <f t="shared" si="1"/>
        <v>4</v>
      </c>
      <c r="F14">
        <f t="shared" si="1"/>
        <v>2</v>
      </c>
      <c r="G14">
        <f t="shared" si="1"/>
        <v>14</v>
      </c>
      <c r="H14">
        <f t="shared" si="1"/>
        <v>7</v>
      </c>
      <c r="I14">
        <f t="shared" si="1"/>
        <v>114</v>
      </c>
      <c r="J14">
        <f t="shared" si="1"/>
        <v>28</v>
      </c>
      <c r="K14">
        <f t="shared" si="1"/>
        <v>9</v>
      </c>
      <c r="L14">
        <f t="shared" si="1"/>
        <v>1</v>
      </c>
      <c r="M14">
        <f t="shared" si="1"/>
        <v>448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3"/>
  <sheetViews>
    <sheetView zoomScale="90" zoomScaleNormal="90" workbookViewId="0">
      <pane ySplit="1" topLeftCell="A2" activePane="bottomLeft" state="frozen"/>
      <selection pane="bottomLeft" activeCell="O13" sqref="O13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4.363281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4.36328125" bestFit="1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7" t="s">
        <v>27</v>
      </c>
      <c r="Y1" s="57"/>
      <c r="Z1" s="57"/>
      <c r="AA1" s="57"/>
    </row>
    <row r="2" spans="1:27" ht="20" customHeight="1" x14ac:dyDescent="0.35">
      <c r="A2" s="54" t="s">
        <v>30</v>
      </c>
      <c r="B2" s="48">
        <v>8</v>
      </c>
      <c r="C2" s="22">
        <v>0</v>
      </c>
      <c r="D2" s="23">
        <f>B2/SUM(B2:B5)</f>
        <v>0.61538461538461542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4" t="s">
        <v>57</v>
      </c>
      <c r="K2" s="22">
        <v>93</v>
      </c>
      <c r="L2" s="22">
        <v>6</v>
      </c>
      <c r="M2" s="41">
        <f>K2/SUM(K2:K6)</f>
        <v>0.86111111111111116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B2+B7+B10+B13+B18+K2+K8+K15+K21+K28</f>
        <v>522</v>
      </c>
      <c r="Y2" s="21" t="s">
        <v>28</v>
      </c>
      <c r="Z2" s="45">
        <v>646</v>
      </c>
      <c r="AA2" s="28">
        <f>X2/Z2</f>
        <v>0.80804953560371517</v>
      </c>
    </row>
    <row r="3" spans="1:27" ht="20" customHeight="1" x14ac:dyDescent="0.35">
      <c r="A3" s="55"/>
      <c r="B3" s="49">
        <v>2</v>
      </c>
      <c r="C3" s="18">
        <v>1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47">
        <f>B3/SUM($B$2:$B$5)</f>
        <v>0.15384615384615385</v>
      </c>
      <c r="F3" s="26">
        <f t="shared" ref="F3:F5" si="3">VLOOKUP(C3,$S$1:$V$12,2,FALSE)</f>
        <v>0</v>
      </c>
      <c r="G3" s="26" t="str">
        <f t="shared" ref="G3:G5" si="4">VLOOKUP(C3,$S$1:$V$12,3,FALSE)</f>
        <v>Antes de 1983</v>
      </c>
      <c r="H3" s="26" t="str">
        <f t="shared" ref="H3:H5" si="5">VLOOKUP(C3,$S$1:$V$12,4,FALSE)</f>
        <v>Aço</v>
      </c>
      <c r="J3" s="55"/>
      <c r="K3" s="18">
        <v>1</v>
      </c>
      <c r="L3" s="18">
        <v>4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2 (Ano, Material)</v>
      </c>
      <c r="N3" s="47">
        <f>K3/SUM($K$2:$K$6)</f>
        <v>9.2592592592592587E-3</v>
      </c>
      <c r="O3" s="26" t="str">
        <f t="shared" si="0"/>
        <v>Arco</v>
      </c>
      <c r="P3" s="26" t="str">
        <f t="shared" si="1"/>
        <v>Depois de 1983</v>
      </c>
      <c r="Q3" s="26" t="str">
        <f t="shared" si="2"/>
        <v>Betão Armado</v>
      </c>
      <c r="S3" s="18">
        <v>1</v>
      </c>
      <c r="T3" s="21"/>
      <c r="U3" s="21" t="s">
        <v>35</v>
      </c>
      <c r="V3" s="21" t="s">
        <v>26</v>
      </c>
      <c r="X3" s="18">
        <f t="shared" ref="X3:X9" si="6">COUNTIF($D:$D,Y3)+COUNTIF($M:$M,Y3)</f>
        <v>10</v>
      </c>
      <c r="Y3" s="21" t="s">
        <v>42</v>
      </c>
      <c r="Z3" s="42">
        <f>X3/$X$10</f>
        <v>0.2857142857142857</v>
      </c>
    </row>
    <row r="4" spans="1:27" ht="20" customHeight="1" x14ac:dyDescent="0.35">
      <c r="A4" s="55"/>
      <c r="B4" s="49">
        <v>1</v>
      </c>
      <c r="C4" s="18">
        <v>4</v>
      </c>
      <c r="D4" s="21" t="str">
        <f t="shared" ref="D4:D5" si="7">COUNTIF(F4,$F$2)+COUNTIF(G4,$G$2)+COUNTIF(H4,$H$2)&amp;" ("&amp; IF(F4=$F$2,"Estrutura, ","") &amp; IF(G4=$G$2,"Ano, ","") &amp;IF(H4=$H$2,"Material","") &amp; IF(OR(F4=$F$2,G4=$G$2,H4=$H$2),"","Nenhuma") &amp;")"</f>
        <v>0 (Nenhuma)</v>
      </c>
      <c r="E4" s="47">
        <f>B4/SUM($B$2:$B$5)</f>
        <v>7.6923076923076927E-2</v>
      </c>
      <c r="F4" s="26" t="str">
        <f t="shared" si="3"/>
        <v>Arco</v>
      </c>
      <c r="G4" s="26" t="str">
        <f t="shared" si="4"/>
        <v>Depois de 1983</v>
      </c>
      <c r="H4" s="26" t="str">
        <f t="shared" si="5"/>
        <v>Betão Armado</v>
      </c>
      <c r="J4" s="55"/>
      <c r="K4" s="18">
        <v>5</v>
      </c>
      <c r="L4" s="18">
        <v>5</v>
      </c>
      <c r="M4" s="21" t="str">
        <f t="shared" ref="M4:M6" si="8">COUNTIF(O4,$O$2)+COUNTIF(P4,$P$2)+COUNTIF(Q4,$Q$2)&amp;" ("&amp; IF(O4=$O$2,"Estrutura, ","") &amp; IF(P4=$P$2,"Ano, ","") &amp;IF(Q4=$Q$2,"Material","") &amp; IF(OR(O4=$O$2,P4=$P$2,Q4=$Q$2),"","Nenhuma") &amp;")"</f>
        <v>2 (Estrutura, Material)</v>
      </c>
      <c r="N4" s="47">
        <f>K4/SUM($K$2:$K$6)</f>
        <v>4.6296296296296294E-2</v>
      </c>
      <c r="O4" s="26" t="str">
        <f t="shared" ref="O4:O6" si="9">VLOOKUP(L4,$S$1:$V$12,2,FALSE)</f>
        <v>Pórtico</v>
      </c>
      <c r="P4" s="26" t="str">
        <f t="shared" ref="P4:P6" si="10">VLOOKUP(L4,$S$1:$V$12,3,FALSE)</f>
        <v>Antes de 1983</v>
      </c>
      <c r="Q4" s="26" t="str">
        <f t="shared" ref="Q4:Q6" si="11">VLOOKUP(L4,$S$1:$V$12,4,FALSE)</f>
        <v>Betão Armado</v>
      </c>
      <c r="S4" s="18">
        <v>2</v>
      </c>
      <c r="T4" s="21"/>
      <c r="U4" s="21" t="s">
        <v>36</v>
      </c>
      <c r="V4" s="21" t="s">
        <v>26</v>
      </c>
      <c r="X4" s="18">
        <f t="shared" si="6"/>
        <v>0</v>
      </c>
      <c r="Y4" s="21" t="s">
        <v>50</v>
      </c>
      <c r="Z4" s="42">
        <f t="shared" ref="Z4:Z9" si="12">X4/$X$10</f>
        <v>0</v>
      </c>
    </row>
    <row r="5" spans="1:27" ht="20" customHeight="1" x14ac:dyDescent="0.35">
      <c r="A5" s="56"/>
      <c r="B5" s="49">
        <v>2</v>
      </c>
      <c r="C5" s="18">
        <v>7</v>
      </c>
      <c r="D5" s="21" t="str">
        <f t="shared" si="7"/>
        <v>0 (Nenhuma)</v>
      </c>
      <c r="E5" s="47">
        <f>B5/SUM($B$2:$B$5)</f>
        <v>0.15384615384615385</v>
      </c>
      <c r="F5" s="26" t="str">
        <f t="shared" si="3"/>
        <v>Tabuleiro simples/apoiado</v>
      </c>
      <c r="G5" s="26" t="str">
        <f t="shared" si="4"/>
        <v>Antes de 1983</v>
      </c>
      <c r="H5" s="26" t="str">
        <f t="shared" si="5"/>
        <v>Betão Armado</v>
      </c>
      <c r="J5" s="55"/>
      <c r="K5" s="18">
        <v>4</v>
      </c>
      <c r="L5" s="18">
        <v>7</v>
      </c>
      <c r="M5" s="21" t="str">
        <f t="shared" si="8"/>
        <v>1 (Material)</v>
      </c>
      <c r="N5" s="47">
        <f>K5/SUM($K$2:$K$6)</f>
        <v>3.7037037037037035E-2</v>
      </c>
      <c r="O5" s="26" t="str">
        <f t="shared" si="9"/>
        <v>Tabuleiro simples/apoiado</v>
      </c>
      <c r="P5" s="26" t="str">
        <f t="shared" si="10"/>
        <v>Antes de 1983</v>
      </c>
      <c r="Q5" s="26" t="str">
        <f t="shared" si="11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6"/>
        <v>2</v>
      </c>
      <c r="Y5" s="21" t="s">
        <v>39</v>
      </c>
      <c r="Z5" s="42">
        <f t="shared" si="12"/>
        <v>5.7142857142857141E-2</v>
      </c>
    </row>
    <row r="6" spans="1:27" ht="20" customHeight="1" x14ac:dyDescent="0.35">
      <c r="B6" s="11"/>
      <c r="C6" s="11"/>
      <c r="D6" s="11"/>
      <c r="E6" s="11"/>
      <c r="F6" s="24"/>
      <c r="G6" s="24"/>
      <c r="J6" s="56"/>
      <c r="K6" s="18">
        <v>5</v>
      </c>
      <c r="L6" s="18">
        <v>10</v>
      </c>
      <c r="M6" s="21" t="str">
        <f t="shared" si="8"/>
        <v>2 (Ano, Material)</v>
      </c>
      <c r="N6" s="47">
        <f>K6/SUM($K$2:$K$6)</f>
        <v>4.6296296296296294E-2</v>
      </c>
      <c r="O6" s="26" t="str">
        <f t="shared" si="9"/>
        <v>Vãos Multiplos</v>
      </c>
      <c r="P6" s="26" t="str">
        <f t="shared" si="10"/>
        <v>Depois de 1983</v>
      </c>
      <c r="Q6" s="26" t="str">
        <f t="shared" si="11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6"/>
        <v>7</v>
      </c>
      <c r="Y6" s="21" t="s">
        <v>51</v>
      </c>
      <c r="Z6" s="42">
        <f t="shared" si="12"/>
        <v>0.2</v>
      </c>
    </row>
    <row r="7" spans="1:27" ht="20" customHeight="1" x14ac:dyDescent="0.35">
      <c r="A7" s="54" t="s">
        <v>31</v>
      </c>
      <c r="B7" s="22">
        <v>2</v>
      </c>
      <c r="C7" s="22">
        <v>1</v>
      </c>
      <c r="D7" s="23">
        <f>B7/SUM(B7:B8)</f>
        <v>0.4</v>
      </c>
      <c r="E7" s="40"/>
      <c r="F7" s="25" t="s">
        <v>55</v>
      </c>
      <c r="G7" s="25" t="str">
        <f>VLOOKUP(C7,$S$1:$V$12,3,FALSE)</f>
        <v>Antes de 1983</v>
      </c>
      <c r="H7" s="25" t="str">
        <f>VLOOKUP(C7,$S$1:$V$12,4,FALSE)</f>
        <v>Aço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6"/>
        <v>0</v>
      </c>
      <c r="Y7" s="21" t="s">
        <v>52</v>
      </c>
      <c r="Z7" s="42">
        <f t="shared" si="12"/>
        <v>0</v>
      </c>
    </row>
    <row r="8" spans="1:27" ht="20" customHeight="1" x14ac:dyDescent="0.35">
      <c r="A8" s="56"/>
      <c r="B8" s="18">
        <v>3</v>
      </c>
      <c r="C8" s="18">
        <v>10</v>
      </c>
      <c r="D8" s="21" t="str">
        <f>COUNTIF(F8,$F$7)+COUNTIF(G8,$G$7)+COUNTIF(H8,$H$7)&amp;" ("&amp; IF(F8=$F$7,"Estrutura, ","") &amp; IF(G8=$G$7,"Ano, ","") &amp;IF(H8=$H$7,"Material","") &amp; IF(OR(F8=$F$7,G8=$G$7,H8=$H$7),"","Nenhuma") &amp;")"</f>
        <v>0 (Nenhuma)</v>
      </c>
      <c r="E8" s="47">
        <f>B8/SUM($B$7:$B$8)</f>
        <v>0.6</v>
      </c>
      <c r="F8" s="26" t="str">
        <f>VLOOKUP(C8,$S$1:$V$12,2,FALSE)</f>
        <v>Vãos Multiplos</v>
      </c>
      <c r="G8" s="26" t="str">
        <f>VLOOKUP(C8,$S$1:$V$12,3,FALSE)</f>
        <v>Depois de 1983</v>
      </c>
      <c r="H8" s="26" t="str">
        <f>VLOOKUP(C8,$S$1:$V$12,4,FALSE)</f>
        <v>Betão Armado</v>
      </c>
      <c r="J8" s="54" t="s">
        <v>58</v>
      </c>
      <c r="K8" s="22">
        <v>11</v>
      </c>
      <c r="L8" s="22">
        <v>7</v>
      </c>
      <c r="M8" s="23">
        <f>K8/SUM(K8:K13)</f>
        <v>0.55000000000000004</v>
      </c>
      <c r="N8" s="40"/>
      <c r="O8" s="25" t="str">
        <f t="shared" ref="O8:O13" si="13">VLOOKUP(L8,$S$1:$V$12,2,FALSE)</f>
        <v>Tabuleiro simples/apoiado</v>
      </c>
      <c r="P8" s="25" t="str">
        <f t="shared" ref="P8:P13" si="14">VLOOKUP(L8,$S$1:$V$12,3,FALSE)</f>
        <v>Antes de 1983</v>
      </c>
      <c r="Q8" s="25" t="str">
        <f t="shared" ref="Q8:Q13" si="15">VLOOKUP(L8,$S$1:$V$12,4,FALSE)</f>
        <v>Betão Armado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6"/>
        <v>6</v>
      </c>
      <c r="Y8" s="21" t="s">
        <v>53</v>
      </c>
      <c r="Z8" s="42">
        <f t="shared" si="12"/>
        <v>0.17142857142857143</v>
      </c>
    </row>
    <row r="9" spans="1:27" ht="20" customHeight="1" x14ac:dyDescent="0.35">
      <c r="J9" s="55"/>
      <c r="K9" s="18">
        <v>1</v>
      </c>
      <c r="L9" s="18">
        <v>0</v>
      </c>
      <c r="M9" s="21" t="str">
        <f>COUNTIF(O9,$O$8)+COUNTIF(P9,$P$8)+COUNTIF(Q9,$Q$8)&amp;" ("&amp; IF(O9=$O$8,"Estrutura, ","") &amp; IF(P9=$P$8,"Ano, ","") &amp;IF(Q9=$Q$8,"Material","") &amp; IF(OR(O9=$O$8,P9=$P$8,Q9=$Q$8),"","Nenhuma") &amp;")"</f>
        <v>0 (Nenhuma)</v>
      </c>
      <c r="N9" s="47">
        <f>K9/SUM($K$8:$K$13)</f>
        <v>0.05</v>
      </c>
      <c r="O9" s="26">
        <f t="shared" si="13"/>
        <v>0</v>
      </c>
      <c r="P9" s="26">
        <f t="shared" si="14"/>
        <v>0</v>
      </c>
      <c r="Q9" s="26" t="str">
        <f t="shared" si="15"/>
        <v>Alvenaria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6"/>
        <v>10</v>
      </c>
      <c r="Y9" s="21" t="s">
        <v>54</v>
      </c>
      <c r="Z9" s="42">
        <f t="shared" si="12"/>
        <v>0.2857142857142857</v>
      </c>
    </row>
    <row r="10" spans="1:27" ht="20" customHeight="1" x14ac:dyDescent="0.35">
      <c r="A10" s="54" t="s">
        <v>32</v>
      </c>
      <c r="B10" s="22">
        <v>4</v>
      </c>
      <c r="C10" s="22">
        <v>2</v>
      </c>
      <c r="D10" s="23">
        <f>B10/SUM(B10:B11)</f>
        <v>0.5</v>
      </c>
      <c r="E10" s="40"/>
      <c r="F10" s="25" t="s">
        <v>55</v>
      </c>
      <c r="G10" s="25" t="str">
        <f>VLOOKUP(C10,$S$1:$V$12,3,FALSE)</f>
        <v>Depois de 1983</v>
      </c>
      <c r="H10" s="25" t="str">
        <f>VLOOKUP(C10,$S$1:$V$12,4,FALSE)</f>
        <v>Aço</v>
      </c>
      <c r="J10" s="55"/>
      <c r="K10" s="18">
        <v>1</v>
      </c>
      <c r="L10" s="18">
        <v>5</v>
      </c>
      <c r="M10" s="21" t="str">
        <f>COUNTIF(O10,$O$8)+COUNTIF(P10,$P$8)+COUNTIF(Q10,$Q$8)&amp;" ("&amp; IF(O10=$O$8,"Estrutura, ","") &amp; IF(P10=$P$8,"Ano, ","") &amp;IF(Q10=$Q$8,"Material","") &amp; IF(OR(O10=$O$8,P10=$P$8,Q10=$Q$8),"","Nenhuma") &amp;")"</f>
        <v>2 (Ano, Material)</v>
      </c>
      <c r="N10" s="47">
        <f>K10/SUM($K$8:$K$13)</f>
        <v>0.05</v>
      </c>
      <c r="O10" s="26" t="str">
        <f t="shared" si="13"/>
        <v>Pórtico</v>
      </c>
      <c r="P10" s="26" t="str">
        <f t="shared" si="14"/>
        <v>Antes de 1983</v>
      </c>
      <c r="Q10" s="26" t="str">
        <f t="shared" si="15"/>
        <v>Betão Armado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35</v>
      </c>
    </row>
    <row r="11" spans="1:27" ht="20" customHeight="1" x14ac:dyDescent="0.35">
      <c r="A11" s="56"/>
      <c r="B11" s="18">
        <v>4</v>
      </c>
      <c r="C11" s="18">
        <v>4</v>
      </c>
      <c r="D11" s="21" t="str">
        <f>COUNTIF(F11,$F$10)+COUNTIF(G11,$G$10)+COUNTIF(H11,$H$10)&amp;" ("&amp; IF(F11=$F$10,"Estrutura, ","") &amp; IF(G11=$G$10,"Ano, ","") &amp;IF(H11=$H$10,"Material","") &amp; IF(OR(F11=$F$10,G11=$G$10,H11=$H$10),"","Nenhuma") &amp;")"</f>
        <v>1 (Ano, )</v>
      </c>
      <c r="E11" s="47">
        <f>B11/SUM($B$10:$B$11)</f>
        <v>0.5</v>
      </c>
      <c r="F11" s="26" t="str">
        <f>VLOOKUP(C11,$S$1:$V$12,2,FALSE)</f>
        <v>Arco</v>
      </c>
      <c r="G11" s="26" t="str">
        <f>VLOOKUP(C11,$S$1:$V$12,3,FALSE)</f>
        <v>Depois de 1983</v>
      </c>
      <c r="H11" s="26" t="str">
        <f>VLOOKUP(C11,$S$1:$V$12,4,FALSE)</f>
        <v>Betão Armado</v>
      </c>
      <c r="J11" s="55"/>
      <c r="K11" s="18">
        <v>2</v>
      </c>
      <c r="L11" s="18">
        <v>6</v>
      </c>
      <c r="M11" s="21" t="str">
        <f>COUNTIF(O11,$O$8)+COUNTIF(P11,$P$8)+COUNTIF(Q11,$Q$8)&amp;" ("&amp; IF(O11=$O$8,"Estrutura, ","") &amp; IF(P11=$P$8,"Ano, ","") &amp;IF(Q11=$Q$8,"Material","") &amp; IF(OR(O11=$O$8,P11=$P$8,Q11=$Q$8),"","Nenhuma") &amp;")"</f>
        <v>1 (Material)</v>
      </c>
      <c r="N11" s="47">
        <f>K11/SUM($K$8:$K$13)</f>
        <v>0.1</v>
      </c>
      <c r="O11" s="26" t="str">
        <f t="shared" si="13"/>
        <v>Pórtico</v>
      </c>
      <c r="P11" s="26" t="str">
        <f t="shared" si="14"/>
        <v>Depois de 1983</v>
      </c>
      <c r="Q11" s="26" t="str">
        <f t="shared" si="15"/>
        <v>Betão Armado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J12" s="55"/>
      <c r="K12" s="18">
        <v>1</v>
      </c>
      <c r="L12" s="18">
        <v>8</v>
      </c>
      <c r="M12" s="21" t="str">
        <f>COUNTIF(O12,$O$8)+COUNTIF(P12,$P$8)+COUNTIF(Q12,$Q$8)&amp;" ("&amp; IF(O12=$O$8,"Estrutura, ","") &amp; IF(P12=$P$8,"Ano, ","") &amp;IF(Q12=$Q$8,"Material","") &amp; IF(OR(O12=$O$8,P12=$P$8,Q12=$Q$8),"","Nenhuma") &amp;")"</f>
        <v>2 (Estrutura, Material)</v>
      </c>
      <c r="N12" s="47">
        <f>K12/SUM($K$8:$K$13)</f>
        <v>0.05</v>
      </c>
      <c r="O12" s="26" t="str">
        <f t="shared" si="13"/>
        <v>Tabuleiro simples/apoiado</v>
      </c>
      <c r="P12" s="26" t="str">
        <f t="shared" si="14"/>
        <v>Depois de 1983</v>
      </c>
      <c r="Q12" s="26" t="str">
        <f t="shared" si="15"/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4" t="s">
        <v>37</v>
      </c>
      <c r="B13" s="22">
        <v>2</v>
      </c>
      <c r="C13" s="22">
        <v>3</v>
      </c>
      <c r="D13" s="23">
        <f>B13/SUM(B13:B16)</f>
        <v>0.4</v>
      </c>
      <c r="E13" s="40"/>
      <c r="F13" s="25" t="str">
        <f t="shared" ref="F13:F16" si="16">VLOOKUP(C13,$S$1:$V$12,2,FALSE)</f>
        <v>Arco</v>
      </c>
      <c r="G13" s="25" t="str">
        <f t="shared" ref="G13:G16" si="17">VLOOKUP(C13,$S$1:$V$12,3,FALSE)</f>
        <v>Antes de 1983</v>
      </c>
      <c r="H13" s="25" t="str">
        <f t="shared" ref="H13:H16" si="18">VLOOKUP(C13,$S$1:$V$12,4,FALSE)</f>
        <v>Betão Armado</v>
      </c>
      <c r="J13" s="56"/>
      <c r="K13" s="18">
        <v>4</v>
      </c>
      <c r="L13" s="18">
        <v>10</v>
      </c>
      <c r="M13" s="21" t="str">
        <f>COUNTIF(O13,$O$8)+COUNTIF(P13,$P$8)+COUNTIF(Q13,$Q$8)&amp;" ("&amp; IF(O13=$O$8,"Estrutura, ","") &amp; IF(P13=$P$8,"Ano, ","") &amp;IF(Q13=$Q$8,"Material","") &amp; IF(OR(O13=$O$8,P13=$P$8,Q13=$Q$8),"","Nenhuma") &amp;")"</f>
        <v>1 (Material)</v>
      </c>
      <c r="N13" s="47">
        <f>K13/SUM($K$8:$K$13)</f>
        <v>0.2</v>
      </c>
      <c r="O13" s="26" t="str">
        <f t="shared" si="13"/>
        <v>Vãos Multiplos</v>
      </c>
      <c r="P13" s="26" t="str">
        <f t="shared" si="14"/>
        <v>Depois de 1983</v>
      </c>
      <c r="Q13" s="26" t="str">
        <f t="shared" si="15"/>
        <v>Betão Armado</v>
      </c>
    </row>
    <row r="14" spans="1:27" ht="20" customHeight="1" x14ac:dyDescent="0.35">
      <c r="A14" s="55"/>
      <c r="B14" s="18">
        <v>1</v>
      </c>
      <c r="C14" s="18">
        <v>0</v>
      </c>
      <c r="D14" s="21" t="str">
        <f>COUNTIF(F14,$F$13)+COUNTIF(G14,$G$13)+COUNTIF(H14,$H$13)&amp;" ("&amp; IF(F14=$F$13,"Estrutura, ","") &amp; IF(G14=$G$13,"Ano, ","") &amp;IF(H14=$H$13,"Material","") &amp; IF(OR(F14=$F$13,G14=$G$13,H14=$H$13),"","Nenhuma") &amp;")"</f>
        <v>0 (Nenhuma)</v>
      </c>
      <c r="E14" s="47">
        <f>B14/SUM($B$13:$B$16)</f>
        <v>0.2</v>
      </c>
      <c r="F14" s="26">
        <f t="shared" si="16"/>
        <v>0</v>
      </c>
      <c r="G14" s="26">
        <f t="shared" si="17"/>
        <v>0</v>
      </c>
      <c r="H14" s="26" t="str">
        <f t="shared" si="18"/>
        <v>Alvenaria</v>
      </c>
    </row>
    <row r="15" spans="1:27" ht="20" customHeight="1" x14ac:dyDescent="0.35">
      <c r="A15" s="55"/>
      <c r="B15" s="18">
        <v>1</v>
      </c>
      <c r="C15" s="18">
        <v>7</v>
      </c>
      <c r="D15" s="21" t="str">
        <f>COUNTIF(F15,$F$13)+COUNTIF(G15,$G$13)+COUNTIF(H15,$H$13)&amp;" ("&amp; IF(F15=$F$13,"Estrutura, ","") &amp; IF(G15=$G$13,"Ano, ","") &amp;IF(H15=$H$13,"Material","") &amp; IF(OR(F15=$F$13,G15=$G$13,H15=$H$13),"","Nenhuma") &amp;")"</f>
        <v>2 (Ano, Material)</v>
      </c>
      <c r="E15" s="47">
        <f>B15/SUM($B$13:$B$16)</f>
        <v>0.2</v>
      </c>
      <c r="F15" s="26" t="str">
        <f t="shared" si="16"/>
        <v>Tabuleiro simples/apoiado</v>
      </c>
      <c r="G15" s="26" t="str">
        <f t="shared" si="17"/>
        <v>Antes de 1983</v>
      </c>
      <c r="H15" s="26" t="str">
        <f t="shared" si="18"/>
        <v>Betão Armado</v>
      </c>
      <c r="J15" s="54" t="s">
        <v>59</v>
      </c>
      <c r="K15" s="22">
        <v>7</v>
      </c>
      <c r="L15" s="22">
        <v>8</v>
      </c>
      <c r="M15" s="41">
        <f>K15/SUM(K15:K19)</f>
        <v>0.21212121212121213</v>
      </c>
      <c r="N15" s="40"/>
      <c r="O15" s="25" t="str">
        <f>VLOOKUP(L15,$S$1:$V$12,2,FALSE)</f>
        <v>Tabuleiro simples/apoiado</v>
      </c>
      <c r="P15" s="25" t="str">
        <f t="shared" ref="P15:P19" si="19">VLOOKUP(L15,$S$1:$V$12,3,FALSE)</f>
        <v>Depois de 1983</v>
      </c>
      <c r="Q15" s="25" t="str">
        <f t="shared" ref="Q15:Q19" si="20">VLOOKUP(L15,$S$1:$V$12,4,FALSE)</f>
        <v>Betão Armado</v>
      </c>
    </row>
    <row r="16" spans="1:27" ht="20" customHeight="1" x14ac:dyDescent="0.35">
      <c r="A16" s="56"/>
      <c r="B16" s="18">
        <v>1</v>
      </c>
      <c r="C16" s="18">
        <v>10</v>
      </c>
      <c r="D16" s="21" t="str">
        <f>COUNTIF(F16,$F$13)+COUNTIF(G16,$G$13)+COUNTIF(H16,$H$13)&amp;" ("&amp; IF(F16=$F$13,"Estrutura, ","") &amp; IF(G16=$G$13,"Ano, ","") &amp;IF(H16=$H$13,"Material","") &amp; IF(OR(F16=$F$13,G16=$G$13,H16=$H$13),"","Nenhuma") &amp;")"</f>
        <v>1 (Material)</v>
      </c>
      <c r="E16" s="47">
        <f>B16/SUM($B$13:$B$16)</f>
        <v>0.2</v>
      </c>
      <c r="F16" s="26" t="str">
        <f t="shared" si="16"/>
        <v>Vãos Multiplos</v>
      </c>
      <c r="G16" s="26" t="str">
        <f t="shared" si="17"/>
        <v>Depois de 1983</v>
      </c>
      <c r="H16" s="26" t="str">
        <f t="shared" si="18"/>
        <v>Betão Armado</v>
      </c>
      <c r="J16" s="55"/>
      <c r="K16" s="18">
        <v>1</v>
      </c>
      <c r="L16" s="18">
        <v>0</v>
      </c>
      <c r="M16" s="21" t="str">
        <f>COUNTIF(O16,$O$15)+COUNTIF(P16,$P$15)+COUNTIF(Q16,$Q$15)&amp;" ("&amp; IF(O16=$O$15,"Estrutura, ","") &amp; IF(P16=$P$15,"Ano, ","") &amp;IF(Q16=$Q$15,"Material","") &amp; IF(OR(O16=$O$15,P16=$P$15,Q16=$Q$15),"","Nenhuma") &amp;")"</f>
        <v>0 (Nenhuma)</v>
      </c>
      <c r="N16" s="47">
        <f>K16/SUM(K15:K19)</f>
        <v>3.0303030303030304E-2</v>
      </c>
      <c r="O16" s="26">
        <f>VLOOKUP(L16,$S$1:$V$12,2,FALSE)</f>
        <v>0</v>
      </c>
      <c r="P16" s="26">
        <f t="shared" si="19"/>
        <v>0</v>
      </c>
      <c r="Q16" s="26" t="str">
        <f t="shared" si="20"/>
        <v>Alvenaria</v>
      </c>
    </row>
    <row r="17" spans="1:17" ht="20" customHeight="1" x14ac:dyDescent="0.35">
      <c r="J17" s="55"/>
      <c r="K17" s="18">
        <v>8</v>
      </c>
      <c r="L17" s="18">
        <v>6</v>
      </c>
      <c r="M17" s="21" t="str">
        <f>COUNTIF(O17,$O$15)+COUNTIF(P17,$P$15)+COUNTIF(Q17,$Q$15)&amp;" ("&amp; IF(O17=$O$15,"Estrutura, ","") &amp; IF(P17=$P$15,"Ano, ","") &amp;IF(Q17=$Q$15,"Material","") &amp; IF(OR(O17=$O$15,P17=$P$15,Q17=$Q$15),"","Nenhuma") &amp;")"</f>
        <v>2 (Ano, Material)</v>
      </c>
      <c r="N17" s="47">
        <f t="shared" ref="N17:N19" si="21">K17/SUM(K16:K20)</f>
        <v>0.30769230769230771</v>
      </c>
      <c r="O17" s="26" t="str">
        <f t="shared" ref="O17:O19" si="22">VLOOKUP(L17,$S$1:$V$12,2,FALSE)</f>
        <v>Pórtico</v>
      </c>
      <c r="P17" s="26" t="str">
        <f t="shared" si="19"/>
        <v>Depois de 1983</v>
      </c>
      <c r="Q17" s="26" t="str">
        <f t="shared" si="20"/>
        <v>Betão Armado</v>
      </c>
    </row>
    <row r="18" spans="1:17" ht="20" customHeight="1" x14ac:dyDescent="0.35">
      <c r="A18" s="50" t="s">
        <v>38</v>
      </c>
      <c r="B18" s="22">
        <v>8</v>
      </c>
      <c r="C18" s="22">
        <v>4</v>
      </c>
      <c r="D18" s="41">
        <f>B18/SUM(B18:B18)</f>
        <v>1</v>
      </c>
      <c r="E18" s="40"/>
      <c r="F18" s="25" t="str">
        <f>VLOOKUP(C18,$S$1:$V$12,2,FALSE)</f>
        <v>Arco</v>
      </c>
      <c r="G18" s="25" t="str">
        <f>VLOOKUP(C18,$S$1:$V$12,3,FALSE)</f>
        <v>Depois de 1983</v>
      </c>
      <c r="H18" s="25" t="str">
        <f>VLOOKUP(C18,$S$1:$V$12,4,FALSE)</f>
        <v>Betão Armado</v>
      </c>
      <c r="J18" s="55"/>
      <c r="K18" s="18">
        <v>3</v>
      </c>
      <c r="L18" s="18">
        <v>7</v>
      </c>
      <c r="M18" s="21" t="str">
        <f>COUNTIF(O18,$O$15)+COUNTIF(P18,$P$15)+COUNTIF(Q18,$Q$15)&amp;" ("&amp; IF(O18=$O$15,"Estrutura, ","") &amp; IF(P18=$P$15,"Ano, ","") &amp;IF(Q18=$Q$15,"Material","") &amp; IF(OR(O18=$O$15,P18=$P$15,Q18=$Q$15),"","Nenhuma") &amp;")"</f>
        <v>2 (Estrutura, Material)</v>
      </c>
      <c r="N18" s="47">
        <f t="shared" si="21"/>
        <v>0.12</v>
      </c>
      <c r="O18" s="26" t="str">
        <f t="shared" si="22"/>
        <v>Tabuleiro simples/apoiado</v>
      </c>
      <c r="P18" s="26" t="str">
        <f t="shared" si="19"/>
        <v>Antes de 1983</v>
      </c>
      <c r="Q18" s="26" t="str">
        <f t="shared" si="20"/>
        <v>Betão Armado</v>
      </c>
    </row>
    <row r="19" spans="1:17" ht="20" customHeight="1" x14ac:dyDescent="0.35">
      <c r="J19" s="56"/>
      <c r="K19" s="18">
        <v>14</v>
      </c>
      <c r="L19" s="18">
        <v>10</v>
      </c>
      <c r="M19" s="21" t="str">
        <f>COUNTIF(O19,$O$15)+COUNTIF(P19,$P$15)+COUNTIF(Q19,$Q$15)&amp;" ("&amp; IF(O19=$O$15,"Estrutura, ","") &amp; IF(P19=$P$15,"Ano, ","") &amp;IF(Q19=$Q$15,"Material","") &amp; IF(OR(O19=$O$15,P19=$P$15,Q19=$Q$15),"","Nenhuma") &amp;")"</f>
        <v>2 (Ano, Material)</v>
      </c>
      <c r="N19" s="47">
        <f t="shared" si="21"/>
        <v>0.77777777777777779</v>
      </c>
      <c r="O19" s="26" t="str">
        <f t="shared" si="22"/>
        <v>Vãos Multiplos</v>
      </c>
      <c r="P19" s="26" t="str">
        <f t="shared" si="19"/>
        <v>Depois de 1983</v>
      </c>
      <c r="Q19" s="26" t="str">
        <f t="shared" si="20"/>
        <v>Betão Armado</v>
      </c>
    </row>
    <row r="20" spans="1:17" ht="20" customHeight="1" x14ac:dyDescent="0.35">
      <c r="A20" s="54" t="s">
        <v>56</v>
      </c>
      <c r="B20" s="22">
        <v>1</v>
      </c>
      <c r="C20" s="22">
        <v>5</v>
      </c>
      <c r="D20" s="23">
        <f>B20/SUM(B20:B24)</f>
        <v>9.0909090909090912E-2</v>
      </c>
      <c r="E20" s="40"/>
      <c r="F20" s="25" t="str">
        <f t="shared" ref="F20:F24" si="23">VLOOKUP(C20,$S$1:$V$12,2,FALSE)</f>
        <v>Pórtico</v>
      </c>
      <c r="G20" s="25" t="str">
        <f t="shared" ref="G20:G24" si="24">VLOOKUP(C20,$S$1:$V$12,3,FALSE)</f>
        <v>Antes de 1983</v>
      </c>
      <c r="H20" s="25" t="str">
        <f t="shared" ref="H20:H24" si="25">VLOOKUP(C20,$S$1:$V$12,4,FALSE)</f>
        <v>Betão Armado</v>
      </c>
    </row>
    <row r="21" spans="1:17" ht="20" customHeight="1" x14ac:dyDescent="0.35">
      <c r="A21" s="55"/>
      <c r="B21" s="18">
        <v>1</v>
      </c>
      <c r="C21" s="18">
        <v>0</v>
      </c>
      <c r="D21" s="21" t="str">
        <f>COUNTIF(F21,$F$20)+COUNTIF(G21,$G$20)+COUNTIF(H21,$H$20)&amp;" ("&amp; IF(F21=$F$20,"Estrutura, ","") &amp; IF(G21=$G$20,"Ano, ","") &amp;IF(H21=$H$20,"Material","") &amp; IF(OR(F21=$F$20,G21=$G$20,H21=$H$20),"","Nenhuma") &amp;")"</f>
        <v>0 (Nenhuma)</v>
      </c>
      <c r="E21" s="47">
        <f>B21/SUM($B$20:$B$24)</f>
        <v>9.0909090909090912E-2</v>
      </c>
      <c r="F21" s="26">
        <f t="shared" si="23"/>
        <v>0</v>
      </c>
      <c r="G21" s="26">
        <f t="shared" si="24"/>
        <v>0</v>
      </c>
      <c r="H21" s="26" t="str">
        <f t="shared" si="25"/>
        <v>Alvenaria</v>
      </c>
      <c r="J21" s="53" t="s">
        <v>60</v>
      </c>
      <c r="K21" s="22">
        <v>0</v>
      </c>
      <c r="L21" s="22">
        <v>9</v>
      </c>
      <c r="M21" s="41">
        <f>K21/SUM(K21:K26)</f>
        <v>0</v>
      </c>
      <c r="N21" s="40"/>
      <c r="O21" s="25" t="str">
        <f>VLOOKUP(L21,$S$1:$V$12,2,FALSE)</f>
        <v>Vãos Multiplos</v>
      </c>
      <c r="P21" s="25" t="str">
        <f t="shared" ref="P21:P26" si="26">VLOOKUP(L21,$S$1:$V$12,3,FALSE)</f>
        <v>Antes de 1983</v>
      </c>
      <c r="Q21" s="25" t="str">
        <f t="shared" ref="Q21:Q26" si="27">VLOOKUP(L21,$S$1:$V$12,4,FALSE)</f>
        <v>Betão Armado</v>
      </c>
    </row>
    <row r="22" spans="1:17" ht="20" customHeight="1" x14ac:dyDescent="0.35">
      <c r="A22" s="55"/>
      <c r="B22" s="18">
        <v>7</v>
      </c>
      <c r="C22" s="18">
        <v>6</v>
      </c>
      <c r="D22" s="21" t="str">
        <f>COUNTIF(F22,$F$20)+COUNTIF(G22,$G$20)+COUNTIF(H22,$H$20)&amp;" ("&amp; IF(F22=$F$20,"Estrutura, ","") &amp; IF(G22=$G$20,"Ano, ","") &amp;IF(H22=$H$20,"Material","") &amp; IF(OR(F22=$F$20,G22=$G$20,H22=$H$20),"","Nenhuma") &amp;")"</f>
        <v>2 (Estrutura, Material)</v>
      </c>
      <c r="E22" s="47">
        <f>B22/SUM($B$20:$B$24)</f>
        <v>0.63636363636363635</v>
      </c>
      <c r="F22" s="26" t="str">
        <f t="shared" si="23"/>
        <v>Pórtico</v>
      </c>
      <c r="G22" s="26" t="str">
        <f t="shared" si="24"/>
        <v>Depois de 1983</v>
      </c>
      <c r="H22" s="26" t="str">
        <f t="shared" si="25"/>
        <v>Betão Armado</v>
      </c>
      <c r="J22" s="53"/>
      <c r="K22" s="18">
        <v>1</v>
      </c>
      <c r="L22" s="18">
        <v>0</v>
      </c>
      <c r="M22" s="21" t="str">
        <f>COUNTIF(O22,$O$21)+COUNTIF(P22,$P$21)+COUNTIF(Q22,$Q$21)&amp;" ("&amp; IF(O22=$O$21,"Estrutura, ","") &amp; IF(P22=$P$21,"Ano, ","") &amp;IF(Q22=$Q$21,"Material","") &amp; IF(OR(O22=$O$21,P22=$P$21,Q22=$Q$21),"","Nenhuma") &amp;")"</f>
        <v>0 (Nenhuma)</v>
      </c>
      <c r="N22" s="47">
        <f>K22/SUM($K$21:$K$26)</f>
        <v>2.7027027027027029E-2</v>
      </c>
      <c r="O22" s="26">
        <f>VLOOKUP(L22,$S$1:$V$12,2,FALSE)</f>
        <v>0</v>
      </c>
      <c r="P22" s="26">
        <f t="shared" si="26"/>
        <v>0</v>
      </c>
      <c r="Q22" s="26" t="str">
        <f t="shared" si="27"/>
        <v>Alvenaria</v>
      </c>
    </row>
    <row r="23" spans="1:17" ht="20" customHeight="1" x14ac:dyDescent="0.35">
      <c r="A23" s="55"/>
      <c r="B23" s="18">
        <v>1</v>
      </c>
      <c r="C23" s="18">
        <v>7</v>
      </c>
      <c r="D23" s="21" t="str">
        <f>COUNTIF(F23,$F$20)+COUNTIF(G23,$G$20)+COUNTIF(H23,$H$20)&amp;" ("&amp; IF(F23=$F$20,"Estrutura, ","") &amp; IF(G23=$G$20,"Ano, ","") &amp;IF(H23=$H$20,"Material","") &amp; IF(OR(F23=$F$20,G23=$G$20,H23=$H$20),"","Nenhuma") &amp;")"</f>
        <v>2 (Ano, Material)</v>
      </c>
      <c r="E23" s="47">
        <f>B23/SUM($B$20:$B$24)</f>
        <v>9.0909090909090912E-2</v>
      </c>
      <c r="F23" s="26" t="str">
        <f t="shared" si="23"/>
        <v>Tabuleiro simples/apoiado</v>
      </c>
      <c r="G23" s="26" t="str">
        <f t="shared" si="24"/>
        <v>Antes de 1983</v>
      </c>
      <c r="H23" s="26" t="str">
        <f t="shared" si="25"/>
        <v>Betão Armado</v>
      </c>
      <c r="J23" s="53"/>
      <c r="K23" s="18">
        <v>1</v>
      </c>
      <c r="L23" s="18">
        <v>1</v>
      </c>
      <c r="M23" s="21" t="str">
        <f>COUNTIF(O23,$O$21)+COUNTIF(P23,$P$21)+COUNTIF(Q23,$Q$21)&amp;" ("&amp; IF(O23=$O$21,"Estrutura, ","") &amp; IF(P23=$P$21,"Ano, ","") &amp;IF(Q23=$Q$21,"Material","") &amp; IF(OR(O23=$O$21,P23=$P$21,Q23=$Q$21),"","Nenhuma") &amp;")"</f>
        <v>1 (Ano, )</v>
      </c>
      <c r="N23" s="47">
        <f>K23/SUM($K$21:$K$26)</f>
        <v>2.7027027027027029E-2</v>
      </c>
      <c r="O23" s="26">
        <f t="shared" ref="O23:O26" si="28">VLOOKUP(L23,$S$1:$V$12,2,FALSE)</f>
        <v>0</v>
      </c>
      <c r="P23" s="26" t="str">
        <f t="shared" si="26"/>
        <v>Antes de 1983</v>
      </c>
      <c r="Q23" s="26" t="str">
        <f t="shared" si="27"/>
        <v>Aço</v>
      </c>
    </row>
    <row r="24" spans="1:17" ht="20" customHeight="1" x14ac:dyDescent="0.35">
      <c r="A24" s="56"/>
      <c r="B24" s="18">
        <v>1</v>
      </c>
      <c r="C24" s="18">
        <v>10</v>
      </c>
      <c r="D24" s="21" t="str">
        <f>COUNTIF(F24,$F$20)+COUNTIF(G24,$G$20)+COUNTIF(H24,$H$20)&amp;" ("&amp; IF(F24=$F$20,"Estrutura, ","") &amp; IF(G24=$G$20,"Ano, ","") &amp;IF(H24=$H$20,"Material","") &amp; IF(OR(F24=$F$20,G24=$G$20,H24=$H$20),"","Nenhuma") &amp;")"</f>
        <v>1 (Material)</v>
      </c>
      <c r="E24" s="47">
        <f>B24/SUM($B$20:$B$24)</f>
        <v>9.0909090909090912E-2</v>
      </c>
      <c r="F24" s="26" t="str">
        <f t="shared" si="23"/>
        <v>Vãos Multiplos</v>
      </c>
      <c r="G24" s="26" t="str">
        <f t="shared" si="24"/>
        <v>Depois de 1983</v>
      </c>
      <c r="H24" s="26" t="str">
        <f t="shared" si="25"/>
        <v>Betão Armado</v>
      </c>
      <c r="J24" s="53"/>
      <c r="K24" s="18">
        <v>1</v>
      </c>
      <c r="L24" s="18">
        <v>6</v>
      </c>
      <c r="M24" s="21" t="str">
        <f>COUNTIF(O24,$O$21)+COUNTIF(P24,$P$21)+COUNTIF(Q24,$Q$21)&amp;" ("&amp; IF(O24=$O$21,"Estrutura, ","") &amp; IF(P24=$P$21,"Ano, ","") &amp;IF(Q24=$Q$21,"Material","") &amp; IF(OR(O24=$O$21,P24=$P$21,Q24=$Q$21),"","Nenhuma") &amp;")"</f>
        <v>1 (Material)</v>
      </c>
      <c r="N24" s="47">
        <f>K24/SUM($K$21:$K$26)</f>
        <v>2.7027027027027029E-2</v>
      </c>
      <c r="O24" s="26" t="str">
        <f t="shared" si="28"/>
        <v>Pórtico</v>
      </c>
      <c r="P24" s="26" t="str">
        <f t="shared" si="26"/>
        <v>Depois de 1983</v>
      </c>
      <c r="Q24" s="26" t="str">
        <f t="shared" si="27"/>
        <v>Betão Armado</v>
      </c>
    </row>
    <row r="25" spans="1:17" ht="20" customHeight="1" x14ac:dyDescent="0.35">
      <c r="J25" s="53"/>
      <c r="K25" s="18">
        <v>1</v>
      </c>
      <c r="L25" s="18">
        <v>7</v>
      </c>
      <c r="M25" s="21" t="str">
        <f>COUNTIF(O25,$O$21)+COUNTIF(P25,$P$21)+COUNTIF(Q25,$Q$21)&amp;" ("&amp; IF(O25=$O$21,"Estrutura, ","") &amp; IF(P25=$P$21,"Ano, ","") &amp;IF(Q25=$Q$21,"Material","") &amp; IF(OR(O25=$O$21,P25=$P$21,Q25=$Q$21),"","Nenhuma") &amp;")"</f>
        <v>2 (Ano, Material)</v>
      </c>
      <c r="N25" s="47">
        <f>K25/SUM($K$21:$K$26)</f>
        <v>2.7027027027027029E-2</v>
      </c>
      <c r="O25" s="26" t="str">
        <f t="shared" si="28"/>
        <v>Tabuleiro simples/apoiado</v>
      </c>
      <c r="P25" s="26" t="str">
        <f t="shared" si="26"/>
        <v>Antes de 1983</v>
      </c>
      <c r="Q25" s="26" t="str">
        <f t="shared" si="27"/>
        <v>Betão Armado</v>
      </c>
    </row>
    <row r="26" spans="1:17" ht="20" customHeight="1" x14ac:dyDescent="0.35">
      <c r="J26" s="53"/>
      <c r="K26" s="18">
        <v>33</v>
      </c>
      <c r="L26" s="18">
        <v>10</v>
      </c>
      <c r="M26" s="21" t="str">
        <f>COUNTIF(O26,$O$21)+COUNTIF(P26,$P$21)+COUNTIF(Q26,$Q$21)&amp;" ("&amp; IF(O26=$O$21,"Estrutura, ","") &amp; IF(P26=$P$21,"Ano, ","") &amp;IF(Q26=$Q$21,"Material","") &amp; IF(OR(O26=$O$21,P26=$P$21,Q26=$Q$21),"","Nenhuma") &amp;")"</f>
        <v>2 (Estrutura, Material)</v>
      </c>
      <c r="N26" s="47">
        <f>K26/SUM($K$21:$K$26)</f>
        <v>0.89189189189189189</v>
      </c>
      <c r="O26" s="26" t="str">
        <f t="shared" si="28"/>
        <v>Vãos Multiplos</v>
      </c>
      <c r="P26" s="26" t="str">
        <f t="shared" si="26"/>
        <v>Depois de 1983</v>
      </c>
      <c r="Q26" s="26" t="str">
        <f t="shared" si="27"/>
        <v>Betão Armado</v>
      </c>
    </row>
    <row r="28" spans="1:17" ht="20" customHeight="1" x14ac:dyDescent="0.35">
      <c r="J28" s="53" t="s">
        <v>61</v>
      </c>
      <c r="K28" s="22">
        <v>387</v>
      </c>
      <c r="L28" s="22">
        <v>10</v>
      </c>
      <c r="M28" s="41">
        <f>K28/SUM(K28:K33)</f>
        <v>0.97236180904522618</v>
      </c>
      <c r="N28" s="40"/>
      <c r="O28" s="25" t="str">
        <f>VLOOKUP(L28,$S$1:$V$12,2,FALSE)</f>
        <v>Vãos Multiplos</v>
      </c>
      <c r="P28" s="25" t="str">
        <f t="shared" ref="P28:P32" si="29">VLOOKUP(L28,$S$1:$V$12,3,FALSE)</f>
        <v>Depois de 1983</v>
      </c>
      <c r="Q28" s="25" t="str">
        <f t="shared" ref="Q28:Q32" si="30">VLOOKUP(L28,$S$1:$V$12,4,FALSE)</f>
        <v>Betão Armado</v>
      </c>
    </row>
    <row r="29" spans="1:17" ht="20" customHeight="1" x14ac:dyDescent="0.35">
      <c r="J29" s="53"/>
      <c r="K29" s="18">
        <v>1</v>
      </c>
      <c r="L29" s="18">
        <v>0</v>
      </c>
      <c r="M29" s="21" t="str">
        <f>COUNTIF(O29,$O$28)+COUNTIF(P29,$P$28)+COUNTIF(Q29,$Q$28)&amp;" ("&amp; IF(O29=$O$28,"Estrutura, ","") &amp; IF(P29=$P$28,"Ano, ","") &amp;IF(Q29=$Q$28,"Material","") &amp; IF(OR(O29=$O$28,P29=$P$28,Q29=$Q$28),"","Nenhuma") &amp;")"</f>
        <v>0 (Nenhuma)</v>
      </c>
      <c r="N29" s="47">
        <f>K29/SUM($K$28:$K$33)</f>
        <v>2.5125628140703518E-3</v>
      </c>
      <c r="O29" s="26">
        <f>VLOOKUP(L29,$S$1:$V$12,2,FALSE)</f>
        <v>0</v>
      </c>
      <c r="P29" s="26">
        <f t="shared" si="29"/>
        <v>0</v>
      </c>
      <c r="Q29" s="26" t="str">
        <f t="shared" si="30"/>
        <v>Alvenaria</v>
      </c>
    </row>
    <row r="30" spans="1:17" ht="20" customHeight="1" x14ac:dyDescent="0.35">
      <c r="J30" s="53"/>
      <c r="K30" s="18">
        <v>3</v>
      </c>
      <c r="L30" s="18">
        <v>6</v>
      </c>
      <c r="M30" s="21" t="str">
        <f>COUNTIF(O30,$O$28)+COUNTIF(P30,$P$28)+COUNTIF(Q30,$Q$28)&amp;" ("&amp; IF(O30=$O$28,"Estrutura, ","") &amp; IF(P30=$P$28,"Ano, ","") &amp;IF(Q30=$Q$28,"Material","") &amp; IF(OR(O30=$O$28,P30=$P$28,Q30=$Q$28),"","Nenhuma") &amp;")"</f>
        <v>2 (Ano, Material)</v>
      </c>
      <c r="N30" s="47">
        <f>K30/SUM($K$28:$K$33)</f>
        <v>7.537688442211055E-3</v>
      </c>
      <c r="O30" s="26" t="str">
        <f t="shared" ref="O30:O32" si="31">VLOOKUP(L30,$S$1:$V$12,2,FALSE)</f>
        <v>Pórtico</v>
      </c>
      <c r="P30" s="26" t="str">
        <f t="shared" si="29"/>
        <v>Depois de 1983</v>
      </c>
      <c r="Q30" s="26" t="str">
        <f t="shared" si="30"/>
        <v>Betão Armado</v>
      </c>
    </row>
    <row r="31" spans="1:17" ht="20" customHeight="1" x14ac:dyDescent="0.35">
      <c r="J31" s="53"/>
      <c r="K31" s="18">
        <v>5</v>
      </c>
      <c r="L31" s="18">
        <v>7</v>
      </c>
      <c r="M31" s="21" t="str">
        <f>COUNTIF(O31,$O$28)+COUNTIF(P31,$P$28)+COUNTIF(Q31,$Q$28)&amp;" ("&amp; IF(O31=$O$28,"Estrutura, ","") &amp; IF(P31=$P$28,"Ano, ","") &amp;IF(Q31=$Q$28,"Material","") &amp; IF(OR(O31=$O$28,P31=$P$28,Q31=$Q$28),"","Nenhuma") &amp;")"</f>
        <v>1 (Material)</v>
      </c>
      <c r="N31" s="47">
        <f>K31/SUM($K$28:$K$33)</f>
        <v>1.2562814070351759E-2</v>
      </c>
      <c r="O31" s="26" t="str">
        <f t="shared" si="31"/>
        <v>Tabuleiro simples/apoiado</v>
      </c>
      <c r="P31" s="26" t="str">
        <f t="shared" si="29"/>
        <v>Antes de 1983</v>
      </c>
      <c r="Q31" s="26" t="str">
        <f t="shared" si="30"/>
        <v>Betão Armado</v>
      </c>
    </row>
    <row r="32" spans="1:17" ht="20" customHeight="1" x14ac:dyDescent="0.35">
      <c r="J32" s="53"/>
      <c r="K32" s="18">
        <v>1</v>
      </c>
      <c r="L32" s="18">
        <v>8</v>
      </c>
      <c r="M32" s="21" t="str">
        <f>COUNTIF(O32,$O$28)+COUNTIF(P32,$P$28)+COUNTIF(Q32,$Q$28)&amp;" ("&amp; IF(O32=$O$28,"Estrutura, ","") &amp; IF(P32=$P$28,"Ano, ","") &amp;IF(Q32=$Q$28,"Material","") &amp; IF(OR(O32=$O$28,P32=$P$28,Q32=$Q$28),"","Nenhuma") &amp;")"</f>
        <v>2 (Ano, Material)</v>
      </c>
      <c r="N32" s="47">
        <f>K32/SUM($K$28:$K$33)</f>
        <v>2.5125628140703518E-3</v>
      </c>
      <c r="O32" s="26" t="str">
        <f t="shared" si="31"/>
        <v>Tabuleiro simples/apoiado</v>
      </c>
      <c r="P32" s="26" t="str">
        <f t="shared" si="29"/>
        <v>Depois de 1983</v>
      </c>
      <c r="Q32" s="26" t="str">
        <f t="shared" si="30"/>
        <v>Betão Armado</v>
      </c>
    </row>
    <row r="33" spans="10:17" ht="20" customHeight="1" x14ac:dyDescent="0.35">
      <c r="J33" s="53"/>
      <c r="K33" s="18">
        <v>1</v>
      </c>
      <c r="L33" s="18">
        <v>9</v>
      </c>
      <c r="M33" s="21" t="str">
        <f>COUNTIF(O33,$O$28)+COUNTIF(P33,$P$28)+COUNTIF(Q33,$Q$28)&amp;" ("&amp; IF(O33=$O$28,"Estrutura, ","") &amp; IF(P33=$P$28,"Ano, ","") &amp;IF(Q33=$Q$28,"Material","") &amp; IF(OR(O33=$O$28,P33=$P$28,Q33=$Q$28),"","Nenhuma") &amp;")"</f>
        <v>2 (Estrutura, Material)</v>
      </c>
      <c r="N33" s="47">
        <f>K33/SUM($K$28:$K$33)</f>
        <v>2.5125628140703518E-3</v>
      </c>
      <c r="O33" s="26" t="str">
        <f t="shared" ref="O33" si="32">VLOOKUP(L33,$S$1:$V$12,2,FALSE)</f>
        <v>Vãos Multiplos</v>
      </c>
      <c r="P33" s="26" t="str">
        <f t="shared" ref="P33" si="33">VLOOKUP(L33,$S$1:$V$12,3,FALSE)</f>
        <v>Antes de 1983</v>
      </c>
      <c r="Q33" s="26" t="str">
        <f t="shared" ref="Q33" si="34">VLOOKUP(L33,$S$1:$V$12,4,FALSE)</f>
        <v>Betão Armado</v>
      </c>
    </row>
  </sheetData>
  <mergeCells count="11">
    <mergeCell ref="A20:A24"/>
    <mergeCell ref="J2:J6"/>
    <mergeCell ref="J8:J13"/>
    <mergeCell ref="J28:J33"/>
    <mergeCell ref="X1:AA1"/>
    <mergeCell ref="J15:J19"/>
    <mergeCell ref="J21:J26"/>
    <mergeCell ref="A2:A5"/>
    <mergeCell ref="A7:A8"/>
    <mergeCell ref="A10:A11"/>
    <mergeCell ref="A13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L9" sqref="L9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31" customWidth="1"/>
    <col min="7" max="7" width="12.6328125" bestFit="1" customWidth="1"/>
    <col min="8" max="8" width="12.36328125" bestFit="1" customWidth="1"/>
    <col min="9" max="9" width="16.08984375" bestFit="1" customWidth="1"/>
    <col min="10" max="10" width="10.08984375" style="9" bestFit="1" customWidth="1"/>
    <col min="11" max="11" width="10.089843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>
        <v>0.98297213622291024</v>
      </c>
      <c r="C2" s="2">
        <v>0.5714285714285714</v>
      </c>
      <c r="D2" s="2">
        <v>0.61538461538461542</v>
      </c>
      <c r="E2" s="2">
        <v>0.59259259259259267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0.99071207430340558</v>
      </c>
      <c r="C3" s="2">
        <v>0.4</v>
      </c>
      <c r="D3" s="2">
        <v>0.4</v>
      </c>
      <c r="E3" s="2">
        <v>0.40000000000000008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7">
        <v>2</v>
      </c>
      <c r="B4" s="2">
        <v>0.99380804953560375</v>
      </c>
      <c r="C4" s="2">
        <v>1</v>
      </c>
      <c r="D4" s="2">
        <v>0.5</v>
      </c>
      <c r="E4" s="2">
        <v>0.66666666666666663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Médio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x14ac:dyDescent="0.35">
      <c r="A5" s="38">
        <v>3</v>
      </c>
      <c r="B5" s="2">
        <v>0.99535603715170273</v>
      </c>
      <c r="C5" s="2">
        <v>1</v>
      </c>
      <c r="D5" s="2">
        <v>0.4</v>
      </c>
      <c r="E5" s="2">
        <v>0.57142857142857151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Alta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Médio</v>
      </c>
      <c r="K5"/>
    </row>
    <row r="6" spans="1:11" x14ac:dyDescent="0.35">
      <c r="A6" s="15">
        <v>4</v>
      </c>
      <c r="B6" s="2">
        <v>0.99071207430340558</v>
      </c>
      <c r="C6" s="2">
        <v>0.5714285714285714</v>
      </c>
      <c r="D6" s="2">
        <v>1</v>
      </c>
      <c r="E6" s="2">
        <v>0.72727272727272729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x14ac:dyDescent="0.35">
      <c r="A7" s="15">
        <v>5</v>
      </c>
      <c r="B7" s="2">
        <v>0.97523219814241491</v>
      </c>
      <c r="C7" s="2">
        <v>0.14285714285714279</v>
      </c>
      <c r="D7" s="2">
        <v>9.0909090909090912E-2</v>
      </c>
      <c r="E7" s="2">
        <v>0.1111111111111111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Muito Baixo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Baixo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Muito Baixo</v>
      </c>
      <c r="K7"/>
    </row>
    <row r="8" spans="1:11" x14ac:dyDescent="0.35">
      <c r="A8" s="15">
        <v>6</v>
      </c>
      <c r="B8" s="2">
        <v>0.94427244582043346</v>
      </c>
      <c r="C8" s="2">
        <v>0.81578947368421051</v>
      </c>
      <c r="D8" s="2">
        <v>0.86111111111111116</v>
      </c>
      <c r="E8" s="2">
        <v>0.83783783783783772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0.95975232198142413</v>
      </c>
      <c r="C9" s="2">
        <v>0.39285714285714279</v>
      </c>
      <c r="D9" s="2">
        <v>0.55000000000000004</v>
      </c>
      <c r="E9" s="2">
        <v>0.45833333333333343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Médio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Baixo</v>
      </c>
      <c r="K9"/>
    </row>
    <row r="10" spans="1:11" x14ac:dyDescent="0.35">
      <c r="A10" s="15">
        <v>8</v>
      </c>
      <c r="B10" s="2">
        <v>0.95665634674922606</v>
      </c>
      <c r="C10" s="2">
        <v>0.77777777777777779</v>
      </c>
      <c r="D10" s="2">
        <v>0.2121212121212121</v>
      </c>
      <c r="E10" s="2">
        <v>0.33333333333333331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Boa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Muito 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0.94117647058823528</v>
      </c>
      <c r="C11" s="2">
        <v>0</v>
      </c>
      <c r="D11" s="2">
        <v>0</v>
      </c>
      <c r="E11" s="2">
        <v>0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>
        <v>0.88854489164086692</v>
      </c>
      <c r="C12" s="2">
        <v>0.8638392857142857</v>
      </c>
      <c r="D12" s="2">
        <v>0.97236180904522618</v>
      </c>
      <c r="E12" s="2">
        <v>0.91489361702127669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Muito 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0.88854489164086692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8</v>
      </c>
      <c r="H13" s="9">
        <f>COUNTIF(H2:H12,$K$13)</f>
        <v>2</v>
      </c>
      <c r="I13" s="9">
        <f>COUNTIF(I2:I12,$K$13)</f>
        <v>2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0.99535603715170273</v>
      </c>
      <c r="C14" s="6">
        <f>MAX(C2:C12)</f>
        <v>1</v>
      </c>
      <c r="D14" s="6">
        <f>MAX(D2:D12)</f>
        <v>1</v>
      </c>
      <c r="E14" s="6">
        <f>MAX(E2:E12)</f>
        <v>0.91489361702127669</v>
      </c>
      <c r="G14" s="9">
        <f>COUNTIF(G2:G12,$K$14)</f>
        <v>2</v>
      </c>
      <c r="H14" s="9">
        <f>COUNTIF(H2:H12,$K$14)</f>
        <v>0</v>
      </c>
      <c r="I14" s="9">
        <f>COUNTIF(I2:I12,$K$14)</f>
        <v>0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1</v>
      </c>
      <c r="D15">
        <f>COUNTIF(D2:D12,"=0")</f>
        <v>1</v>
      </c>
      <c r="E15">
        <f>COUNTIF(E2:E12,"=0")</f>
        <v>1</v>
      </c>
      <c r="G15" s="9">
        <f>COUNTIF(G2:G12,$K$15)</f>
        <v>1</v>
      </c>
      <c r="H15" s="9">
        <f>COUNTIF(H2:H12,$K$15)</f>
        <v>3</v>
      </c>
      <c r="I15" s="9">
        <f>COUNTIF(I2:I12,$K$15)</f>
        <v>1</v>
      </c>
      <c r="J15" s="9">
        <f>COUNTIF(J2:J12,$K$15)</f>
        <v>2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2</v>
      </c>
      <c r="D16">
        <f>COUNTIF(D2:D12,"=1")</f>
        <v>1</v>
      </c>
      <c r="E16">
        <f>COUNTIF(E2:E12,"=1")</f>
        <v>0</v>
      </c>
      <c r="G16" s="9">
        <f>COUNTIF(G2:G12,$K$16)</f>
        <v>0</v>
      </c>
      <c r="H16" s="9">
        <f>COUNTIF(H2:H12,$K$16)</f>
        <v>2</v>
      </c>
      <c r="I16" s="9">
        <f>COUNTIF(I2:I12,$K$16)</f>
        <v>3</v>
      </c>
      <c r="J16" s="9">
        <f>COUNTIF(J2:J12,$K$16)</f>
        <v>3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9</v>
      </c>
      <c r="D17" s="5">
        <f>INDEX($A$2:$A$12,MATCH(D13,D2:D12,0))</f>
        <v>9</v>
      </c>
      <c r="E17" s="5">
        <f>INDEX($A$2:$A$12,MATCH(E13,E2:E12,0))</f>
        <v>9</v>
      </c>
      <c r="G17" s="9">
        <f>COUNTIF(G2:G12,$K$17)</f>
        <v>0</v>
      </c>
      <c r="H17" s="9">
        <f>COUNTIF(H2:H12,$K$17)</f>
        <v>2</v>
      </c>
      <c r="I17" s="9">
        <f>COUNTIF(I2:I12,$K$17)</f>
        <v>2</v>
      </c>
      <c r="J17" s="9">
        <f>COUNTIF(J2:J12,$K$17)</f>
        <v>3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3</v>
      </c>
      <c r="C18" s="6">
        <f>INDEX($A$2:$A$12,MATCH(C14,C2:C12,0))</f>
        <v>2</v>
      </c>
      <c r="D18" s="6">
        <f>INDEX($A$2:$A$12,MATCH(D14,D2:D12,0))</f>
        <v>4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1</v>
      </c>
      <c r="I18" s="9">
        <f>COUNTIF(I2:I12,$K$18)</f>
        <v>2</v>
      </c>
      <c r="J18" s="9">
        <f>COUNTIF(J2:J12,$K$18)</f>
        <v>1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zoomScale="90" zoomScaleNormal="90" workbookViewId="0">
      <selection activeCell="O20" sqref="O20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0.92</v>
      </c>
    </row>
    <row r="4" spans="14:15" x14ac:dyDescent="0.35">
      <c r="N4" s="18">
        <v>2</v>
      </c>
      <c r="O4" s="18">
        <v>1</v>
      </c>
    </row>
    <row r="5" spans="14:15" x14ac:dyDescent="0.35">
      <c r="N5" s="18">
        <v>3</v>
      </c>
      <c r="O5" s="39">
        <v>0.96</v>
      </c>
    </row>
    <row r="6" spans="14:15" x14ac:dyDescent="0.35">
      <c r="N6" s="18">
        <v>4</v>
      </c>
      <c r="O6" s="39">
        <v>1</v>
      </c>
    </row>
    <row r="7" spans="14:15" x14ac:dyDescent="0.35">
      <c r="N7" s="18">
        <v>5</v>
      </c>
      <c r="O7" s="39">
        <v>0.91</v>
      </c>
    </row>
    <row r="8" spans="14:15" x14ac:dyDescent="0.35">
      <c r="N8" s="18">
        <v>6</v>
      </c>
      <c r="O8" s="39">
        <v>0.97</v>
      </c>
    </row>
    <row r="9" spans="14:15" x14ac:dyDescent="0.35">
      <c r="N9" s="18">
        <v>7</v>
      </c>
      <c r="O9" s="39">
        <v>0.89</v>
      </c>
    </row>
    <row r="10" spans="14:15" x14ac:dyDescent="0.35">
      <c r="N10" s="18">
        <v>8</v>
      </c>
      <c r="O10" s="39">
        <v>0.88</v>
      </c>
    </row>
    <row r="11" spans="14:15" x14ac:dyDescent="0.35">
      <c r="N11" s="18">
        <v>9</v>
      </c>
      <c r="O11" s="39">
        <v>0.78</v>
      </c>
    </row>
    <row r="12" spans="14:15" x14ac:dyDescent="0.35">
      <c r="N12" s="18">
        <v>10</v>
      </c>
      <c r="O12" s="39">
        <v>0.92</v>
      </c>
    </row>
    <row r="13" spans="14:15" x14ac:dyDescent="0.35">
      <c r="N13"/>
      <c r="O13">
        <f>COUNTIF(O2:O12,"&gt;=0,9")</f>
        <v>8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2025-03-28T17:38:42Z</dcterms:modified>
</cp:coreProperties>
</file>