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Estrutura\ResNet\Tentativa 1\"/>
    </mc:Choice>
  </mc:AlternateContent>
  <xr:revisionPtr revIDLastSave="0" documentId="13_ncr:1_{4E71F0D2-1B67-4B92-BCF2-0F28E259877C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6" l="1"/>
  <c r="D19" i="16"/>
  <c r="D20" i="16"/>
  <c r="D21" i="16"/>
  <c r="D17" i="16"/>
  <c r="F18" i="16"/>
  <c r="G18" i="16"/>
  <c r="F19" i="16"/>
  <c r="G19" i="16"/>
  <c r="F20" i="16"/>
  <c r="G20" i="16"/>
  <c r="F21" i="16"/>
  <c r="G21" i="16"/>
  <c r="G17" i="16"/>
  <c r="F17" i="16"/>
  <c r="G16" i="16"/>
  <c r="F16" i="16"/>
  <c r="D16" i="16"/>
  <c r="E18" i="16"/>
  <c r="E19" i="16"/>
  <c r="E20" i="16"/>
  <c r="E21" i="16"/>
  <c r="E17" i="16"/>
  <c r="F2" i="7"/>
  <c r="F3" i="7"/>
  <c r="F4" i="7"/>
  <c r="F5" i="7"/>
  <c r="F6" i="7"/>
  <c r="F7" i="7"/>
  <c r="C10" i="7"/>
  <c r="D10" i="7"/>
  <c r="E10" i="7"/>
  <c r="B10" i="7"/>
  <c r="B11" i="7"/>
  <c r="C11" i="7"/>
  <c r="D11" i="7"/>
  <c r="E11" i="7"/>
  <c r="C9" i="7"/>
  <c r="C13" i="7" s="1"/>
  <c r="D9" i="7"/>
  <c r="D13" i="7" s="1"/>
  <c r="E9" i="7"/>
  <c r="E13" i="7" s="1"/>
  <c r="B9" i="7"/>
  <c r="B13" i="7" s="1"/>
  <c r="C8" i="7"/>
  <c r="C12" i="7" s="1"/>
  <c r="D8" i="7"/>
  <c r="D12" i="7" s="1"/>
  <c r="E8" i="7"/>
  <c r="E12" i="7" s="1"/>
  <c r="B8" i="7"/>
  <c r="B12" i="7" s="1"/>
  <c r="G7" i="7" a="1"/>
  <c r="G7" i="7" s="1"/>
  <c r="H7" i="7" a="1"/>
  <c r="H7" i="7" s="1"/>
  <c r="I7" i="7" a="1"/>
  <c r="I7" i="7" s="1"/>
  <c r="J7" i="7" a="1"/>
  <c r="J7" i="7" s="1"/>
  <c r="D41" i="16"/>
  <c r="D37" i="16"/>
  <c r="E39" i="16"/>
  <c r="E40" i="16"/>
  <c r="E41" i="16"/>
  <c r="E42" i="16"/>
  <c r="E38" i="16"/>
  <c r="F39" i="16"/>
  <c r="G39" i="16"/>
  <c r="D39" i="16" s="1"/>
  <c r="F40" i="16"/>
  <c r="D40" i="16" s="1"/>
  <c r="G40" i="16"/>
  <c r="F41" i="16"/>
  <c r="G41" i="16"/>
  <c r="F42" i="16"/>
  <c r="G42" i="16"/>
  <c r="G38" i="16"/>
  <c r="F38" i="16"/>
  <c r="G37" i="16"/>
  <c r="F37" i="16"/>
  <c r="D42" i="16" s="1"/>
  <c r="D35" i="16"/>
  <c r="D31" i="16"/>
  <c r="E32" i="16"/>
  <c r="E33" i="16"/>
  <c r="E34" i="16"/>
  <c r="E35" i="16"/>
  <c r="E31" i="16"/>
  <c r="D30" i="16"/>
  <c r="F32" i="16"/>
  <c r="G32" i="16"/>
  <c r="F33" i="16"/>
  <c r="D33" i="16" s="1"/>
  <c r="G33" i="16"/>
  <c r="F34" i="16"/>
  <c r="G34" i="16"/>
  <c r="F35" i="16"/>
  <c r="G35" i="16"/>
  <c r="G31" i="16"/>
  <c r="F31" i="16"/>
  <c r="G30" i="16"/>
  <c r="D34" i="16" s="1"/>
  <c r="F30" i="16"/>
  <c r="D32" i="16" s="1"/>
  <c r="E25" i="16"/>
  <c r="E26" i="16"/>
  <c r="E27" i="16"/>
  <c r="E28" i="16"/>
  <c r="E24" i="16"/>
  <c r="D23" i="16"/>
  <c r="F25" i="16"/>
  <c r="G25" i="16"/>
  <c r="F26" i="16"/>
  <c r="G26" i="16"/>
  <c r="F27" i="16"/>
  <c r="G27" i="16"/>
  <c r="F28" i="16"/>
  <c r="G28" i="16"/>
  <c r="G24" i="16"/>
  <c r="F24" i="16"/>
  <c r="E11" i="16"/>
  <c r="E12" i="16"/>
  <c r="E13" i="16"/>
  <c r="E14" i="16"/>
  <c r="E10" i="16"/>
  <c r="D9" i="16"/>
  <c r="F11" i="16"/>
  <c r="G11" i="16"/>
  <c r="F12" i="16"/>
  <c r="G12" i="16"/>
  <c r="F13" i="16"/>
  <c r="G13" i="16"/>
  <c r="F14" i="16"/>
  <c r="G14" i="16"/>
  <c r="G10" i="16"/>
  <c r="F10" i="16"/>
  <c r="F9" i="16"/>
  <c r="F2" i="16"/>
  <c r="E7" i="16"/>
  <c r="E4" i="16"/>
  <c r="E5" i="16"/>
  <c r="E6" i="16"/>
  <c r="E3" i="16"/>
  <c r="D2" i="16"/>
  <c r="G4" i="16"/>
  <c r="G5" i="16"/>
  <c r="G6" i="16"/>
  <c r="G7" i="16"/>
  <c r="G3" i="16"/>
  <c r="F4" i="16"/>
  <c r="F5" i="16"/>
  <c r="F6" i="16"/>
  <c r="F7" i="16"/>
  <c r="F3" i="16"/>
  <c r="M2" i="16"/>
  <c r="D9" i="9"/>
  <c r="E9" i="9"/>
  <c r="F9" i="9"/>
  <c r="G9" i="9"/>
  <c r="H9" i="9"/>
  <c r="C9" i="9"/>
  <c r="I4" i="9"/>
  <c r="I5" i="9"/>
  <c r="I6" i="9"/>
  <c r="I7" i="9"/>
  <c r="I8" i="9"/>
  <c r="I3" i="9"/>
  <c r="D38" i="16" l="1"/>
  <c r="D14" i="16"/>
  <c r="D3" i="16"/>
  <c r="D10" i="16"/>
  <c r="D12" i="16"/>
  <c r="D11" i="16"/>
  <c r="D13" i="16"/>
  <c r="D4" i="16"/>
  <c r="D6" i="16"/>
  <c r="D5" i="16"/>
  <c r="D7" i="16"/>
  <c r="I9" i="9"/>
  <c r="G23" i="16"/>
  <c r="F23" i="16"/>
  <c r="D28" i="16" l="1"/>
  <c r="D24" i="16"/>
  <c r="D25" i="16"/>
  <c r="D26" i="16"/>
  <c r="D27" i="16"/>
  <c r="G6" i="7" l="1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A3" i="9"/>
  <c r="M5" i="16" l="1"/>
  <c r="M4" i="16"/>
  <c r="M3" i="16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8" i="7" l="1"/>
  <c r="I13" i="7"/>
  <c r="I11" i="7"/>
  <c r="I12" i="7"/>
  <c r="I9" i="7"/>
  <c r="I10" i="7"/>
  <c r="H8" i="7"/>
  <c r="H12" i="7"/>
  <c r="H10" i="7"/>
  <c r="H9" i="7"/>
  <c r="H11" i="7"/>
  <c r="H13" i="7"/>
  <c r="J9" i="7"/>
  <c r="J12" i="7"/>
  <c r="J13" i="7"/>
  <c r="J8" i="7"/>
  <c r="J11" i="7"/>
  <c r="J10" i="7"/>
  <c r="G8" i="7"/>
  <c r="G9" i="7"/>
  <c r="G10" i="7"/>
  <c r="G11" i="7"/>
  <c r="G12" i="7"/>
  <c r="G13" i="7"/>
  <c r="O3" i="16"/>
  <c r="O4" i="16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4" i="7" l="1"/>
  <c r="J14" i="7"/>
  <c r="G14" i="7"/>
  <c r="H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<sst xmlns="http://schemas.openxmlformats.org/spreadsheetml/2006/main" count="62" uniqueCount="49">
  <si>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</si>
  <si>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</si>
  <si>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</si>
  <si>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</si>
  <si>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</si>
  <si>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</si>
  <si>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</si>
  <si>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</si>
  <si>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</si>
  <si>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</si>
  <si>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</si>
  <si>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</si>
  <si>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</si>
  <si>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</si>
  <si>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</si>
  <si>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</si>
  <si>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</si>
  <si>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</si>
  <si>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</si>
  <si>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</si>
  <si>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</si>
  <si>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</si>
  <si>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</si>
  <si>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</si>
  <si>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</si>
  <si>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</si>
  <si>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</si>
  <si>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</si>
  <si>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</si>
  <si>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</si>
  <si>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</si>
  <si>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</si>
  <si>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</si>
  <si>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</si>
  <si>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</si>
  <si>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</si>
  <si>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Classe 3</t>
  </si>
  <si>
    <t>Classe 4</t>
  </si>
  <si>
    <t>%</t>
  </si>
  <si>
    <t>Propriedades Iguais</t>
  </si>
  <si>
    <t>0 (Nenhuma)</t>
  </si>
  <si>
    <t>1 (Material, )</t>
  </si>
  <si>
    <t>Estrutura</t>
  </si>
  <si>
    <t>Arco</t>
  </si>
  <si>
    <t>Pórtico</t>
  </si>
  <si>
    <t>Tabuleiro simples/apoiado</t>
  </si>
  <si>
    <t>Vãos Multiplos</t>
  </si>
  <si>
    <t>1 (Estrutura, )</t>
  </si>
  <si>
    <t>Classe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</si>
</sst>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6" borderId="0" xfId="0" applyFill="1"/>
    <xf numFmtId="0" fontId="0" fillId="5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1CE93A1-F02B-43EE-6E8F-0B1638E3E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34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9034557-71D8-9E45-3DCC-DBF854307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7CCD2BE-EBA4-87E1-A95C-E13B845D6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901791C-0133-2C2F-2C50-0B9B6C6D9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BEFD810-6427-3D34-4370-5160B81A2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1255BAD-A6FD-0B59-AE2C-FD9D828E3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ED50F6E-BD5F-6CF3-3219-F2313A0DE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7" totalsRowShown="0" headerRowDxfId="13" dataDxfId="11" headerRowBorderDxfId="12" tableBorderDxfId="10">
  <autoFilter ref="A1:J7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2'!K3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Normal="100" workbookViewId="0">
      <selection activeCell="I6" sqref="I6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9.2868375778198242</v>
      </c>
      <c r="C2" s="2">
        <v>0.75683534145355225</v>
      </c>
      <c r="D2" s="2">
        <v>7.2506194114685059</v>
      </c>
      <c r="E2" s="2">
        <v>0.71894407272338867</v>
      </c>
    </row>
    <row r="3" spans="1:5" x14ac:dyDescent="0.35">
      <c r="A3" s="2">
        <v>2</v>
      </c>
      <c r="B3" s="2">
        <v>3.3362553119659419</v>
      </c>
      <c r="C3" s="2">
        <v>0.87919330596923828</v>
      </c>
      <c r="D3" s="2">
        <v>17.585538864135739</v>
      </c>
      <c r="E3" s="2">
        <v>0.68322980403900146</v>
      </c>
    </row>
    <row r="4" spans="1:5" x14ac:dyDescent="0.35">
      <c r="A4" s="2">
        <v>3</v>
      </c>
      <c r="B4" s="2">
        <v>2.5325865745544429</v>
      </c>
      <c r="C4" s="2">
        <v>0.91060692071914673</v>
      </c>
      <c r="D4" s="2">
        <v>12.696537017822269</v>
      </c>
      <c r="E4" s="2">
        <v>0.76863354444503784</v>
      </c>
    </row>
    <row r="5" spans="1:5" x14ac:dyDescent="0.35">
      <c r="A5" s="2">
        <v>4</v>
      </c>
      <c r="B5" s="2">
        <v>1.595894575119019</v>
      </c>
      <c r="C5" s="2">
        <v>0.94163274765014648</v>
      </c>
      <c r="D5" s="2">
        <v>12.813145637512211</v>
      </c>
      <c r="E5" s="2">
        <v>0.7748447060585022</v>
      </c>
    </row>
    <row r="6" spans="1:5" x14ac:dyDescent="0.35">
      <c r="A6" s="2">
        <v>5</v>
      </c>
      <c r="B6" s="2">
        <v>1.130124092102051</v>
      </c>
      <c r="C6" s="2">
        <v>0.95210391283035278</v>
      </c>
      <c r="D6" s="2">
        <v>9.986663818359375</v>
      </c>
      <c r="E6" s="2">
        <v>0.84627330303192139</v>
      </c>
    </row>
    <row r="7" spans="1:5" x14ac:dyDescent="0.35">
      <c r="A7" s="2">
        <v>6</v>
      </c>
      <c r="B7" s="2">
        <v>1.0479893684387209</v>
      </c>
      <c r="C7" s="2">
        <v>0.96587163209915161</v>
      </c>
      <c r="D7" s="2">
        <v>7.7126102447509766</v>
      </c>
      <c r="E7" s="2">
        <v>0.84472048282623291</v>
      </c>
    </row>
    <row r="8" spans="1:5" x14ac:dyDescent="0.35">
      <c r="A8" s="2">
        <v>7</v>
      </c>
      <c r="B8" s="2">
        <v>0.31549558043479919</v>
      </c>
      <c r="C8" s="2">
        <v>0.98565059900283813</v>
      </c>
      <c r="D8" s="2">
        <v>8.1663579940795898</v>
      </c>
      <c r="E8" s="2">
        <v>0.84782606363296509</v>
      </c>
    </row>
    <row r="9" spans="1:5" x14ac:dyDescent="0.35">
      <c r="A9" s="2">
        <v>8</v>
      </c>
      <c r="B9" s="2">
        <v>0.1953447759151459</v>
      </c>
      <c r="C9" s="2">
        <v>0.9873957633972168</v>
      </c>
      <c r="D9" s="2">
        <v>8.3233814239501953</v>
      </c>
      <c r="E9" s="2">
        <v>0.84316772222518921</v>
      </c>
    </row>
    <row r="10" spans="1:5" x14ac:dyDescent="0.35">
      <c r="A10" s="2">
        <v>9</v>
      </c>
      <c r="B10" s="2">
        <v>4.0199495851993561E-2</v>
      </c>
      <c r="C10" s="2">
        <v>0.9974791407585144</v>
      </c>
      <c r="D10" s="2">
        <v>7.8420605659484863</v>
      </c>
      <c r="E10" s="2">
        <v>0.84627330303192139</v>
      </c>
    </row>
    <row r="11" spans="1:5" x14ac:dyDescent="0.35">
      <c r="A11" s="2">
        <v>10</v>
      </c>
      <c r="B11" s="2">
        <v>5.3857028484344482E-2</v>
      </c>
      <c r="C11" s="2">
        <v>0.99631565809249878</v>
      </c>
      <c r="D11" s="2">
        <v>8.6738576889038086</v>
      </c>
      <c r="E11" s="2">
        <v>0.84472048282623291</v>
      </c>
    </row>
    <row r="12" spans="1:5" x14ac:dyDescent="0.35">
      <c r="A12" s="3" t="s">
        <v>21</v>
      </c>
      <c r="B12" s="50">
        <v>8.9784631729125906</v>
      </c>
      <c r="C12" s="50"/>
      <c r="D12" s="50"/>
      <c r="E12" s="50"/>
    </row>
    <row r="13" spans="1:5" x14ac:dyDescent="0.35">
      <c r="A13" s="3" t="s">
        <v>22</v>
      </c>
      <c r="B13" s="50">
        <v>0.85603713989257801</v>
      </c>
      <c r="C13" s="50"/>
      <c r="D13" s="50"/>
      <c r="E13" s="50"/>
    </row>
    <row r="14" spans="1:5" x14ac:dyDescent="0.35">
      <c r="A14" s="4" t="s">
        <v>8</v>
      </c>
      <c r="B14" s="5">
        <f>MIN(B2:B11)</f>
        <v>4.0199495851993561E-2</v>
      </c>
      <c r="C14" s="5">
        <f>MIN(C2:C11)</f>
        <v>0.75683534145355225</v>
      </c>
      <c r="D14" s="5">
        <f>MIN(D2:D11)</f>
        <v>7.2506194114685059</v>
      </c>
      <c r="E14" s="5">
        <f>MIN(E2:E11)</f>
        <v>0.68322980403900146</v>
      </c>
    </row>
    <row r="15" spans="1:5" x14ac:dyDescent="0.35">
      <c r="A15" s="4" t="s">
        <v>9</v>
      </c>
      <c r="B15" s="6">
        <f>MAX(B2:B11)</f>
        <v>9.2868375778198242</v>
      </c>
      <c r="C15" s="6">
        <f>MAX(C2:C11)</f>
        <v>0.9974791407585144</v>
      </c>
      <c r="D15" s="6">
        <f>MAX(D2:D11)</f>
        <v>17.585538864135739</v>
      </c>
      <c r="E15" s="6">
        <f>MAX(E2:E11)</f>
        <v>0.84782606363296509</v>
      </c>
    </row>
    <row r="16" spans="1:5" x14ac:dyDescent="0.35">
      <c r="A16" s="4" t="s">
        <v>8</v>
      </c>
      <c r="B16">
        <f>INDEX($A$2:$A$11,MATCH(B14,B2:B11,0))</f>
        <v>9</v>
      </c>
      <c r="C16">
        <f>INDEX($A$2:$A$11,MATCH(C14,C2:C11,0))</f>
        <v>1</v>
      </c>
      <c r="D16">
        <f>INDEX($A$2:$A$11,MATCH(D14,D2:D11,0))</f>
        <v>1</v>
      </c>
      <c r="E16">
        <f>INDEX($A$2:$A$11,MATCH(E14,E2:E11,0))</f>
        <v>2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9</v>
      </c>
      <c r="D17">
        <f>INDEX($A$2:$A$11,MATCH(D15,D2:D11,0))</f>
        <v>2</v>
      </c>
      <c r="E17">
        <f>INDEX($A$2:$A$11,MATCH(E15,E2:E11,0))</f>
        <v>7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N16" sqref="N1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K9"/>
  <sheetViews>
    <sheetView zoomScaleNormal="100" workbookViewId="0">
      <selection activeCell="J17" sqref="J17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1" x14ac:dyDescent="0.35">
      <c r="C1" s="51" t="s">
        <v>35</v>
      </c>
      <c r="D1" s="52"/>
      <c r="E1" s="52"/>
      <c r="F1" s="52"/>
      <c r="G1" s="52"/>
      <c r="H1" s="52"/>
    </row>
    <row r="2" spans="1:11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  <c r="H2" s="37">
        <v>5</v>
      </c>
    </row>
    <row r="3" spans="1:11" ht="20" customHeight="1" x14ac:dyDescent="0.35">
      <c r="A3" s="53" t="str">
        <f>"Verdadeiro"</f>
        <v>Verdadeiro</v>
      </c>
      <c r="B3" s="41">
        <v>0</v>
      </c>
      <c r="C3" s="38">
        <v>12</v>
      </c>
      <c r="D3" s="2">
        <v>0</v>
      </c>
      <c r="E3" s="2">
        <v>1</v>
      </c>
      <c r="F3" s="2">
        <v>1</v>
      </c>
      <c r="G3" s="2">
        <v>0</v>
      </c>
      <c r="H3" s="2">
        <v>6</v>
      </c>
      <c r="I3">
        <f>SUM(C3:H3)</f>
        <v>20</v>
      </c>
      <c r="K3" s="46">
        <v>20</v>
      </c>
    </row>
    <row r="4" spans="1:11" ht="20" customHeight="1" x14ac:dyDescent="0.35">
      <c r="A4" s="54"/>
      <c r="B4" s="41">
        <v>1</v>
      </c>
      <c r="C4" s="2">
        <v>1</v>
      </c>
      <c r="D4" s="38">
        <v>0</v>
      </c>
      <c r="E4" s="2">
        <v>3</v>
      </c>
      <c r="F4" s="2">
        <v>1</v>
      </c>
      <c r="G4" s="2">
        <v>0</v>
      </c>
      <c r="H4" s="2">
        <v>5</v>
      </c>
      <c r="I4">
        <f t="shared" ref="I4:I8" si="0">SUM(C4:H4)</f>
        <v>10</v>
      </c>
      <c r="K4" s="46">
        <v>10</v>
      </c>
    </row>
    <row r="5" spans="1:11" ht="20" customHeight="1" x14ac:dyDescent="0.35">
      <c r="A5" s="54"/>
      <c r="B5" s="41">
        <v>2</v>
      </c>
      <c r="C5" s="2">
        <v>1</v>
      </c>
      <c r="D5" s="2">
        <v>0</v>
      </c>
      <c r="E5" s="38">
        <v>16</v>
      </c>
      <c r="F5" s="2">
        <v>1</v>
      </c>
      <c r="G5" s="2">
        <v>0</v>
      </c>
      <c r="H5" s="2">
        <v>3</v>
      </c>
      <c r="I5">
        <f t="shared" si="0"/>
        <v>21</v>
      </c>
      <c r="K5" s="46">
        <v>21</v>
      </c>
    </row>
    <row r="6" spans="1:11" ht="20" customHeight="1" x14ac:dyDescent="0.35">
      <c r="A6" s="54"/>
      <c r="B6" s="41">
        <v>3</v>
      </c>
      <c r="C6" s="2">
        <v>0</v>
      </c>
      <c r="D6" s="2">
        <v>0</v>
      </c>
      <c r="E6" s="2">
        <v>0</v>
      </c>
      <c r="F6" s="38">
        <v>113</v>
      </c>
      <c r="G6" s="2">
        <v>3</v>
      </c>
      <c r="H6" s="2">
        <v>15</v>
      </c>
      <c r="I6">
        <f t="shared" si="0"/>
        <v>131</v>
      </c>
      <c r="K6" s="46">
        <v>131</v>
      </c>
    </row>
    <row r="7" spans="1:11" ht="20" customHeight="1" x14ac:dyDescent="0.35">
      <c r="A7" s="54"/>
      <c r="B7" s="41">
        <v>4</v>
      </c>
      <c r="C7" s="2">
        <v>1</v>
      </c>
      <c r="D7" s="2">
        <v>0</v>
      </c>
      <c r="E7" s="2">
        <v>0</v>
      </c>
      <c r="F7" s="2">
        <v>13</v>
      </c>
      <c r="G7" s="38">
        <v>11</v>
      </c>
      <c r="H7" s="2">
        <v>17</v>
      </c>
      <c r="I7">
        <f t="shared" si="0"/>
        <v>42</v>
      </c>
      <c r="K7" s="46">
        <v>42</v>
      </c>
    </row>
    <row r="8" spans="1:11" ht="20" customHeight="1" x14ac:dyDescent="0.35">
      <c r="A8" s="54"/>
      <c r="B8" s="41">
        <v>5</v>
      </c>
      <c r="C8" s="2">
        <v>3</v>
      </c>
      <c r="D8" s="2">
        <v>0</v>
      </c>
      <c r="E8" s="2">
        <v>0</v>
      </c>
      <c r="F8" s="2">
        <v>13</v>
      </c>
      <c r="G8" s="2">
        <v>5</v>
      </c>
      <c r="H8" s="38">
        <v>401</v>
      </c>
      <c r="I8">
        <f t="shared" si="0"/>
        <v>422</v>
      </c>
      <c r="K8" s="46">
        <v>422</v>
      </c>
    </row>
    <row r="9" spans="1:11" x14ac:dyDescent="0.35">
      <c r="C9">
        <f>SUM(C3:C8)</f>
        <v>18</v>
      </c>
      <c r="D9">
        <f t="shared" ref="D9:H9" si="1">SUM(D3:D8)</f>
        <v>0</v>
      </c>
      <c r="E9">
        <f t="shared" si="1"/>
        <v>20</v>
      </c>
      <c r="F9">
        <f t="shared" si="1"/>
        <v>142</v>
      </c>
      <c r="G9">
        <f t="shared" si="1"/>
        <v>19</v>
      </c>
      <c r="H9">
        <f t="shared" si="1"/>
        <v>447</v>
      </c>
      <c r="I9">
        <f>SUM(I3:I8)</f>
        <v>646</v>
      </c>
    </row>
  </sheetData>
  <mergeCells count="2">
    <mergeCell ref="C1:H1"/>
    <mergeCell ref="A3:A8"/>
  </mergeCells>
  <pageMargins left="0.7" right="0.7" top="0.75" bottom="0.75" header="0.3" footer="0.3"/>
  <ignoredErrors>
    <ignoredError sqref="C9:H9 I3:I8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42"/>
  <sheetViews>
    <sheetView workbookViewId="0">
      <pane ySplit="1" topLeftCell="A2" activePane="bottomLeft" state="frozen"/>
      <selection pane="bottomLeft" activeCell="J10" sqref="J10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5.90625" style="19" bestFit="1" customWidth="1"/>
    <col min="6" max="6" width="9" style="26" bestFit="1" customWidth="1"/>
    <col min="7" max="7" width="16.26953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22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39</v>
      </c>
      <c r="E1" s="27" t="s">
        <v>38</v>
      </c>
      <c r="F1" s="24"/>
      <c r="G1" s="24"/>
      <c r="I1" s="20" t="s">
        <v>29</v>
      </c>
      <c r="J1" s="20" t="s">
        <v>24</v>
      </c>
      <c r="K1" s="20" t="s">
        <v>42</v>
      </c>
      <c r="M1" s="59" t="s">
        <v>27</v>
      </c>
      <c r="N1" s="59"/>
      <c r="O1" s="59"/>
      <c r="P1" s="59"/>
    </row>
    <row r="2" spans="1:16" ht="20" customHeight="1" x14ac:dyDescent="0.35">
      <c r="A2" s="53" t="s">
        <v>30</v>
      </c>
      <c r="B2" s="22">
        <v>12</v>
      </c>
      <c r="C2" s="22">
        <v>0</v>
      </c>
      <c r="D2" s="23">
        <f>B2/SUM(B2:B7)</f>
        <v>0.6</v>
      </c>
      <c r="E2" s="43"/>
      <c r="F2" s="25" t="str">
        <f>VLOOKUP(C2,$I$1:$K$7,2,FALSE)</f>
        <v>Alvenaria</v>
      </c>
      <c r="G2" s="25"/>
      <c r="I2" s="18">
        <v>0</v>
      </c>
      <c r="J2" s="21" t="s">
        <v>34</v>
      </c>
      <c r="K2" s="21"/>
      <c r="M2" s="18">
        <f>B2+B9+B16+B23+B30+B37</f>
        <v>553</v>
      </c>
      <c r="N2" s="21" t="s">
        <v>28</v>
      </c>
      <c r="O2" s="18">
        <v>647</v>
      </c>
      <c r="P2" s="28">
        <f>M2/O2</f>
        <v>0.85471406491499224</v>
      </c>
    </row>
    <row r="3" spans="1:16" ht="20" customHeight="1" x14ac:dyDescent="0.35">
      <c r="A3" s="54"/>
      <c r="B3" s="18">
        <v>0</v>
      </c>
      <c r="C3" s="18">
        <v>1</v>
      </c>
      <c r="D3" s="21" t="str">
        <f>COUNTIF(F3,$F$2)+COUNTIF(G3,$G$2)&amp;" ("&amp;IF(F3=$F$2,"Material, ","")&amp;IF(G3=$G$2,"Estrutura, ","")&amp;IF(OR(F3=$F$2,G3=$G$2),"","Nenhuma")&amp;")"</f>
        <v>1 (Estrutura, )</v>
      </c>
      <c r="E3" s="19" t="str">
        <f>ROUND(B3/SUM($B$2:$B$7)*100,0) &amp;"%"</f>
        <v>0%</v>
      </c>
      <c r="F3" s="26" t="str">
        <f>VLOOKUP(C3,$I$1:$K$7,2,FALSE)</f>
        <v>Aço</v>
      </c>
      <c r="G3" s="26">
        <f>VLOOKUP(C3,$I$1:$K$7,3,FALSE)</f>
        <v>0</v>
      </c>
      <c r="I3" s="18">
        <v>1</v>
      </c>
      <c r="J3" s="21" t="s">
        <v>26</v>
      </c>
      <c r="K3" s="21"/>
      <c r="M3" s="18">
        <f>COUNTIFS(D2:D42,N3,B2:B42,"&lt;&gt;0")</f>
        <v>8</v>
      </c>
      <c r="N3" s="21" t="s">
        <v>41</v>
      </c>
      <c r="O3" s="45">
        <f>M3/$M$6</f>
        <v>0.44444444444444442</v>
      </c>
    </row>
    <row r="4" spans="1:16" ht="20" customHeight="1" x14ac:dyDescent="0.35">
      <c r="A4" s="54"/>
      <c r="B4" s="18">
        <v>1</v>
      </c>
      <c r="C4" s="18">
        <v>2</v>
      </c>
      <c r="D4" s="21" t="str">
        <f t="shared" ref="D4:D7" si="0">COUNTIF(F4,$F$2)+COUNTIF(G4,$G$2)&amp;" ("&amp;IF(F4=$F$2,"Material, ","")&amp;IF(G4=$G$2,"Estrutura, ","")&amp;IF(OR(F4=$F$2,G4=$G$2),"","Nenhuma")&amp;")"</f>
        <v>0 (Nenhuma)</v>
      </c>
      <c r="E4" s="19" t="str">
        <f t="shared" ref="E4:E6" si="1">ROUND(B4/SUM($B$2:$B$7)*100,0) &amp;"%"</f>
        <v>5%</v>
      </c>
      <c r="F4" s="26" t="str">
        <f t="shared" ref="F4:F7" si="2">VLOOKUP(C4,$I$1:$K$7,2,FALSE)</f>
        <v>Betão Armado</v>
      </c>
      <c r="G4" s="26" t="str">
        <f t="shared" ref="G4:G7" si="3">VLOOKUP(C4,$I$1:$K$7,3,FALSE)</f>
        <v>Arco</v>
      </c>
      <c r="I4" s="18">
        <v>2</v>
      </c>
      <c r="J4" s="21" t="s">
        <v>25</v>
      </c>
      <c r="K4" s="21" t="s">
        <v>43</v>
      </c>
      <c r="M4" s="18">
        <f>COUNTIFS(D2:D42,N4,B2:B42,"&lt;&gt;0")</f>
        <v>1</v>
      </c>
      <c r="N4" s="21" t="s">
        <v>47</v>
      </c>
      <c r="O4" s="45">
        <f t="shared" ref="O4:O5" si="4">M4/$M$6</f>
        <v>5.5555555555555552E-2</v>
      </c>
    </row>
    <row r="5" spans="1:16" ht="20" customHeight="1" x14ac:dyDescent="0.35">
      <c r="A5" s="54"/>
      <c r="B5" s="18">
        <v>1</v>
      </c>
      <c r="C5" s="18">
        <v>3</v>
      </c>
      <c r="D5" s="21" t="str">
        <f t="shared" si="0"/>
        <v>0 (Nenhuma)</v>
      </c>
      <c r="E5" s="19" t="str">
        <f t="shared" si="1"/>
        <v>5%</v>
      </c>
      <c r="F5" s="26" t="str">
        <f t="shared" si="2"/>
        <v>Betão Armado</v>
      </c>
      <c r="G5" s="26" t="str">
        <f t="shared" si="3"/>
        <v>Pórtico</v>
      </c>
      <c r="I5" s="18">
        <v>3</v>
      </c>
      <c r="J5" s="21" t="s">
        <v>25</v>
      </c>
      <c r="K5" s="21" t="s">
        <v>44</v>
      </c>
      <c r="M5" s="18">
        <f>COUNTIFS(D2:D42,N5,B2:B42,"&lt;&gt;0")</f>
        <v>9</v>
      </c>
      <c r="N5" s="18" t="s">
        <v>40</v>
      </c>
      <c r="O5" s="45">
        <f t="shared" si="4"/>
        <v>0.5</v>
      </c>
    </row>
    <row r="6" spans="1:16" ht="20" customHeight="1" x14ac:dyDescent="0.35">
      <c r="A6" s="54"/>
      <c r="B6" s="18">
        <v>0</v>
      </c>
      <c r="C6" s="18">
        <v>4</v>
      </c>
      <c r="D6" s="21" t="str">
        <f t="shared" si="0"/>
        <v>0 (Nenhuma)</v>
      </c>
      <c r="E6" s="19" t="str">
        <f t="shared" si="1"/>
        <v>0%</v>
      </c>
      <c r="F6" s="26" t="str">
        <f t="shared" si="2"/>
        <v>Betão Armado</v>
      </c>
      <c r="G6" s="26" t="str">
        <f t="shared" si="3"/>
        <v>Tabuleiro simples/apoiado</v>
      </c>
      <c r="I6" s="18">
        <v>4</v>
      </c>
      <c r="J6" s="21" t="s">
        <v>25</v>
      </c>
      <c r="K6" s="21" t="s">
        <v>45</v>
      </c>
      <c r="M6" s="9">
        <f>SUM(M3:M5)</f>
        <v>18</v>
      </c>
      <c r="N6" s="9"/>
    </row>
    <row r="7" spans="1:16" ht="20" customHeight="1" x14ac:dyDescent="0.35">
      <c r="A7" s="58"/>
      <c r="B7" s="18">
        <v>6</v>
      </c>
      <c r="C7" s="18">
        <v>5</v>
      </c>
      <c r="D7" s="21" t="str">
        <f t="shared" si="0"/>
        <v>0 (Nenhuma)</v>
      </c>
      <c r="E7" s="19" t="str">
        <f>ROUND(B7/SUM($B$2:$B$7)*100,0) &amp;"%"</f>
        <v>30%</v>
      </c>
      <c r="F7" s="26" t="str">
        <f t="shared" si="2"/>
        <v>Betão Armado</v>
      </c>
      <c r="G7" s="26" t="str">
        <f t="shared" si="3"/>
        <v>Vãos Multiplos</v>
      </c>
      <c r="I7" s="18">
        <v>5</v>
      </c>
      <c r="J7" s="21" t="s">
        <v>25</v>
      </c>
      <c r="K7" s="21" t="s">
        <v>46</v>
      </c>
      <c r="N7" s="9"/>
    </row>
    <row r="8" spans="1:16" ht="20" customHeight="1" x14ac:dyDescent="0.35">
      <c r="B8" s="11"/>
      <c r="C8" s="11"/>
      <c r="D8" s="11"/>
      <c r="E8" s="11"/>
      <c r="F8" s="24"/>
      <c r="G8" s="24"/>
    </row>
    <row r="9" spans="1:16" ht="20" customHeight="1" x14ac:dyDescent="0.35">
      <c r="A9" s="53" t="s">
        <v>31</v>
      </c>
      <c r="B9" s="22">
        <v>0</v>
      </c>
      <c r="C9" s="22">
        <v>1</v>
      </c>
      <c r="D9" s="23">
        <f>B9/SUM(B9:B14)</f>
        <v>0</v>
      </c>
      <c r="E9" s="43"/>
      <c r="F9" s="25" t="str">
        <f>VLOOKUP(C9,$I$1:$K$7,2,FALSE)</f>
        <v>Aço</v>
      </c>
      <c r="G9" s="25"/>
    </row>
    <row r="10" spans="1:16" ht="20" customHeight="1" x14ac:dyDescent="0.35">
      <c r="A10" s="54"/>
      <c r="B10" s="18">
        <v>1</v>
      </c>
      <c r="C10" s="18">
        <v>0</v>
      </c>
      <c r="D10" s="21" t="str">
        <f>COUNTIF(F10,$F$9)+COUNTIF(G10,$G$9)&amp;" ("&amp; IF(F10=$F$9,"Material, ","") &amp; IF(G10=$G$9,"Estrutura, ","") &amp; IF(OR(F10=$F$9,G10=$G$9),"","Nenhuma") &amp;")"</f>
        <v>1 (Estrutura, )</v>
      </c>
      <c r="E10" s="19" t="str">
        <f>ROUND(B10/SUM($B$9:$B$14)*100,0) &amp;"%"</f>
        <v>10%</v>
      </c>
      <c r="F10" s="26" t="str">
        <f>VLOOKUP(C10,$I$1:$K$7,2,FALSE)</f>
        <v>Alvenaria</v>
      </c>
      <c r="G10" s="26">
        <f>VLOOKUP(C10,$I$1:$K$7,3,FALSE)</f>
        <v>0</v>
      </c>
    </row>
    <row r="11" spans="1:16" ht="20" customHeight="1" x14ac:dyDescent="0.35">
      <c r="A11" s="54"/>
      <c r="B11" s="18">
        <v>3</v>
      </c>
      <c r="C11" s="18">
        <v>2</v>
      </c>
      <c r="D11" s="21" t="str">
        <f t="shared" ref="D11:D13" si="5">COUNTIF(F11,$F$9)+COUNTIF(G11,$G$9)&amp;" ("&amp; IF(F11=$F$9,"Material, ","") &amp; IF(G11=$G$9,"Estrutura, ","") &amp; IF(OR(F11=$F$9,G11=$G$9),"","Nenhuma") &amp;")"</f>
        <v>0 (Nenhuma)</v>
      </c>
      <c r="E11" s="19" t="str">
        <f t="shared" ref="E11:E14" si="6">ROUND(B11/SUM($B$9:$B$14)*100,0) &amp;"%"</f>
        <v>30%</v>
      </c>
      <c r="F11" s="26" t="str">
        <f t="shared" ref="F11:F14" si="7">VLOOKUP(C11,$I$1:$K$7,2,FALSE)</f>
        <v>Betão Armado</v>
      </c>
      <c r="G11" s="26" t="str">
        <f t="shared" ref="G11:G14" si="8">VLOOKUP(C11,$I$1:$K$7,3,FALSE)</f>
        <v>Arco</v>
      </c>
    </row>
    <row r="12" spans="1:16" ht="20" customHeight="1" x14ac:dyDescent="0.35">
      <c r="A12" s="54"/>
      <c r="B12" s="18">
        <v>1</v>
      </c>
      <c r="C12" s="18">
        <v>3</v>
      </c>
      <c r="D12" s="21" t="str">
        <f t="shared" si="5"/>
        <v>0 (Nenhuma)</v>
      </c>
      <c r="E12" s="19" t="str">
        <f t="shared" si="6"/>
        <v>10%</v>
      </c>
      <c r="F12" s="26" t="str">
        <f t="shared" si="7"/>
        <v>Betão Armado</v>
      </c>
      <c r="G12" s="26" t="str">
        <f t="shared" si="8"/>
        <v>Pórtico</v>
      </c>
    </row>
    <row r="13" spans="1:16" ht="20" customHeight="1" x14ac:dyDescent="0.35">
      <c r="A13" s="54"/>
      <c r="B13" s="18">
        <v>0</v>
      </c>
      <c r="C13" s="18">
        <v>4</v>
      </c>
      <c r="D13" s="21" t="str">
        <f t="shared" si="5"/>
        <v>0 (Nenhuma)</v>
      </c>
      <c r="E13" s="19" t="str">
        <f t="shared" si="6"/>
        <v>0%</v>
      </c>
      <c r="F13" s="26" t="str">
        <f t="shared" si="7"/>
        <v>Betão Armado</v>
      </c>
      <c r="G13" s="26" t="str">
        <f t="shared" si="8"/>
        <v>Tabuleiro simples/apoiado</v>
      </c>
    </row>
    <row r="14" spans="1:16" ht="20" customHeight="1" x14ac:dyDescent="0.35">
      <c r="A14" s="58"/>
      <c r="B14" s="18">
        <v>5</v>
      </c>
      <c r="C14" s="18">
        <v>5</v>
      </c>
      <c r="D14" s="21" t="str">
        <f>COUNTIF(F14,$F$9)+COUNTIF(G14,$G$9)&amp;" ("&amp; IF(F14=$F$9,"Material, ","") &amp; IF(G14=$G$9,"Estrutura, ","") &amp; IF(OR(F14=$F$9,G14=$G$9),"","Nenhuma") &amp;")"</f>
        <v>0 (Nenhuma)</v>
      </c>
      <c r="E14" s="19" t="str">
        <f t="shared" si="6"/>
        <v>50%</v>
      </c>
      <c r="F14" s="26" t="str">
        <f t="shared" si="7"/>
        <v>Betão Armado</v>
      </c>
      <c r="G14" s="26" t="str">
        <f t="shared" si="8"/>
        <v>Vãos Multiplos</v>
      </c>
    </row>
    <row r="16" spans="1:16" ht="20" customHeight="1" x14ac:dyDescent="0.35">
      <c r="A16" s="55" t="s">
        <v>32</v>
      </c>
      <c r="B16" s="22">
        <v>16</v>
      </c>
      <c r="C16" s="22">
        <v>2</v>
      </c>
      <c r="D16" s="23">
        <f>B16/SUM(B16:B21)</f>
        <v>0.76190476190476186</v>
      </c>
      <c r="E16" s="43"/>
      <c r="F16" s="25" t="str">
        <f>VLOOKUP(C16,$I$1:$K$7,2,FALSE)</f>
        <v>Betão Armado</v>
      </c>
      <c r="G16" s="25" t="str">
        <f>VLOOKUP(C16,$I$1:$K$7,3,FALSE)</f>
        <v>Arco</v>
      </c>
    </row>
    <row r="17" spans="1:7" ht="20" customHeight="1" x14ac:dyDescent="0.35">
      <c r="A17" s="56"/>
      <c r="B17" s="18">
        <v>1</v>
      </c>
      <c r="C17" s="18">
        <v>0</v>
      </c>
      <c r="D17" s="21" t="str">
        <f>COUNTIF(F17,$F$16)+COUNTIF(G17,$G$16)&amp;" ("&amp; IF(F17=$F$16,"Material, ","") &amp; IF(G17=$G$16,"Estrutura, ","") &amp; IF(OR(F17=$F$16,G17=$G$16),"","Nenhuma") &amp;")"</f>
        <v>0 (Nenhuma)</v>
      </c>
      <c r="E17" s="19" t="str">
        <f>ROUND(B17/SUM($B$16:$B$21)*100,0) &amp;"%"</f>
        <v>5%</v>
      </c>
      <c r="F17" s="26" t="str">
        <f>VLOOKUP(C17,$I$1:$K$7,2,FALSE)</f>
        <v>Alvenaria</v>
      </c>
      <c r="G17" s="26">
        <f>VLOOKUP(C17,$I$1:$K$7,3,FALSE)</f>
        <v>0</v>
      </c>
    </row>
    <row r="18" spans="1:7" ht="20" customHeight="1" x14ac:dyDescent="0.35">
      <c r="A18" s="56"/>
      <c r="B18" s="18">
        <v>0</v>
      </c>
      <c r="C18" s="18">
        <v>1</v>
      </c>
      <c r="D18" s="21" t="str">
        <f t="shared" ref="D18:D21" si="9">COUNTIF(F18,$F$16)+COUNTIF(G18,$G$16)&amp;" ("&amp; IF(F18=$F$16,"Material, ","") &amp; IF(G18=$G$16,"Estrutura, ","") &amp; IF(OR(F18=$F$16,G18=$G$16),"","Nenhuma") &amp;")"</f>
        <v>0 (Nenhuma)</v>
      </c>
      <c r="E18" s="19" t="str">
        <f t="shared" ref="E18:E21" si="10">ROUND(B18/SUM($B$16:$B$21)*100,0) &amp;"%"</f>
        <v>0%</v>
      </c>
      <c r="F18" s="26" t="str">
        <f t="shared" ref="F18:F21" si="11">VLOOKUP(C18,$I$1:$K$7,2,FALSE)</f>
        <v>Aço</v>
      </c>
      <c r="G18" s="26">
        <f t="shared" ref="G18:G21" si="12">VLOOKUP(C18,$I$1:$K$7,3,FALSE)</f>
        <v>0</v>
      </c>
    </row>
    <row r="19" spans="1:7" ht="20" customHeight="1" x14ac:dyDescent="0.35">
      <c r="A19" s="56"/>
      <c r="B19" s="18">
        <v>1</v>
      </c>
      <c r="C19" s="18">
        <v>3</v>
      </c>
      <c r="D19" s="21" t="str">
        <f t="shared" si="9"/>
        <v>1 (Material, )</v>
      </c>
      <c r="E19" s="19" t="str">
        <f t="shared" si="10"/>
        <v>5%</v>
      </c>
      <c r="F19" s="26" t="str">
        <f t="shared" si="11"/>
        <v>Betão Armado</v>
      </c>
      <c r="G19" s="26" t="str">
        <f t="shared" si="12"/>
        <v>Pórtico</v>
      </c>
    </row>
    <row r="20" spans="1:7" ht="20" customHeight="1" x14ac:dyDescent="0.35">
      <c r="A20" s="56"/>
      <c r="B20" s="18">
        <v>0</v>
      </c>
      <c r="C20" s="18">
        <v>4</v>
      </c>
      <c r="D20" s="21" t="str">
        <f t="shared" si="9"/>
        <v>1 (Material, )</v>
      </c>
      <c r="E20" s="19" t="str">
        <f t="shared" si="10"/>
        <v>0%</v>
      </c>
      <c r="F20" s="26" t="str">
        <f t="shared" si="11"/>
        <v>Betão Armado</v>
      </c>
      <c r="G20" s="26" t="str">
        <f t="shared" si="12"/>
        <v>Tabuleiro simples/apoiado</v>
      </c>
    </row>
    <row r="21" spans="1:7" ht="20" customHeight="1" x14ac:dyDescent="0.35">
      <c r="A21" s="57"/>
      <c r="B21" s="18">
        <v>3</v>
      </c>
      <c r="C21" s="18">
        <v>5</v>
      </c>
      <c r="D21" s="21" t="str">
        <f t="shared" si="9"/>
        <v>1 (Material, )</v>
      </c>
      <c r="E21" s="19" t="str">
        <f t="shared" si="10"/>
        <v>14%</v>
      </c>
      <c r="F21" s="26" t="str">
        <f t="shared" si="11"/>
        <v>Betão Armado</v>
      </c>
      <c r="G21" s="26" t="str">
        <f t="shared" si="12"/>
        <v>Vãos Multiplos</v>
      </c>
    </row>
    <row r="23" spans="1:7" ht="20" customHeight="1" x14ac:dyDescent="0.35">
      <c r="A23" s="53" t="s">
        <v>36</v>
      </c>
      <c r="B23" s="22">
        <v>113</v>
      </c>
      <c r="C23" s="22">
        <v>3</v>
      </c>
      <c r="D23" s="23">
        <f>B23/SUM(B23:B28)</f>
        <v>0.86259541984732824</v>
      </c>
      <c r="E23" s="43"/>
      <c r="F23" s="25" t="str">
        <f>VLOOKUP(C23,$I$1:$K$6,2,FALSE)</f>
        <v>Betão Armado</v>
      </c>
      <c r="G23" s="25" t="str">
        <f t="shared" ref="G23" si="13">VLOOKUP(C23,$I$1:$K$6,3,FALSE)</f>
        <v>Pórtico</v>
      </c>
    </row>
    <row r="24" spans="1:7" ht="20" customHeight="1" x14ac:dyDescent="0.35">
      <c r="A24" s="54"/>
      <c r="B24" s="18">
        <v>0</v>
      </c>
      <c r="C24" s="18">
        <v>0</v>
      </c>
      <c r="D24" s="21" t="str">
        <f>COUNTIF(F24,$F$23)+COUNTIF(G24,$G$23)&amp;" ("&amp; IF(F24=$F$23,"Material, ","") &amp; IF(G24=$G$23,"Estrutura, ","") &amp; IF(OR(F24=$F$23,G24=$G$23),"","Nenhuma") &amp;")"</f>
        <v>0 (Nenhuma)</v>
      </c>
      <c r="E24" s="19" t="str">
        <f>ROUND(B24/SUM($B$23:$B$28)*100,0) &amp;"%"</f>
        <v>0%</v>
      </c>
      <c r="F24" s="26" t="str">
        <f>VLOOKUP(C24,$I$1:$K$7,2,FALSE)</f>
        <v>Alvenaria</v>
      </c>
      <c r="G24" s="26">
        <f>VLOOKUP(C24,$I$1:$K$7,3,FALSE)</f>
        <v>0</v>
      </c>
    </row>
    <row r="25" spans="1:7" ht="20" customHeight="1" x14ac:dyDescent="0.35">
      <c r="A25" s="54"/>
      <c r="B25" s="18">
        <v>0</v>
      </c>
      <c r="C25" s="18">
        <v>1</v>
      </c>
      <c r="D25" s="21" t="str">
        <f>COUNTIF(F25,$F$23)+COUNTIF(G25,$G$23)&amp;" ("&amp; IF(F25=$F$23,"Material, ","") &amp; IF(G25=$G$23,"Estrutura, ","") &amp; IF(OR(F25=$F$23,G25=$G$23),"","Nenhuma") &amp;")"</f>
        <v>0 (Nenhuma)</v>
      </c>
      <c r="E25" s="19" t="str">
        <f>ROUND(B25/SUM($B$23:$B$28)*100,0) &amp;"%"</f>
        <v>0%</v>
      </c>
      <c r="F25" s="26" t="str">
        <f t="shared" ref="F25:F28" si="14">VLOOKUP(C25,$I$1:$K$7,2,FALSE)</f>
        <v>Aço</v>
      </c>
      <c r="G25" s="26">
        <f t="shared" ref="G25:G28" si="15">VLOOKUP(C25,$I$1:$K$7,3,FALSE)</f>
        <v>0</v>
      </c>
    </row>
    <row r="26" spans="1:7" ht="20" customHeight="1" x14ac:dyDescent="0.35">
      <c r="A26" s="54"/>
      <c r="B26" s="18">
        <v>0</v>
      </c>
      <c r="C26" s="18">
        <v>2</v>
      </c>
      <c r="D26" s="21" t="str">
        <f>COUNTIF(F26,$F$23)+COUNTIF(G26,$G$23)&amp;" ("&amp; IF(F26=$F$23,"Material, ","") &amp; IF(G26=$G$23,"Estrutura, ","") &amp; IF(OR(F26=$F$23,G26=$G$23),"","Nenhuma") &amp;")"</f>
        <v>1 (Material, )</v>
      </c>
      <c r="E26" s="19" t="str">
        <f>ROUND(B26/SUM($B$23:$B$28)*100,0) &amp;"%"</f>
        <v>0%</v>
      </c>
      <c r="F26" s="26" t="str">
        <f t="shared" si="14"/>
        <v>Betão Armado</v>
      </c>
      <c r="G26" s="26" t="str">
        <f t="shared" si="15"/>
        <v>Arco</v>
      </c>
    </row>
    <row r="27" spans="1:7" ht="20" customHeight="1" x14ac:dyDescent="0.35">
      <c r="A27" s="54"/>
      <c r="B27" s="18">
        <v>3</v>
      </c>
      <c r="C27" s="18">
        <v>4</v>
      </c>
      <c r="D27" s="21" t="str">
        <f>COUNTIF(F27,$F$23)+COUNTIF(G27,$G$23)&amp;" ("&amp; IF(F27=$F$23,"Material, ","") &amp; IF(G27=$G$23,"Estrutura, ","") &amp; IF(OR(F27=$F$23,G27=$G$23),"","Nenhuma") &amp;")"</f>
        <v>1 (Material, )</v>
      </c>
      <c r="E27" s="19" t="str">
        <f>ROUND(B27/SUM($B$23:$B$28)*100,0) &amp;"%"</f>
        <v>2%</v>
      </c>
      <c r="F27" s="26" t="str">
        <f t="shared" si="14"/>
        <v>Betão Armado</v>
      </c>
      <c r="G27" s="26" t="str">
        <f t="shared" si="15"/>
        <v>Tabuleiro simples/apoiado</v>
      </c>
    </row>
    <row r="28" spans="1:7" ht="20" customHeight="1" x14ac:dyDescent="0.35">
      <c r="A28" s="58"/>
      <c r="B28" s="18">
        <v>15</v>
      </c>
      <c r="C28" s="18">
        <v>5</v>
      </c>
      <c r="D28" s="21" t="str">
        <f>COUNTIF(F28,$F$23)+COUNTIF(G28,$G$23)&amp;" ("&amp; IF(F28=$F$23,"Material, ","") &amp; IF(G28=$G$23,"Estrutura, ","") &amp; IF(OR(F28=$F$23,G28=$G$23),"","Nenhuma") &amp;")"</f>
        <v>1 (Material, )</v>
      </c>
      <c r="E28" s="19" t="str">
        <f>ROUND(B28/SUM($B$23:$B$28)*100,0) &amp;"%"</f>
        <v>11%</v>
      </c>
      <c r="F28" s="26" t="str">
        <f t="shared" si="14"/>
        <v>Betão Armado</v>
      </c>
      <c r="G28" s="26" t="str">
        <f t="shared" si="15"/>
        <v>Vãos Multiplos</v>
      </c>
    </row>
    <row r="30" spans="1:7" ht="20" customHeight="1" x14ac:dyDescent="0.35">
      <c r="A30" s="55" t="s">
        <v>37</v>
      </c>
      <c r="B30" s="22">
        <v>11</v>
      </c>
      <c r="C30" s="22">
        <v>4</v>
      </c>
      <c r="D30" s="44">
        <f>B30/SUM(B30:B35)</f>
        <v>0.26190476190476192</v>
      </c>
      <c r="E30" s="43"/>
      <c r="F30" s="25" t="str">
        <f>VLOOKUP(C30,$I$1:$K$7,2,FALSE)</f>
        <v>Betão Armado</v>
      </c>
      <c r="G30" s="25" t="str">
        <f>VLOOKUP(C30,$I$1:$K$7,3,FALSE)</f>
        <v>Tabuleiro simples/apoiado</v>
      </c>
    </row>
    <row r="31" spans="1:7" ht="20" customHeight="1" x14ac:dyDescent="0.35">
      <c r="A31" s="56"/>
      <c r="B31" s="18">
        <v>1</v>
      </c>
      <c r="C31" s="18">
        <v>0</v>
      </c>
      <c r="D31" s="21" t="str">
        <f>COUNTIF(F31,$F$30)+COUNTIF(G31,$G$30)&amp;" ("&amp; IF(F31=$F$30,"Material, ","") &amp; IF(G31=$G$30,"Estrutura, ","") &amp; IF(OR(F31=$F$30,G31=$G$30),"","Nenhuma") &amp;")"</f>
        <v>0 (Nenhuma)</v>
      </c>
      <c r="E31" s="19" t="str">
        <f>ROUND(B31/SUM($B$30:$B$35)*100,1) &amp;"%"</f>
        <v>2,4%</v>
      </c>
      <c r="F31" s="26" t="str">
        <f>VLOOKUP(C31,$I$1:$K$7,2,FALSE)</f>
        <v>Alvenaria</v>
      </c>
      <c r="G31" s="26">
        <f>VLOOKUP(C31,$I$1:$K$7,3,FALSE)</f>
        <v>0</v>
      </c>
    </row>
    <row r="32" spans="1:7" ht="20" customHeight="1" x14ac:dyDescent="0.35">
      <c r="A32" s="56"/>
      <c r="B32" s="18">
        <v>0</v>
      </c>
      <c r="C32" s="18">
        <v>1</v>
      </c>
      <c r="D32" s="21" t="str">
        <f>COUNTIF(F32,$F$30)+COUNTIF(G32,$G$30)&amp;" ("&amp; IF(F32=$F$30,"Material, ","") &amp; IF(G32=$G$30,"Estrutura, ","") &amp; IF(OR(F32=$F$30,G32=$G$30),"","Nenhuma") &amp;")"</f>
        <v>0 (Nenhuma)</v>
      </c>
      <c r="E32" s="19" t="str">
        <f>ROUND(B32/SUM($B$30:$B$35)*100,1) &amp;"%"</f>
        <v>0%</v>
      </c>
      <c r="F32" s="26" t="str">
        <f t="shared" ref="F32:F35" si="16">VLOOKUP(C32,$I$1:$K$7,2,FALSE)</f>
        <v>Aço</v>
      </c>
      <c r="G32" s="26">
        <f t="shared" ref="G32:G35" si="17">VLOOKUP(C32,$I$1:$K$7,3,FALSE)</f>
        <v>0</v>
      </c>
    </row>
    <row r="33" spans="1:7" ht="20" customHeight="1" x14ac:dyDescent="0.35">
      <c r="A33" s="56"/>
      <c r="B33" s="18">
        <v>0</v>
      </c>
      <c r="C33" s="18">
        <v>2</v>
      </c>
      <c r="D33" s="21" t="str">
        <f>COUNTIF(F33,$F$30)+COUNTIF(G33,$G$30)&amp;" ("&amp; IF(F33=$F$30,"Material, ","") &amp; IF(G33=$G$30,"Estrutura, ","") &amp; IF(OR(F33=$F$30,G33=$G$30),"","Nenhuma") &amp;")"</f>
        <v>1 (Material, )</v>
      </c>
      <c r="E33" s="19" t="str">
        <f>ROUND(B33/SUM($B$30:$B$35)*100,1) &amp;"%"</f>
        <v>0%</v>
      </c>
      <c r="F33" s="26" t="str">
        <f t="shared" si="16"/>
        <v>Betão Armado</v>
      </c>
      <c r="G33" s="26" t="str">
        <f t="shared" si="17"/>
        <v>Arco</v>
      </c>
    </row>
    <row r="34" spans="1:7" ht="20" customHeight="1" x14ac:dyDescent="0.35">
      <c r="A34" s="56"/>
      <c r="B34" s="18">
        <v>13</v>
      </c>
      <c r="C34" s="18">
        <v>3</v>
      </c>
      <c r="D34" s="21" t="str">
        <f>COUNTIF(F34,$F$30)+COUNTIF(G34,$G$30)&amp;" ("&amp; IF(F34=$F$30,"Material, ","") &amp; IF(G34=$G$30,"Estrutura, ","") &amp; IF(OR(F34=$F$30,G34=$G$30),"","Nenhuma") &amp;")"</f>
        <v>1 (Material, )</v>
      </c>
      <c r="E34" s="19" t="str">
        <f>ROUND(B34/SUM($B$30:$B$35)*100,1) &amp;"%"</f>
        <v>31%</v>
      </c>
      <c r="F34" s="26" t="str">
        <f t="shared" si="16"/>
        <v>Betão Armado</v>
      </c>
      <c r="G34" s="26" t="str">
        <f t="shared" si="17"/>
        <v>Pórtico</v>
      </c>
    </row>
    <row r="35" spans="1:7" ht="20" customHeight="1" x14ac:dyDescent="0.35">
      <c r="A35" s="57"/>
      <c r="B35" s="18">
        <v>17</v>
      </c>
      <c r="C35" s="18">
        <v>5</v>
      </c>
      <c r="D35" s="21" t="str">
        <f>COUNTIF(F35,$F$30)+COUNTIF(G35,$G$30)&amp;" ("&amp; IF(F35=$F$30,"Material, ","") &amp; IF(G35=$G$30,"Estrutura, ","") &amp; IF(OR(F35=$F$30,G35=$G$30),"","Nenhuma") &amp;")"</f>
        <v>1 (Material, )</v>
      </c>
      <c r="E35" s="19" t="str">
        <f>ROUND(B35/SUM($B$30:$B$35)*100,1) &amp;"%"</f>
        <v>40,5%</v>
      </c>
      <c r="F35" s="26" t="str">
        <f t="shared" si="16"/>
        <v>Betão Armado</v>
      </c>
      <c r="G35" s="26" t="str">
        <f t="shared" si="17"/>
        <v>Vãos Multiplos</v>
      </c>
    </row>
    <row r="37" spans="1:7" ht="20" customHeight="1" x14ac:dyDescent="0.35">
      <c r="A37" s="53" t="s">
        <v>48</v>
      </c>
      <c r="B37" s="22">
        <v>401</v>
      </c>
      <c r="C37" s="22">
        <v>5</v>
      </c>
      <c r="D37" s="44">
        <f>B37/SUM(B37:B42)</f>
        <v>0.95023696682464454</v>
      </c>
      <c r="E37" s="43"/>
      <c r="F37" s="25" t="str">
        <f>VLOOKUP(C37,$I$1:$K$7,2,FALSE)</f>
        <v>Betão Armado</v>
      </c>
      <c r="G37" s="25" t="str">
        <f>VLOOKUP(C37,$I$1:$K$7,3,FALSE)</f>
        <v>Vãos Multiplos</v>
      </c>
    </row>
    <row r="38" spans="1:7" ht="20" customHeight="1" x14ac:dyDescent="0.35">
      <c r="A38" s="54"/>
      <c r="B38" s="18">
        <v>3</v>
      </c>
      <c r="C38" s="18">
        <v>0</v>
      </c>
      <c r="D38" s="21" t="str">
        <f>COUNTIF(F38,$F$37)+COUNTIF(G38,$G$37)&amp;" ("&amp; IF(F38=$F$37,"Material, ","") &amp; IF(G38=$G$37,"Estrutura, ","") &amp; IF(OR(F38=$F$37,G38=$G$37),"","Nenhuma") &amp;")"</f>
        <v>0 (Nenhuma)</v>
      </c>
      <c r="E38" s="19" t="str">
        <f>ROUND(B38/SUM($B$37:$B$42)*100,1) &amp;"%"</f>
        <v>0,7%</v>
      </c>
      <c r="F38" s="26" t="str">
        <f>VLOOKUP(C38,$I$1:$K$7,2,FALSE)</f>
        <v>Alvenaria</v>
      </c>
      <c r="G38" s="26">
        <f>VLOOKUP(C38,$I$1:$K$7,3,FALSE)</f>
        <v>0</v>
      </c>
    </row>
    <row r="39" spans="1:7" ht="20" customHeight="1" x14ac:dyDescent="0.35">
      <c r="A39" s="54"/>
      <c r="B39" s="18">
        <v>0</v>
      </c>
      <c r="C39" s="18">
        <v>1</v>
      </c>
      <c r="D39" s="21" t="str">
        <f>COUNTIF(F39,$F$37)+COUNTIF(G39,$G$37)&amp;" ("&amp; IF(F39=$F$37,"Material, ","") &amp; IF(G39=$G$37,"Estrutura, ","") &amp; IF(OR(F39=$F$37,G39=$G$37),"","Nenhuma") &amp;")"</f>
        <v>0 (Nenhuma)</v>
      </c>
      <c r="E39" s="19" t="str">
        <f>ROUND(B39/SUM($B$37:$B$42)*100,1) &amp;"%"</f>
        <v>0%</v>
      </c>
      <c r="F39" s="26" t="str">
        <f t="shared" ref="F39:F42" si="18">VLOOKUP(C39,$I$1:$K$7,2,FALSE)</f>
        <v>Aço</v>
      </c>
      <c r="G39" s="26">
        <f t="shared" ref="G39:G42" si="19">VLOOKUP(C39,$I$1:$K$7,3,FALSE)</f>
        <v>0</v>
      </c>
    </row>
    <row r="40" spans="1:7" ht="20" customHeight="1" x14ac:dyDescent="0.35">
      <c r="A40" s="54"/>
      <c r="B40" s="18">
        <v>0</v>
      </c>
      <c r="C40" s="18">
        <v>2</v>
      </c>
      <c r="D40" s="21" t="str">
        <f>COUNTIF(F40,$F$37)+COUNTIF(G40,$G$37)&amp;" ("&amp; IF(F40=$F$37,"Material, ","") &amp; IF(G40=$G$37,"Estrutura, ","") &amp; IF(OR(F40=$F$37,G40=$G$37),"","Nenhuma") &amp;")"</f>
        <v>1 (Material, )</v>
      </c>
      <c r="E40" s="19" t="str">
        <f>ROUND(B40/SUM($B$37:$B$42)*100,1) &amp;"%"</f>
        <v>0%</v>
      </c>
      <c r="F40" s="26" t="str">
        <f t="shared" si="18"/>
        <v>Betão Armado</v>
      </c>
      <c r="G40" s="26" t="str">
        <f t="shared" si="19"/>
        <v>Arco</v>
      </c>
    </row>
    <row r="41" spans="1:7" ht="20" customHeight="1" x14ac:dyDescent="0.35">
      <c r="A41" s="54"/>
      <c r="B41" s="18">
        <v>13</v>
      </c>
      <c r="C41" s="18">
        <v>3</v>
      </c>
      <c r="D41" s="21" t="str">
        <f>COUNTIF(F41,$F$37)+COUNTIF(G41,$G$37)&amp;" ("&amp; IF(F41=$F$37,"Material, ","") &amp; IF(G41=$G$37,"Estrutura, ","") &amp; IF(OR(F41=$F$37,G41=$G$37),"","Nenhuma") &amp;")"</f>
        <v>1 (Material, )</v>
      </c>
      <c r="E41" s="19" t="str">
        <f>ROUND(B41/SUM($B$37:$B$42)*100,1) &amp;"%"</f>
        <v>3,1%</v>
      </c>
      <c r="F41" s="26" t="str">
        <f t="shared" si="18"/>
        <v>Betão Armado</v>
      </c>
      <c r="G41" s="26" t="str">
        <f t="shared" si="19"/>
        <v>Pórtico</v>
      </c>
    </row>
    <row r="42" spans="1:7" ht="20" customHeight="1" x14ac:dyDescent="0.35">
      <c r="A42" s="58"/>
      <c r="B42" s="18">
        <v>5</v>
      </c>
      <c r="C42" s="18">
        <v>4</v>
      </c>
      <c r="D42" s="21" t="str">
        <f>COUNTIF(F42,$F$37)+COUNTIF(G42,$G$37)&amp;" ("&amp; IF(F42=$F$37,"Material, ","") &amp; IF(G42=$G$37,"Estrutura, ","") &amp; IF(OR(F42=$F$37,G42=$G$37),"","Nenhuma") &amp;")"</f>
        <v>1 (Material, )</v>
      </c>
      <c r="E42" s="19" t="str">
        <f>ROUND(B42/SUM($B$37:$B$42)*100,1) &amp;"%"</f>
        <v>1,2%</v>
      </c>
      <c r="F42" s="26" t="str">
        <f t="shared" si="18"/>
        <v>Betão Armado</v>
      </c>
      <c r="G42" s="26" t="str">
        <f t="shared" si="19"/>
        <v>Tabuleiro simples/apoiado</v>
      </c>
    </row>
  </sheetData>
  <mergeCells count="7">
    <mergeCell ref="A30:A35"/>
    <mergeCell ref="A37:A42"/>
    <mergeCell ref="M1:P1"/>
    <mergeCell ref="A16:A21"/>
    <mergeCell ref="A2:A7"/>
    <mergeCell ref="A9:A14"/>
    <mergeCell ref="A23:A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4"/>
  <sheetViews>
    <sheetView workbookViewId="0">
      <pane xSplit="1" topLeftCell="B1" activePane="topRight" state="frozen"/>
      <selection pane="topRight" activeCell="I14" sqref="I14"/>
    </sheetView>
  </sheetViews>
  <sheetFormatPr defaultRowHeight="14.5" x14ac:dyDescent="0.35"/>
  <cols>
    <col min="1" max="1" width="10.54296875" style="14" bestFit="1" customWidth="1"/>
    <col min="2" max="2" width="12.7265625" bestFit="1" customWidth="1"/>
    <col min="3" max="3" width="12.90625" bestFit="1" customWidth="1"/>
    <col min="4" max="4" width="11.81640625" bestFit="1" customWidth="1"/>
    <col min="5" max="5" width="12.26953125" bestFit="1" customWidth="1"/>
    <col min="6" max="6" width="8.54296875" style="31" customWidth="1"/>
    <col min="7" max="7" width="12.6328125" bestFit="1" customWidth="1"/>
    <col min="8" max="8" width="12.36328125" bestFit="1" customWidth="1"/>
    <col min="9" max="9" width="16.08984375" bestFit="1" customWidth="1"/>
    <col min="10" max="10" width="7.26953125" style="9" bestFit="1" customWidth="1"/>
    <col min="11" max="11" width="10.089843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0.97832817337461297</v>
      </c>
      <c r="C2" s="2">
        <v>0.66666666666666663</v>
      </c>
      <c r="D2" s="2">
        <v>0.6</v>
      </c>
      <c r="E2" s="2">
        <v>0.63157894736842102</v>
      </c>
      <c r="F2" s="30">
        <f>'Matriz Confusão 2'!K3</f>
        <v>20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x14ac:dyDescent="0.35">
      <c r="A3" s="15">
        <v>1</v>
      </c>
      <c r="B3" s="2">
        <v>0.98452012383900933</v>
      </c>
      <c r="C3" s="2">
        <v>0</v>
      </c>
      <c r="D3" s="2">
        <v>0</v>
      </c>
      <c r="E3" s="2">
        <v>0</v>
      </c>
      <c r="F3" s="30">
        <f>'Matriz Confusão 2'!K4</f>
        <v>10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x14ac:dyDescent="0.35">
      <c r="A4" s="39">
        <v>2</v>
      </c>
      <c r="B4" s="2">
        <v>0.98606811145510831</v>
      </c>
      <c r="C4" s="2">
        <v>0.8</v>
      </c>
      <c r="D4" s="2">
        <v>0.76190476190476186</v>
      </c>
      <c r="E4" s="2">
        <v>0.78048780487804881</v>
      </c>
      <c r="F4" s="30">
        <f>'Matriz Confusão 2'!K5</f>
        <v>21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Boa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Boa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Boa</v>
      </c>
      <c r="K4"/>
    </row>
    <row r="5" spans="1:11" x14ac:dyDescent="0.35">
      <c r="A5" s="40">
        <v>3</v>
      </c>
      <c r="B5" s="2">
        <v>0.9272445820433437</v>
      </c>
      <c r="C5" s="2">
        <v>0.79577464788732399</v>
      </c>
      <c r="D5" s="2">
        <v>0.86259541984732824</v>
      </c>
      <c r="E5" s="2">
        <v>0.82783882783882778</v>
      </c>
      <c r="F5" s="30">
        <f>'Matriz Confusão 2'!K6</f>
        <v>131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Boa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Boa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Boa</v>
      </c>
      <c r="K5"/>
    </row>
    <row r="6" spans="1:11" x14ac:dyDescent="0.35">
      <c r="A6" s="40">
        <v>4</v>
      </c>
      <c r="B6" s="2">
        <v>0.93962848297213619</v>
      </c>
      <c r="C6" s="2">
        <v>0.57894736842105265</v>
      </c>
      <c r="D6" s="2">
        <v>0.26190476190476192</v>
      </c>
      <c r="E6" s="2">
        <v>0.3606557377049181</v>
      </c>
      <c r="F6" s="30">
        <f>'Matriz Confusão 2'!K7</f>
        <v>42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Alta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Médio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Baixo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Baixo</v>
      </c>
      <c r="K6"/>
    </row>
    <row r="7" spans="1:11" x14ac:dyDescent="0.35">
      <c r="A7" s="39">
        <v>5</v>
      </c>
      <c r="B7" s="2">
        <v>0.89628482972136225</v>
      </c>
      <c r="C7" s="2">
        <v>0.8970917225950783</v>
      </c>
      <c r="D7" s="2">
        <v>0.95023696682464454</v>
      </c>
      <c r="E7" s="2">
        <v>0.92289988492520136</v>
      </c>
      <c r="F7" s="47">
        <f>'Matriz Confusão 2'!K8</f>
        <v>422</v>
      </c>
      <c r="G7" s="48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Boa</v>
      </c>
      <c r="H7" s="48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Boa</v>
      </c>
      <c r="I7" s="48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Muito Alta</v>
      </c>
      <c r="J7" s="49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Alta</v>
      </c>
      <c r="K7"/>
    </row>
    <row r="8" spans="1:11" x14ac:dyDescent="0.35">
      <c r="A8" s="7" t="s">
        <v>8</v>
      </c>
      <c r="B8" s="5">
        <f>MIN(B2:B7)</f>
        <v>0.89628482972136225</v>
      </c>
      <c r="C8" s="5">
        <f>MIN(C2:C7)</f>
        <v>0</v>
      </c>
      <c r="D8" s="5">
        <f>MIN(D2:D7)</f>
        <v>0</v>
      </c>
      <c r="E8" s="5">
        <f>MIN(E2:E7)</f>
        <v>0</v>
      </c>
      <c r="G8" s="9">
        <f>COUNTIF(G2:G7,$K$8)</f>
        <v>3</v>
      </c>
      <c r="H8" s="9">
        <f>COUNTIF(H2:H7,$K$8)</f>
        <v>0</v>
      </c>
      <c r="I8" s="9">
        <f>COUNTIF(I2:I7,$K$8)</f>
        <v>1</v>
      </c>
      <c r="J8" s="9">
        <f>COUNTIF(J2:J7,$K$8)</f>
        <v>0</v>
      </c>
      <c r="K8" s="33" t="s">
        <v>17</v>
      </c>
    </row>
    <row r="9" spans="1:11" x14ac:dyDescent="0.35">
      <c r="A9" s="8" t="s">
        <v>9</v>
      </c>
      <c r="B9" s="6">
        <f>MAX(B2:B7)</f>
        <v>0.98606811145510831</v>
      </c>
      <c r="C9" s="6">
        <f>MAX(C2:C7)</f>
        <v>0.8970917225950783</v>
      </c>
      <c r="D9" s="6">
        <f>MAX(D2:D7)</f>
        <v>0.95023696682464454</v>
      </c>
      <c r="E9" s="6">
        <f>MAX(E2:E7)</f>
        <v>0.92289988492520136</v>
      </c>
      <c r="G9" s="9">
        <f>COUNTIF(G2:G7,$K$9)</f>
        <v>2</v>
      </c>
      <c r="H9" s="9">
        <f>COUNTIF(H2:H7,$K$9)</f>
        <v>0</v>
      </c>
      <c r="I9" s="9">
        <f>COUNTIF(I2:I7,$K$9)</f>
        <v>0</v>
      </c>
      <c r="J9" s="9">
        <f>COUNTIF(J2:J7,$K$9)</f>
        <v>1</v>
      </c>
      <c r="K9" s="33" t="s">
        <v>14</v>
      </c>
    </row>
    <row r="10" spans="1:11" x14ac:dyDescent="0.35">
      <c r="A10" s="11">
        <v>0</v>
      </c>
      <c r="B10">
        <f>COUNTIF(B2:B7,"=0")</f>
        <v>0</v>
      </c>
      <c r="C10">
        <f>COUNTIF(C2:C7,"=0")</f>
        <v>1</v>
      </c>
      <c r="D10">
        <f>COUNTIF(D2:D7,"=0")</f>
        <v>1</v>
      </c>
      <c r="E10">
        <f>COUNTIF(E2:E7,"=0")</f>
        <v>1</v>
      </c>
      <c r="G10" s="9">
        <f>COUNTIF(G2:G7,$K$10)</f>
        <v>1</v>
      </c>
      <c r="H10" s="9">
        <f>COUNTIF(H2:H7,$K$10)</f>
        <v>3</v>
      </c>
      <c r="I10" s="9">
        <f>COUNTIF(I2:I7,$K$10)</f>
        <v>2</v>
      </c>
      <c r="J10" s="9">
        <f>COUNTIF(J2:J7,$K$10)</f>
        <v>2</v>
      </c>
      <c r="K10" s="33" t="s">
        <v>19</v>
      </c>
    </row>
    <row r="11" spans="1:11" x14ac:dyDescent="0.35">
      <c r="A11" s="11">
        <v>1</v>
      </c>
      <c r="B11">
        <f>COUNTIF(B2:B7,"=1")</f>
        <v>0</v>
      </c>
      <c r="C11">
        <f>COUNTIF(C2:C7,"=1")</f>
        <v>0</v>
      </c>
      <c r="D11">
        <f>COUNTIF(D2:D7,"=1")</f>
        <v>0</v>
      </c>
      <c r="E11">
        <f>COUNTIF(E2:E7,"=1")</f>
        <v>0</v>
      </c>
      <c r="G11" s="9">
        <f>COUNTIF(G2:G7,$K$11)</f>
        <v>0</v>
      </c>
      <c r="H11" s="9">
        <f>COUNTIF(H2:H7,$K$11)</f>
        <v>2</v>
      </c>
      <c r="I11" s="9">
        <f>COUNTIF(I2:I7,$K$11)</f>
        <v>1</v>
      </c>
      <c r="J11" s="9">
        <f>COUNTIF(J2:J7,$K$11)</f>
        <v>1</v>
      </c>
      <c r="K11" s="33" t="s">
        <v>15</v>
      </c>
    </row>
    <row r="12" spans="1:11" x14ac:dyDescent="0.35">
      <c r="A12" s="12" t="s">
        <v>8</v>
      </c>
      <c r="B12" s="5">
        <f>INDEX($A$2:$A$7,MATCH(B8,B2:B7,0))</f>
        <v>5</v>
      </c>
      <c r="C12" s="5">
        <f>INDEX($A$2:$A$7,MATCH(C8,C2:C7,0))</f>
        <v>1</v>
      </c>
      <c r="D12" s="5">
        <f>INDEX($A$2:$A$7,MATCH(D8,D2:D7,0))</f>
        <v>1</v>
      </c>
      <c r="E12" s="5">
        <f>INDEX($A$2:$A$7,MATCH(E8,E2:E7,0))</f>
        <v>1</v>
      </c>
      <c r="G12" s="9">
        <f>COUNTIF(G2:G7,$K$12)</f>
        <v>0</v>
      </c>
      <c r="H12" s="9">
        <f>COUNTIF(H2:H7,$K$12)</f>
        <v>0</v>
      </c>
      <c r="I12" s="9">
        <f>COUNTIF(I2:I7,$K$12)</f>
        <v>1</v>
      </c>
      <c r="J12" s="9">
        <f>COUNTIF(J2:J7,$K$12)</f>
        <v>1</v>
      </c>
      <c r="K12" s="33" t="s">
        <v>18</v>
      </c>
    </row>
    <row r="13" spans="1:11" x14ac:dyDescent="0.35">
      <c r="A13" s="13" t="s">
        <v>9</v>
      </c>
      <c r="B13" s="6">
        <f>INDEX($A$2:$A$7,MATCH(B9,B2:B7,0))</f>
        <v>2</v>
      </c>
      <c r="C13" s="6">
        <f>INDEX($A$2:$A$7,MATCH(C9,C2:C7,0))</f>
        <v>5</v>
      </c>
      <c r="D13" s="6">
        <f>INDEX($A$2:$A$7,MATCH(D9,D2:D7,0))</f>
        <v>5</v>
      </c>
      <c r="E13" s="6">
        <f>INDEX($A$2:$A$7,MATCH(E9,E2:E7,0))</f>
        <v>5</v>
      </c>
      <c r="F13" s="32"/>
      <c r="G13" s="9">
        <f>COUNTIF(G2:G7,$K$13)</f>
        <v>0</v>
      </c>
      <c r="H13" s="9">
        <f>COUNTIF(H2:H7,$K$13)</f>
        <v>0</v>
      </c>
      <c r="I13" s="9">
        <f>COUNTIF(I2:I7,$K$13)</f>
        <v>0</v>
      </c>
      <c r="J13" s="9">
        <f>COUNTIF(J2:J7,$K$13)</f>
        <v>0</v>
      </c>
      <c r="K13" s="33" t="s">
        <v>20</v>
      </c>
    </row>
    <row r="14" spans="1:11" x14ac:dyDescent="0.35">
      <c r="A14" s="11"/>
      <c r="G14">
        <f>SUM(G8:G13)+B10</f>
        <v>6</v>
      </c>
      <c r="H14">
        <f t="shared" ref="H14:J14" si="0">SUM(H8:H13)+C10</f>
        <v>6</v>
      </c>
      <c r="I14">
        <f t="shared" si="0"/>
        <v>6</v>
      </c>
      <c r="J14">
        <f t="shared" si="0"/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8" sqref="O8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0.94</v>
      </c>
    </row>
    <row r="3" spans="14:15" x14ac:dyDescent="0.35">
      <c r="N3" s="18">
        <v>1</v>
      </c>
      <c r="O3" s="18">
        <v>0.83</v>
      </c>
    </row>
    <row r="4" spans="14:15" x14ac:dyDescent="0.35">
      <c r="N4" s="18">
        <v>2</v>
      </c>
      <c r="O4" s="18">
        <v>0.95</v>
      </c>
    </row>
    <row r="5" spans="14:15" x14ac:dyDescent="0.35">
      <c r="N5" s="18">
        <v>3</v>
      </c>
      <c r="O5" s="42">
        <v>0.95</v>
      </c>
    </row>
    <row r="6" spans="14:15" x14ac:dyDescent="0.35">
      <c r="N6" s="18">
        <v>4</v>
      </c>
      <c r="O6" s="42">
        <v>0.84</v>
      </c>
    </row>
    <row r="7" spans="14:15" x14ac:dyDescent="0.35">
      <c r="N7" s="18">
        <v>5</v>
      </c>
      <c r="O7" s="42">
        <v>0.89</v>
      </c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2025-03-28T17:40:57Z</dcterms:modified>
</cp:coreProperties>
</file>