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ResNet\Tentativa 1\"/>
    </mc:Choice>
  </mc:AlternateContent>
  <xr:revisionPtr revIDLastSave="0" documentId="13_ncr:1_{B04CAFB0-F77A-4267-A5DE-C4D87A43A91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6" l="1"/>
  <c r="M3" i="16"/>
  <c r="D18" i="16"/>
  <c r="D19" i="16"/>
  <c r="D20" i="16"/>
  <c r="D21" i="16"/>
  <c r="D17" i="16"/>
  <c r="E18" i="16"/>
  <c r="E19" i="16"/>
  <c r="E20" i="16"/>
  <c r="E21" i="16"/>
  <c r="E17" i="16"/>
  <c r="G16" i="16"/>
  <c r="F16" i="16"/>
  <c r="F18" i="16"/>
  <c r="G18" i="16"/>
  <c r="F19" i="16"/>
  <c r="G19" i="16"/>
  <c r="F20" i="16"/>
  <c r="G20" i="16"/>
  <c r="F21" i="16"/>
  <c r="G21" i="16"/>
  <c r="G17" i="16"/>
  <c r="F17" i="16"/>
  <c r="F2" i="7" l="1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 s="1"/>
  <c r="D9" i="7"/>
  <c r="D13" i="7" s="1"/>
  <c r="E9" i="7"/>
  <c r="E13" i="7" s="1"/>
  <c r="B9" i="7"/>
  <c r="B13" i="7" s="1"/>
  <c r="C8" i="7"/>
  <c r="C12" i="7" s="1"/>
  <c r="D8" i="7"/>
  <c r="D12" i="7" s="1"/>
  <c r="E8" i="7"/>
  <c r="E12" i="7"/>
  <c r="B8" i="7"/>
  <c r="B12" i="7"/>
  <c r="G7" i="7" a="1"/>
  <c r="G7" i="7" s="1"/>
  <c r="H7" i="7" a="1"/>
  <c r="H7" i="7" s="1"/>
  <c r="I7" i="7" a="1"/>
  <c r="I7" i="7" s="1"/>
  <c r="J7" i="7" a="1"/>
  <c r="J7" i="7" s="1"/>
  <c r="D37" i="16"/>
  <c r="E39" i="16"/>
  <c r="E40" i="16"/>
  <c r="E41" i="16"/>
  <c r="E42" i="16"/>
  <c r="E38" i="16"/>
  <c r="F39" i="16"/>
  <c r="G39" i="16"/>
  <c r="F40" i="16"/>
  <c r="G40" i="16"/>
  <c r="F41" i="16"/>
  <c r="G41" i="16"/>
  <c r="F42" i="16"/>
  <c r="G42" i="16"/>
  <c r="G38" i="16"/>
  <c r="F38" i="16"/>
  <c r="G37" i="16"/>
  <c r="F37" i="16"/>
  <c r="D39" i="16" s="1"/>
  <c r="E32" i="16"/>
  <c r="E33" i="16"/>
  <c r="E34" i="16"/>
  <c r="E35" i="16"/>
  <c r="E31" i="16"/>
  <c r="D30" i="16"/>
  <c r="F32" i="16"/>
  <c r="G32" i="16"/>
  <c r="F33" i="16"/>
  <c r="G33" i="16"/>
  <c r="F34" i="16"/>
  <c r="G34" i="16"/>
  <c r="F35" i="16"/>
  <c r="G35" i="16"/>
  <c r="G31" i="16"/>
  <c r="F31" i="16"/>
  <c r="G30" i="16"/>
  <c r="D31" i="16" s="1"/>
  <c r="F30" i="16"/>
  <c r="D34" i="16" s="1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1" i="16"/>
  <c r="E12" i="16"/>
  <c r="E13" i="16"/>
  <c r="E14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D38" i="16" l="1"/>
  <c r="D32" i="16"/>
  <c r="D42" i="16"/>
  <c r="D41" i="16"/>
  <c r="D40" i="16"/>
  <c r="D33" i="16"/>
  <c r="D35" i="16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16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1" i="7" l="1"/>
  <c r="I10" i="7"/>
  <c r="I12" i="7"/>
  <c r="I13" i="7"/>
  <c r="I9" i="7"/>
  <c r="I8" i="7"/>
  <c r="J10" i="7"/>
  <c r="J9" i="7"/>
  <c r="J8" i="7"/>
  <c r="J12" i="7"/>
  <c r="J13" i="7"/>
  <c r="J11" i="7"/>
  <c r="H12" i="7"/>
  <c r="H11" i="7"/>
  <c r="H8" i="7"/>
  <c r="H9" i="7"/>
  <c r="H13" i="7"/>
  <c r="H10" i="7"/>
  <c r="G9" i="7"/>
  <c r="G8" i="7"/>
  <c r="G11" i="7"/>
  <c r="G13" i="7"/>
  <c r="G12" i="7"/>
  <c r="G10" i="7"/>
  <c r="O3" i="16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<sst xmlns="http://schemas.openxmlformats.org/spreadsheetml/2006/main" count="62" uniqueCount="49">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</sst>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E0AEB3-9C00-5385-57E3-1B3741BD2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D31CF3-D79D-A98B-90C2-64A1D34C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B76AD7-B81F-397E-0754-1D37AEA7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58F5C8-5598-9FC5-E9C3-05B51906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5E3D198-3ECA-164D-961A-4FD227B94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7ACECF-1189-47BF-A35D-AEB76449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673D61-B4D2-CBCF-D44A-CDC96F5B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2'!K3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J13" sqref="J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0.80581557750701904</v>
      </c>
      <c r="C2" s="2">
        <v>0.76536744832992554</v>
      </c>
      <c r="D2" s="2">
        <v>0.89690762758255005</v>
      </c>
      <c r="E2" s="2">
        <v>0.68012422323226929</v>
      </c>
    </row>
    <row r="3" spans="1:5" x14ac:dyDescent="0.35">
      <c r="A3" s="2">
        <v>2</v>
      </c>
      <c r="B3" s="2">
        <v>0.54299896955490112</v>
      </c>
      <c r="C3" s="2">
        <v>0.82392865419387817</v>
      </c>
      <c r="D3" s="2">
        <v>0.75131827592849731</v>
      </c>
      <c r="E3" s="2">
        <v>0.72049689292907715</v>
      </c>
    </row>
    <row r="4" spans="1:5" x14ac:dyDescent="0.35">
      <c r="A4" s="2">
        <v>3</v>
      </c>
      <c r="B4" s="2">
        <v>0.462868332862854</v>
      </c>
      <c r="C4" s="2">
        <v>0.84933102130889893</v>
      </c>
      <c r="D4" s="2">
        <v>0.67868560552597046</v>
      </c>
      <c r="E4" s="2">
        <v>0.75310558080673218</v>
      </c>
    </row>
    <row r="5" spans="1:5" x14ac:dyDescent="0.35">
      <c r="A5" s="2">
        <v>4</v>
      </c>
      <c r="B5" s="2">
        <v>0.4139142632484436</v>
      </c>
      <c r="C5" s="2">
        <v>0.86717081069946289</v>
      </c>
      <c r="D5" s="2">
        <v>0.63195055723190308</v>
      </c>
      <c r="E5" s="2">
        <v>0.75931674242019653</v>
      </c>
    </row>
    <row r="6" spans="1:5" x14ac:dyDescent="0.35">
      <c r="A6" s="2">
        <v>5</v>
      </c>
      <c r="B6" s="2">
        <v>0.37835955619812012</v>
      </c>
      <c r="C6" s="2">
        <v>0.87764203548431396</v>
      </c>
      <c r="D6" s="2">
        <v>0.59970521926879883</v>
      </c>
      <c r="E6" s="2">
        <v>0.78260868787765503</v>
      </c>
    </row>
    <row r="7" spans="1:5" x14ac:dyDescent="0.35">
      <c r="A7" s="2">
        <v>6</v>
      </c>
      <c r="B7" s="2">
        <v>0.34998977184295649</v>
      </c>
      <c r="C7" s="2">
        <v>0.88384717702865601</v>
      </c>
      <c r="D7" s="2">
        <v>0.57643586397171021</v>
      </c>
      <c r="E7" s="2">
        <v>0.80590063333511353</v>
      </c>
    </row>
    <row r="8" spans="1:5" x14ac:dyDescent="0.35">
      <c r="A8" s="2">
        <v>7</v>
      </c>
      <c r="B8" s="2">
        <v>0.32572397589683533</v>
      </c>
      <c r="C8" s="2">
        <v>0.89199149608612061</v>
      </c>
      <c r="D8" s="2">
        <v>0.55906409025192261</v>
      </c>
      <c r="E8" s="2">
        <v>0.81366461515426636</v>
      </c>
    </row>
    <row r="9" spans="1:5" x14ac:dyDescent="0.35">
      <c r="A9" s="2">
        <v>8</v>
      </c>
      <c r="B9" s="2">
        <v>0.30423539876937872</v>
      </c>
      <c r="C9" s="2">
        <v>0.89742100238800049</v>
      </c>
      <c r="D9" s="2">
        <v>0.54575264453887939</v>
      </c>
      <c r="E9" s="2">
        <v>0.81521737575531006</v>
      </c>
    </row>
    <row r="10" spans="1:5" x14ac:dyDescent="0.35">
      <c r="A10" s="2">
        <v>9</v>
      </c>
      <c r="B10" s="2">
        <v>0.28505235910415649</v>
      </c>
      <c r="C10" s="2">
        <v>0.904013991355896</v>
      </c>
      <c r="D10" s="2">
        <v>0.53530871868133545</v>
      </c>
      <c r="E10" s="2">
        <v>0.81987577676773071</v>
      </c>
    </row>
    <row r="11" spans="1:5" x14ac:dyDescent="0.35">
      <c r="A11" s="2">
        <v>10</v>
      </c>
      <c r="B11" s="2">
        <v>0.26785281300544739</v>
      </c>
      <c r="C11" s="2">
        <v>0.91138261556625366</v>
      </c>
      <c r="D11" s="2">
        <v>0.52696508169174194</v>
      </c>
      <c r="E11" s="2">
        <v>0.82453417778015137</v>
      </c>
    </row>
    <row r="12" spans="1:5" x14ac:dyDescent="0.35">
      <c r="A12" s="3" t="s">
        <v>21</v>
      </c>
      <c r="B12" s="50">
        <v>0.57216721773147505</v>
      </c>
      <c r="C12" s="50"/>
      <c r="D12" s="50"/>
      <c r="E12" s="50"/>
    </row>
    <row r="13" spans="1:5" x14ac:dyDescent="0.35">
      <c r="A13" s="3" t="s">
        <v>22</v>
      </c>
      <c r="B13" s="50">
        <v>0.80340558290481501</v>
      </c>
      <c r="C13" s="50"/>
      <c r="D13" s="50"/>
      <c r="E13" s="50"/>
    </row>
    <row r="14" spans="1:5" x14ac:dyDescent="0.35">
      <c r="A14" s="4" t="s">
        <v>8</v>
      </c>
      <c r="B14" s="5">
        <f>MIN(B2:B11)</f>
        <v>0.26785281300544739</v>
      </c>
      <c r="C14" s="5">
        <f>MIN(C2:C11)</f>
        <v>0.76536744832992554</v>
      </c>
      <c r="D14" s="5">
        <f>MIN(D2:D11)</f>
        <v>0.52696508169174194</v>
      </c>
      <c r="E14" s="5">
        <f>MIN(E2:E11)</f>
        <v>0.68012422323226929</v>
      </c>
    </row>
    <row r="15" spans="1:5" x14ac:dyDescent="0.35">
      <c r="A15" s="4" t="s">
        <v>9</v>
      </c>
      <c r="B15" s="6">
        <f>MAX(B2:B11)</f>
        <v>0.80581557750701904</v>
      </c>
      <c r="C15" s="6">
        <f>MAX(C2:C11)</f>
        <v>0.91138261556625366</v>
      </c>
      <c r="D15" s="6">
        <f>MAX(D2:D11)</f>
        <v>0.89690762758255005</v>
      </c>
      <c r="E15" s="6">
        <f>MAX(E2:E11)</f>
        <v>0.82453417778015137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10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O29" sqref="O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activeCell="F13" sqref="F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1" t="s">
        <v>35</v>
      </c>
      <c r="D1" s="52"/>
      <c r="E1" s="52"/>
      <c r="F1" s="52"/>
      <c r="G1" s="52"/>
      <c r="H1" s="52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3" t="str">
        <f>"Verdadeiro"</f>
        <v>Verdadeiro</v>
      </c>
      <c r="B3" s="41">
        <v>0</v>
      </c>
      <c r="C3" s="38">
        <v>11</v>
      </c>
      <c r="D3" s="2">
        <v>0</v>
      </c>
      <c r="E3" s="2">
        <v>1</v>
      </c>
      <c r="F3" s="2">
        <v>0</v>
      </c>
      <c r="G3" s="2">
        <v>2</v>
      </c>
      <c r="H3" s="2">
        <v>6</v>
      </c>
      <c r="I3">
        <f>SUM(C3:H3)</f>
        <v>20</v>
      </c>
      <c r="K3" s="46">
        <v>20</v>
      </c>
    </row>
    <row r="4" spans="1:11" ht="20" customHeight="1" x14ac:dyDescent="0.35">
      <c r="A4" s="54"/>
      <c r="B4" s="41">
        <v>1</v>
      </c>
      <c r="C4" s="2">
        <v>2</v>
      </c>
      <c r="D4" s="38">
        <v>2</v>
      </c>
      <c r="E4" s="2">
        <v>1</v>
      </c>
      <c r="F4" s="2">
        <v>0</v>
      </c>
      <c r="G4" s="2">
        <v>2</v>
      </c>
      <c r="H4" s="2">
        <v>3</v>
      </c>
      <c r="I4">
        <f t="shared" ref="I4:I8" si="0">SUM(C4:H4)</f>
        <v>10</v>
      </c>
      <c r="K4" s="46">
        <v>10</v>
      </c>
    </row>
    <row r="5" spans="1:11" ht="20" customHeight="1" x14ac:dyDescent="0.35">
      <c r="A5" s="54"/>
      <c r="B5" s="41">
        <v>2</v>
      </c>
      <c r="C5" s="2">
        <v>1</v>
      </c>
      <c r="D5" s="2">
        <v>0</v>
      </c>
      <c r="E5" s="38">
        <v>15</v>
      </c>
      <c r="F5" s="2">
        <v>0</v>
      </c>
      <c r="G5" s="2">
        <v>3</v>
      </c>
      <c r="H5" s="2">
        <v>2</v>
      </c>
      <c r="I5">
        <f t="shared" si="0"/>
        <v>21</v>
      </c>
      <c r="K5" s="46">
        <v>21</v>
      </c>
    </row>
    <row r="6" spans="1:11" ht="20" customHeight="1" x14ac:dyDescent="0.35">
      <c r="A6" s="54"/>
      <c r="B6" s="41">
        <v>3</v>
      </c>
      <c r="C6" s="2">
        <v>1</v>
      </c>
      <c r="D6" s="2">
        <v>0</v>
      </c>
      <c r="E6" s="2">
        <v>1</v>
      </c>
      <c r="F6" s="38">
        <v>68</v>
      </c>
      <c r="G6" s="2">
        <v>38</v>
      </c>
      <c r="H6" s="2">
        <v>23</v>
      </c>
      <c r="I6">
        <f t="shared" si="0"/>
        <v>131</v>
      </c>
      <c r="K6" s="46">
        <v>131</v>
      </c>
    </row>
    <row r="7" spans="1:11" ht="20" customHeight="1" x14ac:dyDescent="0.35">
      <c r="A7" s="54"/>
      <c r="B7" s="41">
        <v>4</v>
      </c>
      <c r="C7" s="2">
        <v>1</v>
      </c>
      <c r="D7" s="2">
        <v>0</v>
      </c>
      <c r="E7" s="2">
        <v>0</v>
      </c>
      <c r="F7" s="2">
        <v>0</v>
      </c>
      <c r="G7" s="38">
        <v>26</v>
      </c>
      <c r="H7" s="2">
        <v>15</v>
      </c>
      <c r="I7">
        <f t="shared" si="0"/>
        <v>42</v>
      </c>
      <c r="K7" s="46">
        <v>42</v>
      </c>
    </row>
    <row r="8" spans="1:11" ht="20" customHeight="1" x14ac:dyDescent="0.35">
      <c r="A8" s="55"/>
      <c r="B8" s="41">
        <v>5</v>
      </c>
      <c r="C8" s="2">
        <v>4</v>
      </c>
      <c r="D8" s="2">
        <v>0</v>
      </c>
      <c r="E8" s="2">
        <v>0</v>
      </c>
      <c r="F8" s="2">
        <v>3</v>
      </c>
      <c r="G8" s="2">
        <v>18</v>
      </c>
      <c r="H8" s="38">
        <v>397</v>
      </c>
      <c r="I8">
        <f t="shared" si="0"/>
        <v>422</v>
      </c>
      <c r="K8" s="46">
        <v>422</v>
      </c>
    </row>
    <row r="9" spans="1:11" x14ac:dyDescent="0.35">
      <c r="C9">
        <f>SUM(C3:C8)</f>
        <v>20</v>
      </c>
      <c r="D9">
        <f t="shared" ref="D9:H9" si="1">SUM(D3:D8)</f>
        <v>2</v>
      </c>
      <c r="E9">
        <f t="shared" si="1"/>
        <v>18</v>
      </c>
      <c r="F9">
        <f t="shared" si="1"/>
        <v>71</v>
      </c>
      <c r="G9">
        <f t="shared" si="1"/>
        <v>89</v>
      </c>
      <c r="H9">
        <f t="shared" si="1"/>
        <v>446</v>
      </c>
      <c r="I9">
        <f>SUM(I3:I8)</f>
        <v>646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J8" sqref="J8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56" t="s">
        <v>27</v>
      </c>
      <c r="N1" s="56"/>
      <c r="O1" s="56"/>
      <c r="P1" s="56"/>
    </row>
    <row r="2" spans="1:16" ht="20" customHeight="1" x14ac:dyDescent="0.35">
      <c r="A2" s="53" t="s">
        <v>30</v>
      </c>
      <c r="B2" s="22">
        <v>11</v>
      </c>
      <c r="C2" s="22">
        <v>0</v>
      </c>
      <c r="D2" s="23">
        <f>B2/SUM(B2:B7)</f>
        <v>0.55000000000000004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519</v>
      </c>
      <c r="N2" s="21" t="s">
        <v>28</v>
      </c>
      <c r="O2" s="18">
        <v>647</v>
      </c>
      <c r="P2" s="28">
        <f>M2/O2</f>
        <v>0.80216383307573413</v>
      </c>
    </row>
    <row r="3" spans="1:16" ht="20" customHeight="1" x14ac:dyDescent="0.35">
      <c r="A3" s="54"/>
      <c r="B3" s="18">
        <v>0</v>
      </c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str">
        <f>ROUND(B3/SUM($B$2:$B$7)*100,0) &amp;"%"</f>
        <v>0%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8</v>
      </c>
      <c r="N3" s="21" t="s">
        <v>41</v>
      </c>
      <c r="O3" s="45">
        <f>M3/$M$6</f>
        <v>0.42105263157894735</v>
      </c>
    </row>
    <row r="4" spans="1:16" ht="20" customHeight="1" x14ac:dyDescent="0.35">
      <c r="A4" s="54"/>
      <c r="B4" s="18">
        <v>1</v>
      </c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str">
        <f t="shared" ref="E4:E6" si="1">ROUND(B4/SUM($B$2:$B$7)*100,0) &amp;"%"</f>
        <v>5%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1</v>
      </c>
      <c r="N4" s="21" t="s">
        <v>47</v>
      </c>
      <c r="O4" s="45">
        <f t="shared" ref="O4:O5" si="4">M4/$M$6</f>
        <v>5.2631578947368418E-2</v>
      </c>
    </row>
    <row r="5" spans="1:16" ht="20" customHeight="1" x14ac:dyDescent="0.35">
      <c r="A5" s="54"/>
      <c r="B5" s="18">
        <v>0</v>
      </c>
      <c r="C5" s="18">
        <v>3</v>
      </c>
      <c r="D5" s="21" t="str">
        <f t="shared" si="0"/>
        <v>0 (Nenhuma)</v>
      </c>
      <c r="E5" s="19" t="str">
        <f t="shared" si="1"/>
        <v>0%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10</v>
      </c>
      <c r="N5" s="18" t="s">
        <v>40</v>
      </c>
      <c r="O5" s="45">
        <f t="shared" si="4"/>
        <v>0.52631578947368418</v>
      </c>
    </row>
    <row r="6" spans="1:16" ht="20" customHeight="1" x14ac:dyDescent="0.35">
      <c r="A6" s="54"/>
      <c r="B6" s="18">
        <v>2</v>
      </c>
      <c r="C6" s="18">
        <v>4</v>
      </c>
      <c r="D6" s="21" t="str">
        <f t="shared" si="0"/>
        <v>0 (Nenhuma)</v>
      </c>
      <c r="E6" s="19" t="str">
        <f t="shared" si="1"/>
        <v>10%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19</v>
      </c>
      <c r="N6" s="9"/>
    </row>
    <row r="7" spans="1:16" ht="20" customHeight="1" x14ac:dyDescent="0.35">
      <c r="A7" s="55"/>
      <c r="B7" s="18">
        <v>6</v>
      </c>
      <c r="C7" s="18">
        <v>5</v>
      </c>
      <c r="D7" s="21" t="str">
        <f t="shared" si="0"/>
        <v>0 (Nenhuma)</v>
      </c>
      <c r="E7" s="19" t="str">
        <f>ROUND(B7/SUM($B$2:$B$7)*100,0) &amp;"%"</f>
        <v>30%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3" t="s">
        <v>31</v>
      </c>
      <c r="B9" s="22">
        <v>2</v>
      </c>
      <c r="C9" s="22">
        <v>1</v>
      </c>
      <c r="D9" s="23">
        <f>B9/SUM(B9:B14)</f>
        <v>0.2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4"/>
      <c r="B10" s="18">
        <v>2</v>
      </c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str">
        <f>ROUND(B10/SUM($B$9:$B$14)*100,0) &amp;"%"</f>
        <v>20%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4"/>
      <c r="B11" s="18">
        <v>1</v>
      </c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str">
        <f t="shared" ref="E11:E14" si="6">ROUND(B11/SUM($B$9:$B$14)*100,0) &amp;"%"</f>
        <v>10%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4"/>
      <c r="B12" s="18">
        <v>0</v>
      </c>
      <c r="C12" s="18">
        <v>3</v>
      </c>
      <c r="D12" s="21" t="str">
        <f t="shared" si="5"/>
        <v>0 (Nenhuma)</v>
      </c>
      <c r="E12" s="19" t="str">
        <f t="shared" si="6"/>
        <v>0%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4"/>
      <c r="B13" s="18">
        <v>2</v>
      </c>
      <c r="C13" s="18">
        <v>4</v>
      </c>
      <c r="D13" s="21" t="str">
        <f t="shared" si="5"/>
        <v>0 (Nenhuma)</v>
      </c>
      <c r="E13" s="19" t="str">
        <f t="shared" si="6"/>
        <v>20%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55"/>
      <c r="B14" s="18">
        <v>3</v>
      </c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str">
        <f t="shared" si="6"/>
        <v>30%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3" t="s">
        <v>32</v>
      </c>
      <c r="B16" s="22">
        <v>15</v>
      </c>
      <c r="C16" s="22">
        <v>2</v>
      </c>
      <c r="D16" s="23">
        <f>B16/SUM(B16:B20)</f>
        <v>0.78947368421052633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54"/>
      <c r="B17" s="18">
        <v>1</v>
      </c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str">
        <f>ROUND(B17/SUM($B$16:$B$21)*100,0) &amp;"%"</f>
        <v>5%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54"/>
      <c r="B18" s="18">
        <v>0</v>
      </c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str">
        <f t="shared" ref="E18:E21" si="10">ROUND(B18/SUM($B$16:$B$21)*100,0) &amp;"%"</f>
        <v>0%</v>
      </c>
      <c r="F18" s="26" t="str">
        <f t="shared" ref="F18:F21" si="11">VLOOKUP(C18,$I$1:$K$7,2,FALSE)</f>
        <v>Aço</v>
      </c>
      <c r="G18" s="26">
        <f t="shared" ref="G18:G21" si="12">VLOOKUP(C18,$I$1:$K$7,3,FALSE)</f>
        <v>0</v>
      </c>
    </row>
    <row r="19" spans="1:7" ht="20" customHeight="1" x14ac:dyDescent="0.35">
      <c r="A19" s="54"/>
      <c r="B19" s="18">
        <v>0</v>
      </c>
      <c r="C19" s="18">
        <v>3</v>
      </c>
      <c r="D19" s="21" t="str">
        <f t="shared" si="9"/>
        <v>1 (Material, )</v>
      </c>
      <c r="E19" s="19" t="str">
        <f t="shared" si="10"/>
        <v>0%</v>
      </c>
      <c r="F19" s="26" t="str">
        <f t="shared" si="11"/>
        <v>Betão Armado</v>
      </c>
      <c r="G19" s="26" t="str">
        <f t="shared" si="12"/>
        <v>Pórtico</v>
      </c>
    </row>
    <row r="20" spans="1:7" ht="20" customHeight="1" x14ac:dyDescent="0.35">
      <c r="A20" s="54"/>
      <c r="B20" s="18">
        <v>3</v>
      </c>
      <c r="C20" s="18">
        <v>4</v>
      </c>
      <c r="D20" s="21" t="str">
        <f t="shared" si="9"/>
        <v>1 (Material, )</v>
      </c>
      <c r="E20" s="19" t="str">
        <f t="shared" si="10"/>
        <v>14%</v>
      </c>
      <c r="F20" s="26" t="str">
        <f t="shared" si="11"/>
        <v>Betão Armado</v>
      </c>
      <c r="G20" s="26" t="str">
        <f t="shared" si="12"/>
        <v>Tabuleiro simples/apoiado</v>
      </c>
    </row>
    <row r="21" spans="1:7" ht="20" customHeight="1" x14ac:dyDescent="0.35">
      <c r="A21" s="55"/>
      <c r="B21" s="18">
        <v>2</v>
      </c>
      <c r="C21" s="18">
        <v>5</v>
      </c>
      <c r="D21" s="21" t="str">
        <f t="shared" si="9"/>
        <v>1 (Material, )</v>
      </c>
      <c r="E21" s="19" t="str">
        <f t="shared" si="10"/>
        <v>10%</v>
      </c>
      <c r="F21" s="26" t="str">
        <f t="shared" si="11"/>
        <v>Betão Armado</v>
      </c>
      <c r="G21" s="26" t="str">
        <f t="shared" si="12"/>
        <v>Vãos Multiplos</v>
      </c>
    </row>
    <row r="23" spans="1:7" ht="20" customHeight="1" x14ac:dyDescent="0.35">
      <c r="A23" s="53" t="s">
        <v>36</v>
      </c>
      <c r="B23" s="22">
        <v>68</v>
      </c>
      <c r="C23" s="22">
        <v>3</v>
      </c>
      <c r="D23" s="23">
        <f>B23/SUM(B23:B28)</f>
        <v>0.51908396946564883</v>
      </c>
      <c r="E23" s="43"/>
      <c r="F23" s="25" t="str">
        <f>VLOOKUP(C23,$I$1:$K$6,2,FALSE)</f>
        <v>Betão Armado</v>
      </c>
      <c r="G23" s="25" t="str">
        <f t="shared" ref="G23" si="13">VLOOKUP(C23,$I$1:$K$6,3,FALSE)</f>
        <v>Pórtico</v>
      </c>
    </row>
    <row r="24" spans="1:7" ht="20" customHeight="1" x14ac:dyDescent="0.35">
      <c r="A24" s="54"/>
      <c r="B24" s="18">
        <v>1</v>
      </c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str">
        <f>ROUND(B24/SUM($B$23:$B$28)*100,0) &amp;"%"</f>
        <v>1%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4"/>
      <c r="B25" s="18">
        <v>0</v>
      </c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str">
        <f>ROUND(B25/SUM($B$23:$B$28)*100,0) &amp;"%"</f>
        <v>0%</v>
      </c>
      <c r="F25" s="26" t="str">
        <f t="shared" ref="F25:F28" si="14">VLOOKUP(C25,$I$1:$K$7,2,FALSE)</f>
        <v>Aço</v>
      </c>
      <c r="G25" s="26">
        <f t="shared" ref="G25:G28" si="15">VLOOKUP(C25,$I$1:$K$7,3,FALSE)</f>
        <v>0</v>
      </c>
    </row>
    <row r="26" spans="1:7" ht="20" customHeight="1" x14ac:dyDescent="0.35">
      <c r="A26" s="54"/>
      <c r="B26" s="18">
        <v>1</v>
      </c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str">
        <f>ROUND(B26/SUM($B$23:$B$28)*100,0) &amp;"%"</f>
        <v>1%</v>
      </c>
      <c r="F26" s="26" t="str">
        <f t="shared" si="14"/>
        <v>Betão Armado</v>
      </c>
      <c r="G26" s="26" t="str">
        <f t="shared" si="15"/>
        <v>Arco</v>
      </c>
    </row>
    <row r="27" spans="1:7" ht="20" customHeight="1" x14ac:dyDescent="0.35">
      <c r="A27" s="54"/>
      <c r="B27" s="18">
        <v>38</v>
      </c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str">
        <f>ROUND(B27/SUM($B$23:$B$28)*100,0) &amp;"%"</f>
        <v>29%</v>
      </c>
      <c r="F27" s="26" t="str">
        <f t="shared" si="14"/>
        <v>Betão Armado</v>
      </c>
      <c r="G27" s="26" t="str">
        <f t="shared" si="15"/>
        <v>Tabuleiro simples/apoiado</v>
      </c>
    </row>
    <row r="28" spans="1:7" ht="20" customHeight="1" x14ac:dyDescent="0.35">
      <c r="A28" s="55"/>
      <c r="B28" s="18">
        <v>23</v>
      </c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str">
        <f>ROUND(B28/SUM($B$23:$B$28)*100,0) &amp;"%"</f>
        <v>18%</v>
      </c>
      <c r="F28" s="26" t="str">
        <f t="shared" si="14"/>
        <v>Betão Armado</v>
      </c>
      <c r="G28" s="26" t="str">
        <f t="shared" si="15"/>
        <v>Vãos Multiplos</v>
      </c>
    </row>
    <row r="30" spans="1:7" ht="20" customHeight="1" x14ac:dyDescent="0.35">
      <c r="A30" s="57" t="s">
        <v>37</v>
      </c>
      <c r="B30" s="22">
        <v>26</v>
      </c>
      <c r="C30" s="22">
        <v>4</v>
      </c>
      <c r="D30" s="44">
        <f>B30/SUM(B30:B35)</f>
        <v>0.61904761904761907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8"/>
      <c r="B31" s="18">
        <v>1</v>
      </c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str">
        <f>ROUND(B31/SUM($B$30:$B$35)*100,1) &amp;"%"</f>
        <v>2,4%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8"/>
      <c r="B32" s="18">
        <v>0</v>
      </c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str">
        <f>ROUND(B32/SUM($B$30:$B$35)*100,1) &amp;"%"</f>
        <v>0%</v>
      </c>
      <c r="F32" s="26" t="str">
        <f t="shared" ref="F32:F35" si="16">VLOOKUP(C32,$I$1:$K$7,2,FALSE)</f>
        <v>Aço</v>
      </c>
      <c r="G32" s="26">
        <f t="shared" ref="G32:G35" si="17">VLOOKUP(C32,$I$1:$K$7,3,FALSE)</f>
        <v>0</v>
      </c>
    </row>
    <row r="33" spans="1:7" ht="20" customHeight="1" x14ac:dyDescent="0.35">
      <c r="A33" s="58"/>
      <c r="B33" s="18">
        <v>0</v>
      </c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str">
        <f>ROUND(B33/SUM($B$30:$B$35)*100,1) &amp;"%"</f>
        <v>0%</v>
      </c>
      <c r="F33" s="26" t="str">
        <f t="shared" si="16"/>
        <v>Betão Armado</v>
      </c>
      <c r="G33" s="26" t="str">
        <f t="shared" si="17"/>
        <v>Arco</v>
      </c>
    </row>
    <row r="34" spans="1:7" ht="20" customHeight="1" x14ac:dyDescent="0.35">
      <c r="A34" s="58"/>
      <c r="B34" s="18">
        <v>0</v>
      </c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str">
        <f>ROUND(B34/SUM($B$30:$B$35)*100,1) &amp;"%"</f>
        <v>0%</v>
      </c>
      <c r="F34" s="26" t="str">
        <f t="shared" si="16"/>
        <v>Betão Armado</v>
      </c>
      <c r="G34" s="26" t="str">
        <f t="shared" si="17"/>
        <v>Pórtico</v>
      </c>
    </row>
    <row r="35" spans="1:7" ht="20" customHeight="1" x14ac:dyDescent="0.35">
      <c r="A35" s="59"/>
      <c r="B35" s="18">
        <v>15</v>
      </c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str">
        <f>ROUND(B35/SUM($B$30:$B$35)*100,1) &amp;"%"</f>
        <v>35,7%</v>
      </c>
      <c r="F35" s="26" t="str">
        <f t="shared" si="16"/>
        <v>Betão Armado</v>
      </c>
      <c r="G35" s="26" t="str">
        <f t="shared" si="17"/>
        <v>Vãos Multiplos</v>
      </c>
    </row>
    <row r="37" spans="1:7" ht="20" customHeight="1" x14ac:dyDescent="0.35">
      <c r="A37" s="53" t="s">
        <v>48</v>
      </c>
      <c r="B37" s="22">
        <v>397</v>
      </c>
      <c r="C37" s="22">
        <v>5</v>
      </c>
      <c r="D37" s="44">
        <f>B37/SUM(B37:B42)</f>
        <v>0.94075829383886256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4"/>
      <c r="B38" s="18">
        <v>4</v>
      </c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str">
        <f>ROUND(B38/SUM($B$37:$B$42)*100,1) &amp;"%"</f>
        <v>0,9%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4"/>
      <c r="B39" s="18">
        <v>0</v>
      </c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str">
        <f>ROUND(B39/SUM($B$37:$B$42)*100,1) &amp;"%"</f>
        <v>0%</v>
      </c>
      <c r="F39" s="26" t="str">
        <f t="shared" ref="F39:F42" si="18">VLOOKUP(C39,$I$1:$K$7,2,FALSE)</f>
        <v>Aço</v>
      </c>
      <c r="G39" s="26">
        <f t="shared" ref="G39:G42" si="19">VLOOKUP(C39,$I$1:$K$7,3,FALSE)</f>
        <v>0</v>
      </c>
    </row>
    <row r="40" spans="1:7" ht="20" customHeight="1" x14ac:dyDescent="0.35">
      <c r="A40" s="54"/>
      <c r="B40" s="18">
        <v>0</v>
      </c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str">
        <f>ROUND(B40/SUM($B$37:$B$42)*100,1) &amp;"%"</f>
        <v>0%</v>
      </c>
      <c r="F40" s="26" t="str">
        <f t="shared" si="18"/>
        <v>Betão Armado</v>
      </c>
      <c r="G40" s="26" t="str">
        <f t="shared" si="19"/>
        <v>Arco</v>
      </c>
    </row>
    <row r="41" spans="1:7" ht="20" customHeight="1" x14ac:dyDescent="0.35">
      <c r="A41" s="54"/>
      <c r="B41" s="18">
        <v>3</v>
      </c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str">
        <f>ROUND(B41/SUM($B$37:$B$42)*100,1) &amp;"%"</f>
        <v>0,7%</v>
      </c>
      <c r="F41" s="26" t="str">
        <f t="shared" si="18"/>
        <v>Betão Armado</v>
      </c>
      <c r="G41" s="26" t="str">
        <f t="shared" si="19"/>
        <v>Pórtico</v>
      </c>
    </row>
    <row r="42" spans="1:7" ht="20" customHeight="1" x14ac:dyDescent="0.35">
      <c r="A42" s="55"/>
      <c r="B42" s="18">
        <v>18</v>
      </c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str">
        <f>ROUND(B42/SUM($B$37:$B$42)*100,1) &amp;"%"</f>
        <v>4,3%</v>
      </c>
      <c r="F42" s="26" t="str">
        <f t="shared" si="18"/>
        <v>Betão Armado</v>
      </c>
      <c r="G42" s="26" t="str">
        <f t="shared" si="19"/>
        <v>Tabuleiro simples/apoiado</v>
      </c>
    </row>
  </sheetData>
  <mergeCells count="7">
    <mergeCell ref="A30:A35"/>
    <mergeCell ref="A37:A42"/>
    <mergeCell ref="M1:P1"/>
    <mergeCell ref="A16:A21"/>
    <mergeCell ref="A2:A7"/>
    <mergeCell ref="A9:A14"/>
    <mergeCell ref="A23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workbookViewId="0">
      <pane xSplit="1" topLeftCell="B1" activePane="topRight" state="frozen"/>
      <selection pane="topRight" activeCell="H16" sqref="H16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7.269531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0.97213622291021673</v>
      </c>
      <c r="C2" s="2">
        <v>0.55000000000000004</v>
      </c>
      <c r="D2" s="2">
        <v>0.55000000000000004</v>
      </c>
      <c r="E2" s="2">
        <v>0.55000000000000004</v>
      </c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0.9876160990712074</v>
      </c>
      <c r="C3" s="2">
        <v>1</v>
      </c>
      <c r="D3" s="2">
        <v>0.2</v>
      </c>
      <c r="E3" s="2">
        <v>0.33333333333333343</v>
      </c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9">
        <v>2</v>
      </c>
      <c r="B4" s="2">
        <v>0.98606811145510831</v>
      </c>
      <c r="C4" s="2">
        <v>0.83333333333333337</v>
      </c>
      <c r="D4" s="2">
        <v>0.7142857142857143</v>
      </c>
      <c r="E4" s="2">
        <v>0.76923076923076916</v>
      </c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Boa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x14ac:dyDescent="0.35">
      <c r="A5" s="40">
        <v>3</v>
      </c>
      <c r="B5" s="2">
        <v>0.89783281733746134</v>
      </c>
      <c r="C5" s="2">
        <v>0.95774647887323938</v>
      </c>
      <c r="D5" s="2">
        <v>0.51908396946564883</v>
      </c>
      <c r="E5" s="2">
        <v>0.6732673267326732</v>
      </c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Médio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x14ac:dyDescent="0.35">
      <c r="A6" s="40">
        <v>4</v>
      </c>
      <c r="B6" s="2">
        <v>0.87770897832817341</v>
      </c>
      <c r="C6" s="2">
        <v>0.29213483146067409</v>
      </c>
      <c r="D6" s="2">
        <v>0.61904761904761907</v>
      </c>
      <c r="E6" s="2">
        <v>0.39694656488549618</v>
      </c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Baixo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Médio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Baixo</v>
      </c>
      <c r="K6"/>
    </row>
    <row r="7" spans="1:11" x14ac:dyDescent="0.35">
      <c r="A7" s="39">
        <v>5</v>
      </c>
      <c r="B7" s="2">
        <v>0.88544891640866874</v>
      </c>
      <c r="C7" s="2">
        <v>0.89013452914798208</v>
      </c>
      <c r="D7" s="2">
        <v>0.94075829383886256</v>
      </c>
      <c r="E7" s="2">
        <v>0.91474654377880193</v>
      </c>
      <c r="F7" s="47">
        <f>'Matriz Confusão 2'!K8</f>
        <v>422</v>
      </c>
      <c r="G7" s="48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Boa</v>
      </c>
      <c r="H7" s="48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Boa</v>
      </c>
      <c r="I7" s="48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Alta</v>
      </c>
      <c r="J7" s="49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Alta</v>
      </c>
      <c r="K7"/>
    </row>
    <row r="8" spans="1:11" x14ac:dyDescent="0.35">
      <c r="A8" s="7" t="s">
        <v>8</v>
      </c>
      <c r="B8" s="5">
        <f>MIN(B2:B7)</f>
        <v>0.87770897832817341</v>
      </c>
      <c r="C8" s="5">
        <f>MIN(C2:C7)</f>
        <v>0.29213483146067409</v>
      </c>
      <c r="D8" s="5">
        <f>MIN(D2:D7)</f>
        <v>0.2</v>
      </c>
      <c r="E8" s="5">
        <f>MIN(E2:E7)</f>
        <v>0.33333333333333343</v>
      </c>
      <c r="G8" s="9">
        <f>COUNTIF(G2:G7,$K$8)</f>
        <v>3</v>
      </c>
      <c r="H8" s="9">
        <f>COUNTIF(H2:H7,$K$8)</f>
        <v>2</v>
      </c>
      <c r="I8" s="9">
        <f>COUNTIF(I2:I7,$K$8)</f>
        <v>0</v>
      </c>
      <c r="J8" s="9">
        <f>COUNTIF(J2:J7,$K$8)</f>
        <v>0</v>
      </c>
      <c r="K8" s="33" t="s">
        <v>17</v>
      </c>
    </row>
    <row r="9" spans="1:11" x14ac:dyDescent="0.35">
      <c r="A9" s="8" t="s">
        <v>9</v>
      </c>
      <c r="B9" s="6">
        <f>MAX(B2:B7)</f>
        <v>0.9876160990712074</v>
      </c>
      <c r="C9" s="6">
        <f>MAX(C2:C7)</f>
        <v>1</v>
      </c>
      <c r="D9" s="6">
        <f>MAX(D2:D7)</f>
        <v>0.94075829383886256</v>
      </c>
      <c r="E9" s="6">
        <f>MAX(E2:E7)</f>
        <v>0.91474654377880193</v>
      </c>
      <c r="G9" s="9">
        <f>COUNTIF(G2:G7,$K$9)</f>
        <v>0</v>
      </c>
      <c r="H9" s="9">
        <f>COUNTIF(H2:H7,$K$9)</f>
        <v>0</v>
      </c>
      <c r="I9" s="9">
        <f>COUNTIF(I2:I7,$K$9)</f>
        <v>1</v>
      </c>
      <c r="J9" s="9">
        <f>COUNTIF(J2:J7,$K$9)</f>
        <v>1</v>
      </c>
      <c r="K9" s="33" t="s">
        <v>14</v>
      </c>
    </row>
    <row r="10" spans="1:11" x14ac:dyDescent="0.35">
      <c r="A10" s="11">
        <v>0</v>
      </c>
      <c r="B10">
        <f>COUNTIF(B2:B7,"=0")</f>
        <v>0</v>
      </c>
      <c r="C10">
        <f>COUNTIF(C2:C7,"=0")</f>
        <v>0</v>
      </c>
      <c r="D10">
        <f>COUNTIF(D2:D7,"=0")</f>
        <v>0</v>
      </c>
      <c r="E10">
        <f>COUNTIF(E2:E7,"=0")</f>
        <v>0</v>
      </c>
      <c r="G10" s="9">
        <f>COUNTIF(G2:G7,$K$10)</f>
        <v>3</v>
      </c>
      <c r="H10" s="9">
        <f>COUNTIF(H2:H7,$K$10)</f>
        <v>2</v>
      </c>
      <c r="I10" s="9">
        <f>COUNTIF(I2:I7,$K$10)</f>
        <v>1</v>
      </c>
      <c r="J10" s="9">
        <f>COUNTIF(J2:J7,$K$10)</f>
        <v>1</v>
      </c>
      <c r="K10" s="33" t="s">
        <v>19</v>
      </c>
    </row>
    <row r="11" spans="1:11" x14ac:dyDescent="0.35">
      <c r="A11" s="11">
        <v>1</v>
      </c>
      <c r="B11">
        <f>COUNTIF(B2:B7,"=1")</f>
        <v>0</v>
      </c>
      <c r="C11">
        <f>COUNTIF(C2:C7,"=1")</f>
        <v>1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1</v>
      </c>
      <c r="I11" s="9">
        <f>COUNTIF(I2:I7,$K$11)</f>
        <v>3</v>
      </c>
      <c r="J11" s="9">
        <f>COUNTIF(J2:J7,$K$11)</f>
        <v>2</v>
      </c>
      <c r="K11" s="33" t="s">
        <v>15</v>
      </c>
    </row>
    <row r="12" spans="1:11" x14ac:dyDescent="0.35">
      <c r="A12" s="12" t="s">
        <v>8</v>
      </c>
      <c r="B12" s="5">
        <f>INDEX($A$2:$A$7,MATCH(B8,B2:B7,0))</f>
        <v>4</v>
      </c>
      <c r="C12" s="5">
        <f>INDEX($A$2:$A$7,MATCH(C8,C2:C7,0))</f>
        <v>4</v>
      </c>
      <c r="D12" s="5">
        <f>INDEX($A$2:$A$7,MATCH(D8,D2:D7,0))</f>
        <v>1</v>
      </c>
      <c r="E12" s="5">
        <f>INDEX($A$2:$A$7,MATCH(E8,E2:E7,0))</f>
        <v>1</v>
      </c>
      <c r="G12" s="9">
        <f>COUNTIF(G2:G7,$K$12)</f>
        <v>0</v>
      </c>
      <c r="H12" s="9">
        <f>COUNTIF(H2:H7,$K$12)</f>
        <v>1</v>
      </c>
      <c r="I12" s="9">
        <f>COUNTIF(I2:I7,$K$12)</f>
        <v>0</v>
      </c>
      <c r="J12" s="9">
        <f>COUNTIF(J2:J7,$K$12)</f>
        <v>2</v>
      </c>
      <c r="K12" s="33" t="s">
        <v>18</v>
      </c>
    </row>
    <row r="13" spans="1:11" x14ac:dyDescent="0.35">
      <c r="A13" s="13" t="s">
        <v>9</v>
      </c>
      <c r="B13" s="6">
        <f>INDEX($A$2:$A$7,MATCH(B9,B2:B7,0))</f>
        <v>1</v>
      </c>
      <c r="C13" s="6">
        <f>INDEX($A$2:$A$7,MATCH(C9,C2:C7,0))</f>
        <v>1</v>
      </c>
      <c r="D13" s="6">
        <f>INDEX($A$2:$A$7,MATCH(D9,D2:D7,0))</f>
        <v>5</v>
      </c>
      <c r="E13" s="6">
        <f>INDEX($A$2:$A$7,MATCH(E9,E2:E7,0))</f>
        <v>5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1</v>
      </c>
      <c r="J13" s="9">
        <f>COUNTIF(J2:J7,$K$13)</f>
        <v>0</v>
      </c>
      <c r="K13" s="33" t="s">
        <v>20</v>
      </c>
    </row>
    <row r="14" spans="1:11" x14ac:dyDescent="0.35">
      <c r="A14" s="11"/>
      <c r="G14">
        <f>SUM(G8:G13)+B10</f>
        <v>6</v>
      </c>
      <c r="H14">
        <f t="shared" ref="H14:J14" si="0">SUM(H8:H13)+C10</f>
        <v>6</v>
      </c>
      <c r="I14">
        <f t="shared" si="0"/>
        <v>6</v>
      </c>
      <c r="J14">
        <f t="shared" si="0"/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8" sqref="O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0.98</v>
      </c>
    </row>
    <row r="3" spans="14:15" x14ac:dyDescent="0.35">
      <c r="N3" s="18">
        <v>1</v>
      </c>
      <c r="O3" s="18">
        <v>0.9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42">
        <v>0.96</v>
      </c>
    </row>
    <row r="6" spans="14:15" x14ac:dyDescent="0.35">
      <c r="N6" s="18">
        <v>4</v>
      </c>
      <c r="O6" s="42">
        <v>0.89</v>
      </c>
    </row>
    <row r="7" spans="14:15" x14ac:dyDescent="0.35">
      <c r="N7" s="18">
        <v>5</v>
      </c>
      <c r="O7" s="42">
        <v>0.95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2025-03-28T17:41:37Z</dcterms:modified>
</cp:coreProperties>
</file>