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1\"/>
    </mc:Choice>
  </mc:AlternateContent>
  <xr:revisionPtr revIDLastSave="0" documentId="13_ncr:1_{5A1A202B-7144-4BF4-9245-DE26F1362921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Matriz Confusão 3" sheetId="11" r:id="rId5"/>
    <sheet name="Comentários" sheetId="12" r:id="rId6"/>
    <sheet name="Métricas" sheetId="7" r:id="rId7"/>
    <sheet name="Accuracy" sheetId="2" r:id="rId8"/>
    <sheet name="Precision" sheetId="5" r:id="rId9"/>
    <sheet name="Recall" sheetId="6" r:id="rId10"/>
    <sheet name="F1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" i="12" l="1"/>
  <c r="AL2" i="12"/>
  <c r="AE28" i="12"/>
  <c r="AD28" i="12"/>
  <c r="AC28" i="12"/>
  <c r="AE27" i="12"/>
  <c r="AD27" i="12"/>
  <c r="AC27" i="12"/>
  <c r="AC25" i="12"/>
  <c r="AD25" i="12"/>
  <c r="AE25" i="12"/>
  <c r="AE24" i="12"/>
  <c r="AD24" i="12"/>
  <c r="AC24" i="12"/>
  <c r="AC20" i="12"/>
  <c r="AB22" i="12" s="1"/>
  <c r="AD20" i="12"/>
  <c r="AE20" i="12"/>
  <c r="AC21" i="12"/>
  <c r="AD21" i="12"/>
  <c r="AE21" i="12"/>
  <c r="AC22" i="12"/>
  <c r="AD22" i="12"/>
  <c r="AE22" i="12"/>
  <c r="AB20" i="12"/>
  <c r="AC16" i="12"/>
  <c r="AB17" i="12" s="1"/>
  <c r="AD16" i="12"/>
  <c r="AE16" i="12"/>
  <c r="AC17" i="12"/>
  <c r="AD17" i="12"/>
  <c r="AE17" i="12"/>
  <c r="AC18" i="12"/>
  <c r="AD18" i="12"/>
  <c r="AE18" i="12"/>
  <c r="L9" i="12"/>
  <c r="M9" i="12"/>
  <c r="N9" i="12"/>
  <c r="O9" i="12"/>
  <c r="AB10" i="12"/>
  <c r="AC10" i="12"/>
  <c r="AB12" i="12" s="1"/>
  <c r="AD10" i="12"/>
  <c r="AE10" i="12"/>
  <c r="AC3" i="12"/>
  <c r="AD3" i="12"/>
  <c r="AE3" i="12"/>
  <c r="AC4" i="12"/>
  <c r="AD4" i="12"/>
  <c r="AE4" i="12"/>
  <c r="AC5" i="12"/>
  <c r="AD5" i="12"/>
  <c r="AE5" i="12"/>
  <c r="AC6" i="12"/>
  <c r="AD6" i="12"/>
  <c r="AE6" i="12"/>
  <c r="AC7" i="12"/>
  <c r="AD7" i="12"/>
  <c r="AE7" i="12"/>
  <c r="AC8" i="12"/>
  <c r="AD8" i="12"/>
  <c r="AE8" i="12"/>
  <c r="AC11" i="12"/>
  <c r="AD11" i="12"/>
  <c r="AE11" i="12"/>
  <c r="AC12" i="12"/>
  <c r="AD12" i="12"/>
  <c r="AE12" i="12"/>
  <c r="AC13" i="12"/>
  <c r="AD13" i="12"/>
  <c r="AE13" i="12"/>
  <c r="AC14" i="12"/>
  <c r="AD14" i="12"/>
  <c r="AE14" i="12"/>
  <c r="AE2" i="12"/>
  <c r="AD2" i="12"/>
  <c r="AC2" i="12"/>
  <c r="U3" i="12"/>
  <c r="V3" i="12"/>
  <c r="W3" i="12"/>
  <c r="U5" i="12"/>
  <c r="V5" i="12"/>
  <c r="W5" i="12"/>
  <c r="U6" i="12"/>
  <c r="V6" i="12"/>
  <c r="W6" i="12"/>
  <c r="U7" i="12"/>
  <c r="V7" i="12"/>
  <c r="W7" i="12"/>
  <c r="U8" i="12"/>
  <c r="V8" i="12"/>
  <c r="W8" i="12"/>
  <c r="U10" i="12"/>
  <c r="V10" i="12"/>
  <c r="W10" i="12"/>
  <c r="U11" i="12"/>
  <c r="V11" i="12"/>
  <c r="W11" i="12"/>
  <c r="U12" i="12"/>
  <c r="V12" i="12"/>
  <c r="W12" i="12"/>
  <c r="U13" i="12"/>
  <c r="V13" i="12"/>
  <c r="W13" i="12"/>
  <c r="U15" i="12"/>
  <c r="V15" i="12"/>
  <c r="W15" i="12"/>
  <c r="U16" i="12"/>
  <c r="V16" i="12"/>
  <c r="W16" i="12"/>
  <c r="U17" i="12"/>
  <c r="V17" i="12"/>
  <c r="W17" i="12"/>
  <c r="U19" i="12"/>
  <c r="V19" i="12"/>
  <c r="W19" i="12"/>
  <c r="U20" i="12"/>
  <c r="V20" i="12"/>
  <c r="W20" i="12"/>
  <c r="U21" i="12"/>
  <c r="V21" i="12"/>
  <c r="W21" i="12"/>
  <c r="U23" i="12"/>
  <c r="V23" i="12"/>
  <c r="W23" i="12"/>
  <c r="U24" i="12"/>
  <c r="V24" i="12"/>
  <c r="W24" i="12"/>
  <c r="U25" i="12"/>
  <c r="V25" i="12"/>
  <c r="W25" i="12"/>
  <c r="U27" i="12"/>
  <c r="V27" i="12"/>
  <c r="W27" i="12"/>
  <c r="U28" i="12"/>
  <c r="V28" i="12"/>
  <c r="W28" i="12"/>
  <c r="U29" i="12"/>
  <c r="V29" i="12"/>
  <c r="W29" i="12"/>
  <c r="U30" i="12"/>
  <c r="V30" i="12"/>
  <c r="W30" i="12"/>
  <c r="U31" i="12"/>
  <c r="V31" i="12"/>
  <c r="W31" i="12"/>
  <c r="W2" i="12"/>
  <c r="V2" i="12"/>
  <c r="U2" i="12"/>
  <c r="M3" i="12"/>
  <c r="N3" i="12"/>
  <c r="O3" i="12"/>
  <c r="M4" i="12"/>
  <c r="N4" i="12"/>
  <c r="O4" i="12"/>
  <c r="M6" i="12"/>
  <c r="N6" i="12"/>
  <c r="O6" i="12"/>
  <c r="M7" i="12"/>
  <c r="N7" i="12"/>
  <c r="O7" i="12"/>
  <c r="M11" i="12"/>
  <c r="N11" i="12"/>
  <c r="O11" i="12"/>
  <c r="M12" i="12"/>
  <c r="N12" i="12"/>
  <c r="O12" i="12"/>
  <c r="M14" i="12"/>
  <c r="N14" i="12"/>
  <c r="O14" i="12"/>
  <c r="M15" i="12"/>
  <c r="N15" i="12"/>
  <c r="O15" i="12"/>
  <c r="M17" i="12"/>
  <c r="N17" i="12"/>
  <c r="O17" i="12"/>
  <c r="M18" i="12"/>
  <c r="N18" i="12"/>
  <c r="O18" i="12"/>
  <c r="M19" i="12"/>
  <c r="N19" i="12"/>
  <c r="O19" i="12"/>
  <c r="M20" i="12"/>
  <c r="N20" i="12"/>
  <c r="O20" i="12"/>
  <c r="M22" i="12"/>
  <c r="N22" i="12"/>
  <c r="O22" i="12"/>
  <c r="M23" i="12"/>
  <c r="N23" i="12"/>
  <c r="O23" i="12"/>
  <c r="O2" i="12"/>
  <c r="N2" i="12"/>
  <c r="M2" i="12"/>
  <c r="E3" i="12"/>
  <c r="F3" i="12"/>
  <c r="G3" i="12"/>
  <c r="E4" i="12"/>
  <c r="F4" i="12"/>
  <c r="G4" i="12"/>
  <c r="E5" i="12"/>
  <c r="F5" i="12"/>
  <c r="G5" i="12"/>
  <c r="E6" i="12"/>
  <c r="F6" i="12"/>
  <c r="G6" i="12"/>
  <c r="E7" i="12"/>
  <c r="F7" i="12"/>
  <c r="G7" i="12"/>
  <c r="E8" i="12"/>
  <c r="F8" i="12"/>
  <c r="G8" i="12"/>
  <c r="E9" i="12"/>
  <c r="F9" i="12"/>
  <c r="G9" i="12"/>
  <c r="E11" i="12"/>
  <c r="F11" i="12"/>
  <c r="G11" i="12"/>
  <c r="E12" i="12"/>
  <c r="F12" i="12"/>
  <c r="G12" i="12"/>
  <c r="E14" i="12"/>
  <c r="F14" i="12"/>
  <c r="G14" i="12"/>
  <c r="E15" i="12"/>
  <c r="F15" i="12"/>
  <c r="G15" i="12"/>
  <c r="E17" i="12"/>
  <c r="F17" i="12"/>
  <c r="G17" i="12"/>
  <c r="E18" i="12"/>
  <c r="F18" i="12"/>
  <c r="G18" i="12"/>
  <c r="E20" i="12"/>
  <c r="F20" i="12"/>
  <c r="G20" i="12"/>
  <c r="E21" i="12"/>
  <c r="F21" i="12"/>
  <c r="G21" i="12"/>
  <c r="E23" i="12"/>
  <c r="F23" i="12"/>
  <c r="G23" i="12"/>
  <c r="E24" i="12"/>
  <c r="F24" i="12"/>
  <c r="G24" i="12"/>
  <c r="E26" i="12"/>
  <c r="F26" i="12"/>
  <c r="G26" i="12"/>
  <c r="E27" i="12"/>
  <c r="F27" i="12"/>
  <c r="G27" i="12"/>
  <c r="G2" i="12"/>
  <c r="F2" i="12"/>
  <c r="E2" i="12"/>
  <c r="AB2" i="12"/>
  <c r="AB18" i="12" l="1"/>
  <c r="AB28" i="12"/>
  <c r="T29" i="12"/>
  <c r="AB25" i="12"/>
  <c r="AB21" i="12"/>
  <c r="AB11" i="12"/>
  <c r="T24" i="12"/>
  <c r="T28" i="12"/>
  <c r="T31" i="12"/>
  <c r="T25" i="12"/>
  <c r="T30" i="12"/>
  <c r="T21" i="12"/>
  <c r="T20" i="12"/>
  <c r="T17" i="12"/>
  <c r="T12" i="12"/>
  <c r="T7" i="12"/>
  <c r="T16" i="12"/>
  <c r="T11" i="12"/>
  <c r="T13" i="12"/>
  <c r="T6" i="12"/>
  <c r="T8" i="12"/>
  <c r="T3" i="12"/>
  <c r="L23" i="12"/>
  <c r="L19" i="12"/>
  <c r="L15" i="12"/>
  <c r="L18" i="12"/>
  <c r="L20" i="12"/>
  <c r="L12" i="12"/>
  <c r="L7" i="12"/>
  <c r="L3" i="12"/>
  <c r="L4" i="12"/>
  <c r="D27" i="12"/>
  <c r="AB13" i="12"/>
  <c r="D21" i="12"/>
  <c r="AB3" i="12"/>
  <c r="D3" i="12"/>
  <c r="D12" i="12"/>
  <c r="AB14" i="12"/>
  <c r="D15" i="12"/>
  <c r="D18" i="12"/>
  <c r="D9" i="12"/>
  <c r="D7" i="12"/>
  <c r="D6" i="12"/>
  <c r="D5" i="12"/>
  <c r="D4" i="12"/>
  <c r="AB8" i="12"/>
  <c r="AB7" i="12"/>
  <c r="AB6" i="12"/>
  <c r="D24" i="12"/>
  <c r="D8" i="12"/>
  <c r="AB5" i="12"/>
  <c r="AB4" i="12"/>
  <c r="T15" i="12"/>
  <c r="AL9" i="12" l="1"/>
  <c r="AL4" i="12"/>
  <c r="AL5" i="12"/>
  <c r="AL6" i="12"/>
  <c r="AL7" i="12"/>
  <c r="AL8" i="12"/>
  <c r="T5" i="12"/>
  <c r="T2" i="12"/>
  <c r="L17" i="12"/>
  <c r="L22" i="12"/>
  <c r="L2" i="12" l="1"/>
  <c r="D20" i="12"/>
  <c r="D11" i="12"/>
  <c r="J50" i="7"/>
  <c r="AT45" i="11"/>
  <c r="AT44" i="11"/>
  <c r="AT43" i="11"/>
  <c r="AT42" i="11"/>
  <c r="AT41" i="11"/>
  <c r="AT40" i="11"/>
  <c r="AT39" i="11"/>
  <c r="AT38" i="11"/>
  <c r="AT37" i="11"/>
  <c r="AT36" i="11"/>
  <c r="AT35" i="11"/>
  <c r="AT34" i="11"/>
  <c r="AT33" i="11"/>
  <c r="AT32" i="11"/>
  <c r="AT31" i="11"/>
  <c r="AT30" i="11"/>
  <c r="AT29" i="11"/>
  <c r="AT28" i="11"/>
  <c r="AT27" i="11"/>
  <c r="AT26" i="11"/>
  <c r="AT25" i="11"/>
  <c r="AT24" i="11"/>
  <c r="AT23" i="11"/>
  <c r="AT22" i="11"/>
  <c r="AT21" i="11"/>
  <c r="AT20" i="11"/>
  <c r="AT19" i="11"/>
  <c r="AT18" i="11"/>
  <c r="AT17" i="11"/>
  <c r="AT16" i="11"/>
  <c r="AT15" i="11"/>
  <c r="AT14" i="11"/>
  <c r="AT13" i="11"/>
  <c r="AT12" i="11"/>
  <c r="AT11" i="11"/>
  <c r="AT10" i="11"/>
  <c r="AT9" i="11"/>
  <c r="AT8" i="11"/>
  <c r="AT7" i="11"/>
  <c r="AT6" i="11"/>
  <c r="AT5" i="11"/>
  <c r="AT4" i="11"/>
  <c r="AT3" i="11"/>
  <c r="AT4" i="9"/>
  <c r="AT5" i="9"/>
  <c r="AT6" i="9"/>
  <c r="AT7" i="9"/>
  <c r="AT8" i="9"/>
  <c r="AT9" i="9"/>
  <c r="AT10" i="9"/>
  <c r="AT11" i="9"/>
  <c r="AT12" i="9"/>
  <c r="AT13" i="9"/>
  <c r="AT14" i="9"/>
  <c r="AT15" i="9"/>
  <c r="AT16" i="9"/>
  <c r="AT17" i="9"/>
  <c r="AT18" i="9"/>
  <c r="AT19" i="9"/>
  <c r="AT20" i="9"/>
  <c r="AT21" i="9"/>
  <c r="AT22" i="9"/>
  <c r="AT23" i="9"/>
  <c r="AT24" i="9"/>
  <c r="AT25" i="9"/>
  <c r="AT26" i="9"/>
  <c r="AT27" i="9"/>
  <c r="AT28" i="9"/>
  <c r="AT29" i="9"/>
  <c r="AT30" i="9"/>
  <c r="AT31" i="9"/>
  <c r="AT32" i="9"/>
  <c r="AT33" i="9"/>
  <c r="AT34" i="9"/>
  <c r="AT35" i="9"/>
  <c r="AT36" i="9"/>
  <c r="AT37" i="9"/>
  <c r="AT38" i="9"/>
  <c r="AT39" i="9"/>
  <c r="AT40" i="9"/>
  <c r="AT41" i="9"/>
  <c r="AT42" i="9"/>
  <c r="AT43" i="9"/>
  <c r="AT44" i="9"/>
  <c r="AT45" i="9"/>
  <c r="AT3" i="9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I50" i="7" l="1"/>
  <c r="H50" i="7"/>
  <c r="G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D17" i="1" l="1"/>
  <c r="E17" i="1"/>
  <c r="C47" i="7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E15" i="1"/>
  <c r="B15" i="1"/>
  <c r="B17" i="1" s="1"/>
  <c r="C14" i="1"/>
  <c r="C16" i="1" s="1"/>
  <c r="D14" i="1"/>
  <c r="D16" i="1" s="1"/>
  <c r="E14" i="1"/>
  <c r="E16" i="1" s="1"/>
  <c r="B14" i="1"/>
  <c r="B16" i="1" s="1"/>
  <c r="AL3" i="12" l="1"/>
  <c r="AL10" i="12" l="1"/>
  <c r="AN8" i="12" l="1"/>
  <c r="AN7" i="12"/>
  <c r="AN6" i="12"/>
  <c r="AN5" i="12"/>
  <c r="AN4" i="12"/>
  <c r="AN9" i="12"/>
  <c r="AN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<sst xmlns="http://schemas.openxmlformats.org/spreadsheetml/2006/main" count="237" uniqueCount="94">
  <si>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</si>
  <si>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</si>
  <si>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</si>
  <si>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</si>
  <si>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</si>
  <si>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</si>
  <si>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</si>
  <si>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</si>
  <si>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</si>
  <si>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</si>
  <si>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</si>
  <si>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</si>
  <si>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</si>
  <si>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</si>
  <si>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</si>
  <si>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</si>
  <si>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</si>
  <si>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</si>
  <si>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</si>
  <si>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</si>
  <si>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</si>
  <si>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</si>
  <si>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</si>
  <si>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</si>
  <si>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 xml:space="preserve">Verdadeiro </t>
  </si>
  <si>
    <t>Previsto</t>
  </si>
  <si>
    <t>Quantidade</t>
  </si>
  <si>
    <t>Propriedades Iguais</t>
  </si>
  <si>
    <t>2 (Estrutura, Material)</t>
  </si>
  <si>
    <t>1 (Material)</t>
  </si>
  <si>
    <t>2 (Ano, Material)</t>
  </si>
  <si>
    <t>Tipo de Estrutura</t>
  </si>
  <si>
    <t>Intervalo de Anos</t>
  </si>
  <si>
    <t>Material</t>
  </si>
  <si>
    <t>Arco</t>
  </si>
  <si>
    <t>Antes de 1960</t>
  </si>
  <si>
    <t>Alvenaria de Pedra</t>
  </si>
  <si>
    <t>1960-1983</t>
  </si>
  <si>
    <t>Betão Armado</t>
  </si>
  <si>
    <t>1983-2010</t>
  </si>
  <si>
    <t>Alvenaria de Tijolo</t>
  </si>
  <si>
    <t>Aço</t>
  </si>
  <si>
    <t>Depois de 2010</t>
  </si>
  <si>
    <t>Outro</t>
  </si>
  <si>
    <t>Pórtico</t>
  </si>
  <si>
    <t>Tabuleiro simples/apoiado</t>
  </si>
  <si>
    <t>Outros</t>
  </si>
  <si>
    <t>Vãos Multiplos</t>
  </si>
  <si>
    <t>Resumo</t>
  </si>
  <si>
    <t>1 (Estrutura, )</t>
  </si>
  <si>
    <t>1 (Ano, )</t>
  </si>
  <si>
    <t>2 (Estrutura, Ano, )</t>
  </si>
  <si>
    <t>0 (Nenhuma)</t>
  </si>
  <si>
    <t xml:space="preserve">Corretos de </t>
  </si>
  <si>
    <t>O modelo acerta a maioria das previsões para esta classe, mas apresenta desafios na identificação correta de todos os casos.</t>
  </si>
  <si>
    <t>Embora o modelo tenha uma exatidão aparentemente muito alta, falha completamente em identificar e classificar as casos desta classe, resultando em 0 casos corretos.</t>
  </si>
  <si>
    <t>O modelo destaca-se ao identificar a maioria dos casos desta classe, com uma exatidão e recuperação muito altas. No entanto, a precisão média indica que ainda há espaço para melhoria.</t>
  </si>
  <si>
    <t>O modelo destaca-se em termos de exatidão e precisão, acertando a maioria das previsões corretas. No entanto, a baixa recuperação indica dificuldades significativas em identificar todos os casos da classe.</t>
  </si>
  <si>
    <t>O modelo demonstra um desempenho robusto com alta exatidão, boa precisão e boa recuperação. Significa que o modelo não apenas acerta a maioria das previsões, mas também é eficaz em identificar a maioria dos casos relevantes da classe.</t>
  </si>
  <si>
    <t>Embora o modelo tenha uma exatidão muito alta, apresenta dificuldades significativas em identificar e classificar corretamente os casos desta classe. A baixa precisão e recuperação indicam que o modelo raramente acerta quando prevê esta classe.</t>
  </si>
  <si>
    <t>O modelo está a acertar a maioria das previsões com muito alta precisão, mas tem dificuldade em capturar todos os casos da classe, como é indicado pela recuperação média.</t>
  </si>
  <si>
    <t>O modelo é muito bom em prever esta classe quando o faz, mas falha em detetar a maioria dos casos.</t>
  </si>
  <si>
    <t>Embora o modelo acerte a maioria das previsões, tem dificuldades em prever corretamente todos os casos desta classe, o que prejudica seu desempenho em termo de recuperação.</t>
  </si>
  <si>
    <t>Embora o modelo tenha uma exatidão muito alta, tem dificuldade em identificar corretamente os casos desta classe. O desempenho é fraco tanto em precisão quanto em recuperação.</t>
  </si>
  <si>
    <t>O modelo é eficaz ao lidar com esta classe, sendo capaz de capturar a maioria dos casos e faz previsões precisas.</t>
  </si>
  <si>
    <t>Embora o modelo tenha uma exatidão muito alta, apresenta dificuldades significativas em identificar e classificar corretamente os casos desta classe. A baixa precisão e recuperação indicam que o modelo raramente acerta quando prevê esta classe</t>
  </si>
  <si>
    <t>Classe</t>
  </si>
  <si>
    <t>Classe 0</t>
  </si>
  <si>
    <t>Classe 12</t>
  </si>
  <si>
    <t>Classe 24</t>
  </si>
  <si>
    <t>Classe 33</t>
  </si>
  <si>
    <t>Classe 25</t>
  </si>
  <si>
    <t>Classe 13</t>
  </si>
  <si>
    <t>Classe 14</t>
  </si>
  <si>
    <t>Classe 26</t>
  </si>
  <si>
    <t>Classe 34</t>
  </si>
  <si>
    <t>Classe 1</t>
  </si>
  <si>
    <t>Classe 15</t>
  </si>
  <si>
    <t>Classe 2</t>
  </si>
  <si>
    <t>Classe 17</t>
  </si>
  <si>
    <t>Classe 27</t>
  </si>
  <si>
    <t>Classe 35</t>
  </si>
  <si>
    <t>Classe 4</t>
  </si>
  <si>
    <t>Classe 20</t>
  </si>
  <si>
    <t>Classe 30</t>
  </si>
  <si>
    <t>Classe 6</t>
  </si>
  <si>
    <t>Classe 36</t>
  </si>
  <si>
    <t>Classe 21</t>
  </si>
  <si>
    <t>Classe 9</t>
  </si>
  <si>
    <t>Classe 31</t>
  </si>
  <si>
    <t>Classe 38</t>
  </si>
  <si>
    <t>Classe 10</t>
  </si>
  <si>
    <t>Classe 32</t>
  </si>
  <si>
    <t>Classe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</si>
</sst>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7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0" borderId="4" xfId="0" applyBorder="1"/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9" fontId="0" fillId="5" borderId="1" xfId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9" fontId="9" fillId="5" borderId="0" xfId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textRotation="90"/>
    </xf>
    <xf numFmtId="0" fontId="0" fillId="0" borderId="4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9" fontId="0" fillId="5" borderId="4" xfId="1" applyFont="1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32105A9-F7E0-7C46-927F-A03A0302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438150</xdr:colOff>
      <xdr:row>35</xdr:row>
      <xdr:rowOff>87311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C1D617E-454E-6324-8BDA-5F44846DA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B36B37-AAB1-0B56-D1C7-9D18A9360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9BBB03F2-6E52-B6C0-9975-00C98A077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2E94C3-842E-12B4-3E46-F655A2543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8AADAB3-D76F-6DE3-C57A-1C93CE30D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4" totalsRowShown="0" headerRowDxfId="13" dataDxfId="11" headerRowBorderDxfId="12" tableBorderDxfId="10">
  <autoFilter ref="A1:J4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/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dimension ref="A1:E17"/>
  <sheetViews>
    <sheetView tabSelected="1" zoomScaleNormal="100" workbookViewId="0">
      <selection activeCell="G17" sqref="G17"/>
    </sheetView>
  </sheetViews>
  <sheetFormatPr defaultRowHeight="14.5" x14ac:dyDescent="0.35"/>
  <cols>
    <col min="1" max="1" width="13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">
        <v>35.665531158447273</v>
      </c>
      <c r="C2" s="8">
        <v>0.58563965559005737</v>
      </c>
      <c r="D2" s="2">
        <v>32.989154815673828</v>
      </c>
      <c r="E2" s="8">
        <v>0.66201549768447876</v>
      </c>
    </row>
    <row r="3" spans="1:5" x14ac:dyDescent="0.35">
      <c r="A3" s="2">
        <v>2</v>
      </c>
      <c r="B3" s="2">
        <v>14.562045097351071</v>
      </c>
      <c r="C3" s="2">
        <v>0.75866073369979858</v>
      </c>
      <c r="D3" s="2">
        <v>26.783229827880859</v>
      </c>
      <c r="E3" s="2">
        <v>0.75813955068588257</v>
      </c>
    </row>
    <row r="4" spans="1:5" x14ac:dyDescent="0.35">
      <c r="A4" s="2">
        <v>3</v>
      </c>
      <c r="B4" s="2">
        <v>7.926609992980957</v>
      </c>
      <c r="C4" s="2">
        <v>0.83336555957794189</v>
      </c>
      <c r="D4" s="2">
        <v>42.320014953613281</v>
      </c>
      <c r="E4" s="2">
        <v>0.73488372564315796</v>
      </c>
    </row>
    <row r="5" spans="1:5" x14ac:dyDescent="0.35">
      <c r="A5" s="2">
        <v>4</v>
      </c>
      <c r="B5" s="2">
        <v>9.4388999938964844</v>
      </c>
      <c r="C5" s="2">
        <v>0.8267853856086731</v>
      </c>
      <c r="D5" s="5">
        <v>52.767688751220703</v>
      </c>
      <c r="E5" s="2">
        <v>0.70542633533477783</v>
      </c>
    </row>
    <row r="6" spans="1:5" x14ac:dyDescent="0.35">
      <c r="A6" s="2">
        <v>5</v>
      </c>
      <c r="B6" s="2">
        <v>8.0154552459716797</v>
      </c>
      <c r="C6" s="2">
        <v>0.86336368322372437</v>
      </c>
      <c r="D6" s="2">
        <v>37.272773742675781</v>
      </c>
      <c r="E6" s="2">
        <v>0.75503873825073242</v>
      </c>
    </row>
    <row r="7" spans="1:5" x14ac:dyDescent="0.35">
      <c r="A7" s="2">
        <v>6</v>
      </c>
      <c r="B7" s="2">
        <v>5.0075225830078116</v>
      </c>
      <c r="C7" s="2">
        <v>0.89858716726303101</v>
      </c>
      <c r="D7" s="2">
        <v>31.316179275512699</v>
      </c>
      <c r="E7" s="2">
        <v>0.75038760900497437</v>
      </c>
    </row>
    <row r="8" spans="1:5" x14ac:dyDescent="0.35">
      <c r="A8" s="2">
        <v>7</v>
      </c>
      <c r="B8" s="2">
        <v>1.6956608295440669</v>
      </c>
      <c r="C8" s="2">
        <v>0.94968068599700928</v>
      </c>
      <c r="D8" s="2">
        <v>28.72017860412598</v>
      </c>
      <c r="E8" s="5">
        <v>0.77054262161254883</v>
      </c>
    </row>
    <row r="9" spans="1:5" x14ac:dyDescent="0.35">
      <c r="A9" s="2">
        <v>8</v>
      </c>
      <c r="B9" s="2">
        <v>0.39098766446113592</v>
      </c>
      <c r="C9" s="2">
        <v>0.98703306913375854</v>
      </c>
      <c r="D9" s="2">
        <v>25.053501129150391</v>
      </c>
      <c r="E9" s="2">
        <v>0.77054262161254883</v>
      </c>
    </row>
    <row r="10" spans="1:5" x14ac:dyDescent="0.35">
      <c r="A10" s="2">
        <v>9</v>
      </c>
      <c r="B10" s="2">
        <v>0.13643081486225131</v>
      </c>
      <c r="C10" s="2">
        <v>0.99187147617340088</v>
      </c>
      <c r="D10" s="8">
        <v>24.339839935302731</v>
      </c>
      <c r="E10" s="2">
        <v>0.75503873825073242</v>
      </c>
    </row>
    <row r="11" spans="1:5" x14ac:dyDescent="0.35">
      <c r="A11" s="2">
        <v>10</v>
      </c>
      <c r="B11" s="8">
        <v>0.1055986285209656</v>
      </c>
      <c r="C11" s="5">
        <v>0.99341976642608643</v>
      </c>
      <c r="D11" s="2">
        <v>25.403530120849609</v>
      </c>
      <c r="E11" s="2">
        <v>0.75968992710113525</v>
      </c>
    </row>
    <row r="12" spans="1:5" x14ac:dyDescent="0.35">
      <c r="A12" s="3" t="s">
        <v>22</v>
      </c>
      <c r="B12" s="63">
        <v>22.608657836913999</v>
      </c>
      <c r="C12" s="63"/>
      <c r="D12" s="63"/>
      <c r="E12" s="63"/>
    </row>
    <row r="13" spans="1:5" x14ac:dyDescent="0.35">
      <c r="A13" s="3" t="s">
        <v>23</v>
      </c>
      <c r="B13" s="63">
        <v>0.75579595565795898</v>
      </c>
      <c r="C13" s="63"/>
      <c r="D13" s="63"/>
      <c r="E13" s="63"/>
    </row>
    <row r="14" spans="1:5" x14ac:dyDescent="0.35">
      <c r="A14" s="4" t="s">
        <v>8</v>
      </c>
      <c r="B14" s="6">
        <f>MIN(B2:B11)</f>
        <v>0.1055986285209656</v>
      </c>
      <c r="C14" s="6">
        <f t="shared" ref="C14:E14" si="0">MIN(C2:C11)</f>
        <v>0.58563965559005737</v>
      </c>
      <c r="D14" s="6">
        <f t="shared" si="0"/>
        <v>24.339839935302731</v>
      </c>
      <c r="E14" s="6">
        <f t="shared" si="0"/>
        <v>0.66201549768447876</v>
      </c>
    </row>
    <row r="15" spans="1:5" x14ac:dyDescent="0.35">
      <c r="A15" s="4" t="s">
        <v>9</v>
      </c>
      <c r="B15" s="7">
        <f>MAX(B2:B11)</f>
        <v>35.665531158447273</v>
      </c>
      <c r="C15" s="7">
        <f t="shared" ref="C15:E15" si="1">MAX(C2:C11)</f>
        <v>0.99341976642608643</v>
      </c>
      <c r="D15" s="7">
        <f t="shared" si="1"/>
        <v>52.767688751220703</v>
      </c>
      <c r="E15" s="7">
        <f t="shared" si="1"/>
        <v>0.77054262161254883</v>
      </c>
    </row>
    <row r="16" spans="1:5" x14ac:dyDescent="0.35">
      <c r="A16" s="4" t="s">
        <v>8</v>
      </c>
      <c r="B16">
        <f>INDEX($A$2:$A$11,MATCH(B14,B2:B11,0))</f>
        <v>10</v>
      </c>
      <c r="C16">
        <f t="shared" ref="C16:E16" si="2">INDEX($A$2:$A$11,MATCH(C14,C2:C11,0))</f>
        <v>1</v>
      </c>
      <c r="D16">
        <f t="shared" si="2"/>
        <v>9</v>
      </c>
      <c r="E16">
        <f t="shared" si="2"/>
        <v>1</v>
      </c>
    </row>
    <row r="17" spans="1:5" x14ac:dyDescent="0.35">
      <c r="A17" s="4" t="s">
        <v>9</v>
      </c>
      <c r="B17">
        <f>INDEX($A$2:$A$11,MATCH(B15,B2:B11,0))</f>
        <v>1</v>
      </c>
      <c r="C17">
        <f t="shared" ref="C17:E17" si="3">INDEX($A$2:$A$11,MATCH(C15,C2:C11,0))</f>
        <v>10</v>
      </c>
      <c r="D17">
        <f t="shared" si="3"/>
        <v>4</v>
      </c>
      <c r="E17">
        <f t="shared" si="3"/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dimension ref="A1"/>
  <sheetViews>
    <sheetView workbookViewId="0">
      <selection activeCell="O13" sqref="O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dimension ref="A1:AT45"/>
  <sheetViews>
    <sheetView zoomScaleNormal="10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AO48" sqref="AO48"/>
    </sheetView>
  </sheetViews>
  <sheetFormatPr defaultRowHeight="14.5" x14ac:dyDescent="0.35"/>
  <cols>
    <col min="1" max="1" width="3.36328125" bestFit="1" customWidth="1"/>
    <col min="2" max="2" width="2.81640625" bestFit="1" customWidth="1"/>
    <col min="3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5" t="s">
        <v>25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</row>
    <row r="2" spans="1:46" x14ac:dyDescent="0.35">
      <c r="C2" s="36">
        <v>0</v>
      </c>
      <c r="D2" s="36">
        <v>1</v>
      </c>
      <c r="E2" s="36">
        <v>2</v>
      </c>
      <c r="F2" s="36">
        <v>3</v>
      </c>
      <c r="G2" s="36">
        <v>4</v>
      </c>
      <c r="H2" s="36">
        <v>5</v>
      </c>
      <c r="I2" s="36">
        <v>6</v>
      </c>
      <c r="J2" s="36">
        <v>7</v>
      </c>
      <c r="K2" s="36">
        <v>8</v>
      </c>
      <c r="L2" s="36">
        <v>9</v>
      </c>
      <c r="M2" s="36">
        <v>10</v>
      </c>
      <c r="N2" s="36">
        <v>11</v>
      </c>
      <c r="O2" s="36">
        <v>12</v>
      </c>
      <c r="P2" s="36">
        <v>13</v>
      </c>
      <c r="Q2" s="36">
        <v>14</v>
      </c>
      <c r="R2" s="36">
        <v>15</v>
      </c>
      <c r="S2" s="36">
        <v>16</v>
      </c>
      <c r="T2" s="36">
        <v>17</v>
      </c>
      <c r="U2" s="36">
        <v>18</v>
      </c>
      <c r="V2" s="36">
        <v>19</v>
      </c>
      <c r="W2" s="36">
        <v>20</v>
      </c>
      <c r="X2" s="36">
        <v>21</v>
      </c>
      <c r="Y2" s="36">
        <v>22</v>
      </c>
      <c r="Z2" s="36">
        <v>23</v>
      </c>
      <c r="AA2" s="36">
        <v>24</v>
      </c>
      <c r="AB2" s="36">
        <v>25</v>
      </c>
      <c r="AC2" s="36">
        <v>26</v>
      </c>
      <c r="AD2" s="36">
        <v>27</v>
      </c>
      <c r="AE2" s="36">
        <v>28</v>
      </c>
      <c r="AF2" s="36">
        <v>29</v>
      </c>
      <c r="AG2" s="36">
        <v>30</v>
      </c>
      <c r="AH2" s="36">
        <v>31</v>
      </c>
      <c r="AI2" s="36">
        <v>32</v>
      </c>
      <c r="AJ2" s="36">
        <v>33</v>
      </c>
      <c r="AK2" s="36">
        <v>34</v>
      </c>
      <c r="AL2" s="36">
        <v>35</v>
      </c>
      <c r="AM2" s="36">
        <v>36</v>
      </c>
      <c r="AN2" s="36">
        <v>37</v>
      </c>
      <c r="AO2" s="36">
        <v>38</v>
      </c>
      <c r="AP2" s="36">
        <v>39</v>
      </c>
      <c r="AQ2" s="36">
        <v>40</v>
      </c>
      <c r="AR2" s="36">
        <v>41</v>
      </c>
      <c r="AS2" s="36">
        <v>42</v>
      </c>
    </row>
    <row r="3" spans="1:46" x14ac:dyDescent="0.35">
      <c r="A3" s="64" t="s">
        <v>24</v>
      </c>
      <c r="B3" s="37">
        <v>0</v>
      </c>
      <c r="C3" s="39">
        <v>0</v>
      </c>
      <c r="D3" s="38">
        <v>0</v>
      </c>
      <c r="E3" s="38">
        <v>0</v>
      </c>
      <c r="F3" s="38">
        <v>2</v>
      </c>
      <c r="G3" s="38">
        <v>0</v>
      </c>
      <c r="H3" s="38">
        <v>0</v>
      </c>
      <c r="I3" s="38">
        <v>1</v>
      </c>
      <c r="J3" s="38">
        <v>0</v>
      </c>
      <c r="K3" s="38">
        <v>0</v>
      </c>
      <c r="L3" s="38">
        <v>1</v>
      </c>
      <c r="M3" s="38">
        <v>0</v>
      </c>
      <c r="N3" s="38">
        <v>0</v>
      </c>
      <c r="O3" s="38">
        <v>1</v>
      </c>
      <c r="P3" s="38">
        <v>0</v>
      </c>
      <c r="Q3" s="38">
        <v>0</v>
      </c>
      <c r="R3" s="38">
        <v>0</v>
      </c>
      <c r="S3" s="38">
        <v>0</v>
      </c>
      <c r="T3" s="38">
        <v>0</v>
      </c>
      <c r="U3" s="38">
        <v>0</v>
      </c>
      <c r="V3" s="38">
        <v>0</v>
      </c>
      <c r="W3" s="38">
        <v>2</v>
      </c>
      <c r="X3" s="38">
        <v>0</v>
      </c>
      <c r="Y3" s="38">
        <v>0</v>
      </c>
      <c r="Z3" s="38">
        <v>0</v>
      </c>
      <c r="AA3" s="38">
        <v>0</v>
      </c>
      <c r="AB3" s="38">
        <v>0</v>
      </c>
      <c r="AC3" s="38">
        <v>2</v>
      </c>
      <c r="AD3" s="38">
        <v>0</v>
      </c>
      <c r="AE3" s="38">
        <v>0</v>
      </c>
      <c r="AF3" s="38">
        <v>0</v>
      </c>
      <c r="AG3" s="38">
        <v>0</v>
      </c>
      <c r="AH3" s="38">
        <v>0</v>
      </c>
      <c r="AI3" s="38">
        <v>0</v>
      </c>
      <c r="AJ3" s="38">
        <v>4</v>
      </c>
      <c r="AK3" s="38">
        <v>0</v>
      </c>
      <c r="AL3" s="38">
        <v>0</v>
      </c>
      <c r="AM3" s="38">
        <v>0</v>
      </c>
      <c r="AN3" s="38">
        <v>0</v>
      </c>
      <c r="AO3" s="38">
        <v>0</v>
      </c>
      <c r="AP3" s="38">
        <v>0</v>
      </c>
      <c r="AQ3" s="38">
        <v>0</v>
      </c>
      <c r="AR3" s="38">
        <v>0</v>
      </c>
      <c r="AS3" s="38">
        <v>0</v>
      </c>
      <c r="AT3">
        <f>SUM(C3:AS3)</f>
        <v>13</v>
      </c>
    </row>
    <row r="4" spans="1:46" x14ac:dyDescent="0.35">
      <c r="A4" s="64"/>
      <c r="B4" s="37">
        <v>1</v>
      </c>
      <c r="C4" s="38">
        <v>0</v>
      </c>
      <c r="D4" s="39">
        <v>1</v>
      </c>
      <c r="E4" s="38">
        <v>0</v>
      </c>
      <c r="F4" s="38">
        <v>0</v>
      </c>
      <c r="G4" s="38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38">
        <v>0</v>
      </c>
      <c r="R4" s="38">
        <v>0</v>
      </c>
      <c r="S4" s="38">
        <v>0</v>
      </c>
      <c r="T4" s="38">
        <v>0</v>
      </c>
      <c r="U4" s="38">
        <v>0</v>
      </c>
      <c r="V4" s="38">
        <v>0</v>
      </c>
      <c r="W4" s="38">
        <v>0</v>
      </c>
      <c r="X4" s="38">
        <v>0</v>
      </c>
      <c r="Y4" s="38">
        <v>0</v>
      </c>
      <c r="Z4" s="38">
        <v>0</v>
      </c>
      <c r="AA4" s="38">
        <v>0</v>
      </c>
      <c r="AB4" s="38">
        <v>0</v>
      </c>
      <c r="AC4" s="38">
        <v>0</v>
      </c>
      <c r="AD4" s="38">
        <v>0</v>
      </c>
      <c r="AE4" s="38">
        <v>0</v>
      </c>
      <c r="AF4" s="38">
        <v>0</v>
      </c>
      <c r="AG4" s="38">
        <v>0</v>
      </c>
      <c r="AH4" s="38">
        <v>0</v>
      </c>
      <c r="AI4" s="38">
        <v>0</v>
      </c>
      <c r="AJ4" s="38">
        <v>1</v>
      </c>
      <c r="AK4" s="38">
        <v>0</v>
      </c>
      <c r="AL4" s="38">
        <v>0</v>
      </c>
      <c r="AM4" s="38">
        <v>0</v>
      </c>
      <c r="AN4" s="38">
        <v>0</v>
      </c>
      <c r="AO4" s="38">
        <v>0</v>
      </c>
      <c r="AP4" s="38">
        <v>0</v>
      </c>
      <c r="AQ4" s="38">
        <v>0</v>
      </c>
      <c r="AR4" s="38">
        <v>0</v>
      </c>
      <c r="AS4" s="38">
        <v>0</v>
      </c>
      <c r="AT4">
        <f t="shared" ref="AT4:AT45" si="0">SUM(C4:AS4)</f>
        <v>2</v>
      </c>
    </row>
    <row r="5" spans="1:46" x14ac:dyDescent="0.35">
      <c r="A5" s="64"/>
      <c r="B5" s="37">
        <v>2</v>
      </c>
      <c r="C5" s="38">
        <v>0</v>
      </c>
      <c r="D5" s="38">
        <v>0</v>
      </c>
      <c r="E5" s="39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1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8">
        <v>0</v>
      </c>
      <c r="AS5" s="38">
        <v>0</v>
      </c>
      <c r="AT5">
        <f t="shared" si="0"/>
        <v>1</v>
      </c>
    </row>
    <row r="6" spans="1:46" x14ac:dyDescent="0.35">
      <c r="A6" s="64"/>
      <c r="B6" s="37">
        <v>3</v>
      </c>
      <c r="C6" s="38">
        <v>0</v>
      </c>
      <c r="D6" s="38">
        <v>0</v>
      </c>
      <c r="E6" s="38">
        <v>0</v>
      </c>
      <c r="F6" s="39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Y6" s="38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  <c r="AI6" s="38">
        <v>0</v>
      </c>
      <c r="AJ6" s="38">
        <v>0</v>
      </c>
      <c r="AK6" s="38">
        <v>0</v>
      </c>
      <c r="AL6" s="38">
        <v>0</v>
      </c>
      <c r="AM6" s="38">
        <v>0</v>
      </c>
      <c r="AN6" s="38">
        <v>0</v>
      </c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>
        <f t="shared" si="0"/>
        <v>0</v>
      </c>
    </row>
    <row r="7" spans="1:46" x14ac:dyDescent="0.35">
      <c r="A7" s="64"/>
      <c r="B7" s="37">
        <v>4</v>
      </c>
      <c r="C7" s="38">
        <v>0</v>
      </c>
      <c r="D7" s="38">
        <v>0</v>
      </c>
      <c r="E7" s="38">
        <v>0</v>
      </c>
      <c r="F7" s="38">
        <v>0</v>
      </c>
      <c r="G7" s="39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2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8">
        <v>0</v>
      </c>
      <c r="AS7" s="38">
        <v>0</v>
      </c>
      <c r="AT7">
        <f t="shared" si="0"/>
        <v>2</v>
      </c>
    </row>
    <row r="8" spans="1:46" x14ac:dyDescent="0.35">
      <c r="A8" s="64"/>
      <c r="B8" s="37">
        <v>5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9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>
        <f t="shared" si="0"/>
        <v>0</v>
      </c>
    </row>
    <row r="9" spans="1:46" x14ac:dyDescent="0.35">
      <c r="A9" s="64"/>
      <c r="B9" s="37">
        <v>6</v>
      </c>
      <c r="C9" s="38">
        <v>0</v>
      </c>
      <c r="D9" s="38">
        <v>0</v>
      </c>
      <c r="E9" s="38">
        <v>0</v>
      </c>
      <c r="F9" s="38">
        <v>0</v>
      </c>
      <c r="G9" s="38">
        <v>0</v>
      </c>
      <c r="H9" s="38">
        <v>0</v>
      </c>
      <c r="I9" s="39">
        <v>14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1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>
        <f t="shared" si="0"/>
        <v>15</v>
      </c>
    </row>
    <row r="10" spans="1:46" x14ac:dyDescent="0.35">
      <c r="A10" s="64"/>
      <c r="B10" s="37">
        <v>7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9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0</v>
      </c>
      <c r="AN10" s="38">
        <v>0</v>
      </c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>
        <f t="shared" si="0"/>
        <v>0</v>
      </c>
    </row>
    <row r="11" spans="1:46" x14ac:dyDescent="0.35">
      <c r="A11" s="64"/>
      <c r="B11" s="37">
        <v>8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9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>
        <f t="shared" si="0"/>
        <v>0</v>
      </c>
    </row>
    <row r="12" spans="1:46" x14ac:dyDescent="0.35">
      <c r="A12" s="64"/>
      <c r="B12" s="37">
        <v>9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9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0</v>
      </c>
      <c r="W12" s="38">
        <v>1</v>
      </c>
      <c r="X12" s="38">
        <v>0</v>
      </c>
      <c r="Y12" s="38">
        <v>0</v>
      </c>
      <c r="Z12" s="38">
        <v>0</v>
      </c>
      <c r="AA12" s="38">
        <v>0</v>
      </c>
      <c r="AB12" s="38">
        <v>0</v>
      </c>
      <c r="AC12" s="38">
        <v>0</v>
      </c>
      <c r="AD12" s="38">
        <v>0</v>
      </c>
      <c r="AE12" s="38">
        <v>0</v>
      </c>
      <c r="AF12" s="38">
        <v>0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38">
        <v>0</v>
      </c>
      <c r="AM12" s="38">
        <v>0</v>
      </c>
      <c r="AN12" s="38">
        <v>0</v>
      </c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>
        <f t="shared" si="0"/>
        <v>1</v>
      </c>
    </row>
    <row r="13" spans="1:46" x14ac:dyDescent="0.35">
      <c r="A13" s="64"/>
      <c r="B13" s="37">
        <v>10</v>
      </c>
      <c r="C13" s="38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9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1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>
        <f t="shared" si="0"/>
        <v>1</v>
      </c>
    </row>
    <row r="14" spans="1:46" x14ac:dyDescent="0.35">
      <c r="A14" s="64"/>
      <c r="B14" s="37">
        <v>11</v>
      </c>
      <c r="C14" s="38">
        <v>0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9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>
        <f t="shared" si="0"/>
        <v>0</v>
      </c>
    </row>
    <row r="15" spans="1:46" x14ac:dyDescent="0.35">
      <c r="A15" s="64"/>
      <c r="B15" s="37">
        <v>12</v>
      </c>
      <c r="C15" s="38">
        <v>0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1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9">
        <v>5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3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>
        <f t="shared" si="0"/>
        <v>9</v>
      </c>
    </row>
    <row r="16" spans="1:46" x14ac:dyDescent="0.35">
      <c r="A16" s="64"/>
      <c r="B16" s="37">
        <v>13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9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1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>
        <f t="shared" si="0"/>
        <v>1</v>
      </c>
    </row>
    <row r="17" spans="1:46" x14ac:dyDescent="0.35">
      <c r="A17" s="64"/>
      <c r="B17" s="37">
        <v>14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9">
        <v>1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>
        <f t="shared" si="0"/>
        <v>1</v>
      </c>
    </row>
    <row r="18" spans="1:46" x14ac:dyDescent="0.35">
      <c r="A18" s="64"/>
      <c r="B18" s="37">
        <v>15</v>
      </c>
      <c r="C18" s="38">
        <v>0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9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1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>
        <f t="shared" si="0"/>
        <v>1</v>
      </c>
    </row>
    <row r="19" spans="1:46" x14ac:dyDescent="0.35">
      <c r="A19" s="64"/>
      <c r="B19" s="37">
        <v>16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9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>
        <f t="shared" si="0"/>
        <v>0</v>
      </c>
    </row>
    <row r="20" spans="1:46" x14ac:dyDescent="0.35">
      <c r="A20" s="64"/>
      <c r="B20" s="37">
        <v>17</v>
      </c>
      <c r="C20" s="38">
        <v>0</v>
      </c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9">
        <v>0</v>
      </c>
      <c r="U20" s="38">
        <v>0</v>
      </c>
      <c r="V20" s="38">
        <v>0</v>
      </c>
      <c r="W20" s="38">
        <v>0</v>
      </c>
      <c r="X20" s="38">
        <v>0</v>
      </c>
      <c r="Y20" s="38">
        <v>0</v>
      </c>
      <c r="Z20" s="38">
        <v>0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1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>
        <f t="shared" si="0"/>
        <v>1</v>
      </c>
    </row>
    <row r="21" spans="1:46" x14ac:dyDescent="0.35">
      <c r="A21" s="64"/>
      <c r="B21" s="37">
        <v>18</v>
      </c>
      <c r="C21" s="38">
        <v>0</v>
      </c>
      <c r="D21" s="38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9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>
        <f t="shared" si="0"/>
        <v>0</v>
      </c>
    </row>
    <row r="22" spans="1:46" x14ac:dyDescent="0.35">
      <c r="A22" s="64"/>
      <c r="B22" s="37">
        <v>19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9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>
        <f t="shared" si="0"/>
        <v>0</v>
      </c>
    </row>
    <row r="23" spans="1:46" x14ac:dyDescent="0.35">
      <c r="A23" s="64"/>
      <c r="B23" s="37">
        <v>20</v>
      </c>
      <c r="C23" s="38">
        <v>0</v>
      </c>
      <c r="D23" s="38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9">
        <v>86</v>
      </c>
      <c r="X23" s="38">
        <v>2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1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5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>
        <f t="shared" si="0"/>
        <v>94</v>
      </c>
    </row>
    <row r="24" spans="1:46" x14ac:dyDescent="0.35">
      <c r="A24" s="64"/>
      <c r="B24" s="37">
        <v>21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12</v>
      </c>
      <c r="X24" s="39">
        <v>1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8">
        <v>0</v>
      </c>
      <c r="AP24" s="38">
        <v>0</v>
      </c>
      <c r="AQ24" s="38">
        <v>0</v>
      </c>
      <c r="AR24" s="38">
        <v>0</v>
      </c>
      <c r="AS24" s="38">
        <v>0</v>
      </c>
      <c r="AT24">
        <f t="shared" si="0"/>
        <v>13</v>
      </c>
    </row>
    <row r="25" spans="1:46" x14ac:dyDescent="0.35">
      <c r="A25" s="64"/>
      <c r="B25" s="37">
        <v>22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9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>
        <f t="shared" si="0"/>
        <v>0</v>
      </c>
    </row>
    <row r="26" spans="1:46" x14ac:dyDescent="0.35">
      <c r="A26" s="64"/>
      <c r="B26" s="37">
        <v>23</v>
      </c>
      <c r="C26" s="38">
        <v>0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9">
        <v>0</v>
      </c>
      <c r="AA26" s="38">
        <v>0</v>
      </c>
      <c r="AB26" s="38">
        <v>0</v>
      </c>
      <c r="AC26" s="38">
        <v>0</v>
      </c>
      <c r="AD26" s="38">
        <v>0</v>
      </c>
      <c r="AE26" s="38">
        <v>0</v>
      </c>
      <c r="AF26" s="38">
        <v>0</v>
      </c>
      <c r="AG26" s="38">
        <v>0</v>
      </c>
      <c r="AH26" s="38">
        <v>0</v>
      </c>
      <c r="AI26" s="38">
        <v>0</v>
      </c>
      <c r="AJ26" s="38">
        <v>0</v>
      </c>
      <c r="AK26" s="38">
        <v>0</v>
      </c>
      <c r="AL26" s="38">
        <v>0</v>
      </c>
      <c r="AM26" s="38">
        <v>0</v>
      </c>
      <c r="AN26" s="38">
        <v>0</v>
      </c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>
        <f t="shared" si="0"/>
        <v>0</v>
      </c>
    </row>
    <row r="27" spans="1:46" x14ac:dyDescent="0.35">
      <c r="A27" s="64"/>
      <c r="B27" s="37">
        <v>24</v>
      </c>
      <c r="C27" s="38">
        <v>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2</v>
      </c>
      <c r="X27" s="38">
        <v>0</v>
      </c>
      <c r="Y27" s="38">
        <v>0</v>
      </c>
      <c r="Z27" s="38">
        <v>0</v>
      </c>
      <c r="AA27" s="39">
        <v>1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8">
        <v>0</v>
      </c>
      <c r="AS27" s="38">
        <v>0</v>
      </c>
      <c r="AT27">
        <f t="shared" si="0"/>
        <v>3</v>
      </c>
    </row>
    <row r="28" spans="1:46" x14ac:dyDescent="0.35">
      <c r="A28" s="64"/>
      <c r="B28" s="37">
        <v>25</v>
      </c>
      <c r="C28" s="38">
        <v>0</v>
      </c>
      <c r="D28" s="38">
        <v>0</v>
      </c>
      <c r="E28" s="38">
        <v>0</v>
      </c>
      <c r="F28" s="38">
        <v>0</v>
      </c>
      <c r="G28" s="38">
        <v>1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3</v>
      </c>
      <c r="X28" s="38">
        <v>0</v>
      </c>
      <c r="Y28" s="38">
        <v>0</v>
      </c>
      <c r="Z28" s="38">
        <v>0</v>
      </c>
      <c r="AA28" s="38">
        <v>0</v>
      </c>
      <c r="AB28" s="39">
        <v>1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2</v>
      </c>
      <c r="AK28" s="38">
        <v>0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>
        <f t="shared" si="0"/>
        <v>7</v>
      </c>
    </row>
    <row r="29" spans="1:46" x14ac:dyDescent="0.35">
      <c r="A29" s="64"/>
      <c r="B29" s="37">
        <v>26</v>
      </c>
      <c r="C29" s="38">
        <v>0</v>
      </c>
      <c r="D29" s="38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7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9">
        <v>0</v>
      </c>
      <c r="AD29" s="38">
        <v>1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5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8">
        <v>0</v>
      </c>
      <c r="AS29" s="38">
        <v>0</v>
      </c>
      <c r="AT29">
        <f t="shared" si="0"/>
        <v>13</v>
      </c>
    </row>
    <row r="30" spans="1:46" x14ac:dyDescent="0.35">
      <c r="A30" s="64"/>
      <c r="B30" s="37">
        <v>27</v>
      </c>
      <c r="C30" s="38">
        <v>0</v>
      </c>
      <c r="D30" s="38">
        <v>0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14</v>
      </c>
      <c r="X30" s="38">
        <v>0</v>
      </c>
      <c r="Y30" s="38">
        <v>0</v>
      </c>
      <c r="Z30" s="38">
        <v>0</v>
      </c>
      <c r="AA30" s="38">
        <v>0</v>
      </c>
      <c r="AB30" s="38">
        <v>0</v>
      </c>
      <c r="AC30" s="38">
        <v>0</v>
      </c>
      <c r="AD30" s="39">
        <v>8</v>
      </c>
      <c r="AE30" s="38">
        <v>0</v>
      </c>
      <c r="AF30" s="38">
        <v>0</v>
      </c>
      <c r="AG30" s="38">
        <v>0</v>
      </c>
      <c r="AH30" s="38">
        <v>0</v>
      </c>
      <c r="AI30" s="38">
        <v>0</v>
      </c>
      <c r="AJ30" s="38">
        <v>9</v>
      </c>
      <c r="AK30" s="38">
        <v>0</v>
      </c>
      <c r="AL30" s="38">
        <v>0</v>
      </c>
      <c r="AM30" s="38">
        <v>0</v>
      </c>
      <c r="AN30" s="38">
        <v>0</v>
      </c>
      <c r="AO30" s="38">
        <v>0</v>
      </c>
      <c r="AP30" s="38">
        <v>0</v>
      </c>
      <c r="AQ30" s="38">
        <v>0</v>
      </c>
      <c r="AR30" s="38">
        <v>0</v>
      </c>
      <c r="AS30" s="38">
        <v>0</v>
      </c>
      <c r="AT30">
        <f t="shared" si="0"/>
        <v>31</v>
      </c>
    </row>
    <row r="31" spans="1:46" x14ac:dyDescent="0.35">
      <c r="A31" s="64"/>
      <c r="B31" s="37">
        <v>28</v>
      </c>
      <c r="C31" s="38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9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8">
        <v>0</v>
      </c>
      <c r="AS31" s="38">
        <v>0</v>
      </c>
      <c r="AT31">
        <f t="shared" si="0"/>
        <v>0</v>
      </c>
    </row>
    <row r="32" spans="1:46" x14ac:dyDescent="0.35">
      <c r="A32" s="64"/>
      <c r="B32" s="37">
        <v>29</v>
      </c>
      <c r="C32" s="38">
        <v>0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8">
        <v>0</v>
      </c>
      <c r="Z32" s="38">
        <v>0</v>
      </c>
      <c r="AA32" s="38">
        <v>0</v>
      </c>
      <c r="AB32" s="38">
        <v>0</v>
      </c>
      <c r="AC32" s="38">
        <v>0</v>
      </c>
      <c r="AD32" s="38">
        <v>0</v>
      </c>
      <c r="AE32" s="38">
        <v>0</v>
      </c>
      <c r="AF32" s="39">
        <v>0</v>
      </c>
      <c r="AG32" s="38">
        <v>0</v>
      </c>
      <c r="AH32" s="38">
        <v>0</v>
      </c>
      <c r="AI32" s="38">
        <v>0</v>
      </c>
      <c r="AJ32" s="38">
        <v>0</v>
      </c>
      <c r="AK32" s="38">
        <v>0</v>
      </c>
      <c r="AL32" s="38">
        <v>0</v>
      </c>
      <c r="AM32" s="38">
        <v>0</v>
      </c>
      <c r="AN32" s="38">
        <v>0</v>
      </c>
      <c r="AO32" s="38">
        <v>0</v>
      </c>
      <c r="AP32" s="38">
        <v>0</v>
      </c>
      <c r="AQ32" s="38">
        <v>0</v>
      </c>
      <c r="AR32" s="38">
        <v>0</v>
      </c>
      <c r="AS32" s="38">
        <v>0</v>
      </c>
      <c r="AT32">
        <f t="shared" si="0"/>
        <v>0</v>
      </c>
    </row>
    <row r="33" spans="1:46" x14ac:dyDescent="0.35">
      <c r="A33" s="64"/>
      <c r="B33" s="37">
        <v>30</v>
      </c>
      <c r="C33" s="38">
        <v>0</v>
      </c>
      <c r="D33" s="38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1</v>
      </c>
      <c r="AE33" s="38">
        <v>0</v>
      </c>
      <c r="AF33" s="38">
        <v>0</v>
      </c>
      <c r="AG33" s="39">
        <v>0</v>
      </c>
      <c r="AH33" s="38">
        <v>0</v>
      </c>
      <c r="AI33" s="38">
        <v>0</v>
      </c>
      <c r="AJ33" s="38">
        <v>1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8">
        <v>0</v>
      </c>
      <c r="AS33" s="38">
        <v>0</v>
      </c>
      <c r="AT33">
        <f t="shared" si="0"/>
        <v>2</v>
      </c>
    </row>
    <row r="34" spans="1:46" x14ac:dyDescent="0.35">
      <c r="A34" s="64"/>
      <c r="B34" s="37">
        <v>31</v>
      </c>
      <c r="C34" s="38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1</v>
      </c>
      <c r="X34" s="38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1</v>
      </c>
      <c r="AK34" s="38">
        <v>0</v>
      </c>
      <c r="AL34" s="38">
        <v>0</v>
      </c>
      <c r="AM34" s="38">
        <v>0</v>
      </c>
      <c r="AN34" s="38">
        <v>0</v>
      </c>
      <c r="AO34" s="38">
        <v>0</v>
      </c>
      <c r="AP34" s="38">
        <v>0</v>
      </c>
      <c r="AQ34" s="38">
        <v>0</v>
      </c>
      <c r="AR34" s="38">
        <v>0</v>
      </c>
      <c r="AS34" s="38">
        <v>0</v>
      </c>
      <c r="AT34">
        <f t="shared" si="0"/>
        <v>2</v>
      </c>
    </row>
    <row r="35" spans="1:46" x14ac:dyDescent="0.35">
      <c r="A35" s="64"/>
      <c r="B35" s="37">
        <v>32</v>
      </c>
      <c r="C35" s="38">
        <v>0</v>
      </c>
      <c r="D35" s="38">
        <v>0</v>
      </c>
      <c r="E35" s="38">
        <v>0</v>
      </c>
      <c r="F35" s="38">
        <v>1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4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9">
        <v>0</v>
      </c>
      <c r="AJ35" s="38">
        <v>2</v>
      </c>
      <c r="AK35" s="38">
        <v>1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8">
        <v>0</v>
      </c>
      <c r="AS35" s="38">
        <v>0</v>
      </c>
      <c r="AT35">
        <f t="shared" si="0"/>
        <v>8</v>
      </c>
    </row>
    <row r="36" spans="1:46" x14ac:dyDescent="0.35">
      <c r="A36" s="64"/>
      <c r="B36" s="37">
        <v>33</v>
      </c>
      <c r="C36" s="38">
        <v>0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38">
        <v>20</v>
      </c>
      <c r="X36" s="38">
        <v>1</v>
      </c>
      <c r="Y36" s="38">
        <v>0</v>
      </c>
      <c r="Z36" s="38">
        <v>0</v>
      </c>
      <c r="AA36" s="38">
        <v>0</v>
      </c>
      <c r="AB36" s="38">
        <v>0</v>
      </c>
      <c r="AC36" s="38">
        <v>1</v>
      </c>
      <c r="AD36" s="38">
        <v>3</v>
      </c>
      <c r="AE36" s="38">
        <v>0</v>
      </c>
      <c r="AF36" s="38">
        <v>0</v>
      </c>
      <c r="AG36" s="38">
        <v>0</v>
      </c>
      <c r="AH36" s="38">
        <v>0</v>
      </c>
      <c r="AI36" s="38">
        <v>0</v>
      </c>
      <c r="AJ36" s="39">
        <v>357</v>
      </c>
      <c r="AK36" s="38">
        <v>3</v>
      </c>
      <c r="AL36" s="38">
        <v>0</v>
      </c>
      <c r="AM36" s="38">
        <v>1</v>
      </c>
      <c r="AN36" s="38">
        <v>0</v>
      </c>
      <c r="AO36" s="38">
        <v>0</v>
      </c>
      <c r="AP36" s="38">
        <v>0</v>
      </c>
      <c r="AQ36" s="38">
        <v>0</v>
      </c>
      <c r="AR36" s="38">
        <v>0</v>
      </c>
      <c r="AS36" s="38">
        <v>0</v>
      </c>
      <c r="AT36">
        <f t="shared" si="0"/>
        <v>386</v>
      </c>
    </row>
    <row r="37" spans="1:46" x14ac:dyDescent="0.35">
      <c r="A37" s="64"/>
      <c r="B37" s="37">
        <v>34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3</v>
      </c>
      <c r="X37" s="38">
        <v>1</v>
      </c>
      <c r="Y37" s="38">
        <v>0</v>
      </c>
      <c r="Z37" s="38">
        <v>0</v>
      </c>
      <c r="AA37" s="38">
        <v>0</v>
      </c>
      <c r="AB37" s="38">
        <v>0</v>
      </c>
      <c r="AC37" s="38">
        <v>1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19</v>
      </c>
      <c r="AK37" s="39">
        <v>1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8">
        <v>0</v>
      </c>
      <c r="AS37" s="38">
        <v>0</v>
      </c>
      <c r="AT37">
        <f t="shared" si="0"/>
        <v>25</v>
      </c>
    </row>
    <row r="38" spans="1:46" x14ac:dyDescent="0.35">
      <c r="A38" s="64"/>
      <c r="B38" s="37">
        <v>35</v>
      </c>
      <c r="C38" s="38">
        <v>0</v>
      </c>
      <c r="D38" s="38">
        <v>0</v>
      </c>
      <c r="E38" s="38">
        <v>0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8">
        <v>0</v>
      </c>
      <c r="Z38" s="38">
        <v>0</v>
      </c>
      <c r="AA38" s="38">
        <v>0</v>
      </c>
      <c r="AB38" s="38">
        <v>0</v>
      </c>
      <c r="AC38" s="38">
        <v>0</v>
      </c>
      <c r="AD38" s="38">
        <v>0</v>
      </c>
      <c r="AE38" s="38">
        <v>0</v>
      </c>
      <c r="AF38" s="38">
        <v>0</v>
      </c>
      <c r="AG38" s="38">
        <v>0</v>
      </c>
      <c r="AH38" s="38">
        <v>0</v>
      </c>
      <c r="AI38" s="38">
        <v>0</v>
      </c>
      <c r="AJ38" s="38">
        <v>2</v>
      </c>
      <c r="AK38" s="38">
        <v>1</v>
      </c>
      <c r="AL38" s="39">
        <v>0</v>
      </c>
      <c r="AM38" s="38">
        <v>0</v>
      </c>
      <c r="AN38" s="38">
        <v>0</v>
      </c>
      <c r="AO38" s="38">
        <v>0</v>
      </c>
      <c r="AP38" s="38">
        <v>0</v>
      </c>
      <c r="AQ38" s="38">
        <v>0</v>
      </c>
      <c r="AR38" s="38">
        <v>0</v>
      </c>
      <c r="AS38" s="38">
        <v>0</v>
      </c>
      <c r="AT38">
        <f t="shared" si="0"/>
        <v>3</v>
      </c>
    </row>
    <row r="39" spans="1:46" x14ac:dyDescent="0.35">
      <c r="A39" s="64"/>
      <c r="B39" s="37">
        <v>36</v>
      </c>
      <c r="C39" s="38">
        <v>0</v>
      </c>
      <c r="D39" s="38">
        <v>0</v>
      </c>
      <c r="E39" s="38">
        <v>0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1</v>
      </c>
      <c r="X39" s="38">
        <v>0</v>
      </c>
      <c r="Y39" s="38">
        <v>0</v>
      </c>
      <c r="Z39" s="38">
        <v>0</v>
      </c>
      <c r="AA39" s="38">
        <v>0</v>
      </c>
      <c r="AB39" s="38">
        <v>0</v>
      </c>
      <c r="AC39" s="38">
        <v>0</v>
      </c>
      <c r="AD39" s="38">
        <v>0</v>
      </c>
      <c r="AE39" s="38">
        <v>0</v>
      </c>
      <c r="AF39" s="38">
        <v>0</v>
      </c>
      <c r="AG39" s="38">
        <v>0</v>
      </c>
      <c r="AH39" s="38">
        <v>0</v>
      </c>
      <c r="AI39" s="38">
        <v>0</v>
      </c>
      <c r="AJ39" s="38">
        <v>4</v>
      </c>
      <c r="AK39" s="38">
        <v>0</v>
      </c>
      <c r="AL39" s="38">
        <v>0</v>
      </c>
      <c r="AM39" s="39">
        <v>4</v>
      </c>
      <c r="AN39" s="38">
        <v>0</v>
      </c>
      <c r="AO39" s="38">
        <v>0</v>
      </c>
      <c r="AP39" s="38">
        <v>0</v>
      </c>
      <c r="AQ39" s="38">
        <v>0</v>
      </c>
      <c r="AR39" s="38">
        <v>0</v>
      </c>
      <c r="AS39" s="38">
        <v>0</v>
      </c>
      <c r="AT39">
        <f t="shared" si="0"/>
        <v>9</v>
      </c>
    </row>
    <row r="40" spans="1:46" x14ac:dyDescent="0.35">
      <c r="A40" s="64"/>
      <c r="B40" s="37">
        <v>37</v>
      </c>
      <c r="C40" s="38">
        <v>0</v>
      </c>
      <c r="D40" s="38">
        <v>0</v>
      </c>
      <c r="E40" s="38">
        <v>0</v>
      </c>
      <c r="F40" s="38">
        <v>0</v>
      </c>
      <c r="G40" s="38">
        <v>0</v>
      </c>
      <c r="H40" s="38">
        <v>0</v>
      </c>
      <c r="I40" s="38">
        <v>0</v>
      </c>
      <c r="J40" s="38">
        <v>0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38">
        <v>0</v>
      </c>
      <c r="AE40" s="38">
        <v>0</v>
      </c>
      <c r="AF40" s="38">
        <v>0</v>
      </c>
      <c r="AG40" s="38">
        <v>0</v>
      </c>
      <c r="AH40" s="38">
        <v>0</v>
      </c>
      <c r="AI40" s="38">
        <v>0</v>
      </c>
      <c r="AJ40" s="38">
        <v>0</v>
      </c>
      <c r="AK40" s="38">
        <v>0</v>
      </c>
      <c r="AL40" s="38">
        <v>0</v>
      </c>
      <c r="AM40" s="38">
        <v>0</v>
      </c>
      <c r="AN40" s="39">
        <v>0</v>
      </c>
      <c r="AO40" s="38">
        <v>0</v>
      </c>
      <c r="AP40" s="38">
        <v>0</v>
      </c>
      <c r="AQ40" s="38">
        <v>0</v>
      </c>
      <c r="AR40" s="38">
        <v>0</v>
      </c>
      <c r="AS40" s="38">
        <v>0</v>
      </c>
      <c r="AT40">
        <f t="shared" si="0"/>
        <v>0</v>
      </c>
    </row>
    <row r="41" spans="1:46" x14ac:dyDescent="0.35">
      <c r="A41" s="64"/>
      <c r="B41" s="37">
        <v>38</v>
      </c>
      <c r="C41" s="38">
        <v>0</v>
      </c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8">
        <v>0</v>
      </c>
      <c r="AF41" s="38">
        <v>0</v>
      </c>
      <c r="AG41" s="38">
        <v>0</v>
      </c>
      <c r="AH41" s="38">
        <v>0</v>
      </c>
      <c r="AI41" s="38">
        <v>0</v>
      </c>
      <c r="AJ41" s="38">
        <v>2</v>
      </c>
      <c r="AK41" s="38">
        <v>0</v>
      </c>
      <c r="AL41" s="38">
        <v>0</v>
      </c>
      <c r="AM41" s="38">
        <v>0</v>
      </c>
      <c r="AN41" s="38">
        <v>0</v>
      </c>
      <c r="AO41" s="39">
        <v>0</v>
      </c>
      <c r="AP41" s="38">
        <v>0</v>
      </c>
      <c r="AQ41" s="38">
        <v>0</v>
      </c>
      <c r="AR41" s="38">
        <v>0</v>
      </c>
      <c r="AS41" s="38">
        <v>0</v>
      </c>
      <c r="AT41">
        <f t="shared" si="0"/>
        <v>2</v>
      </c>
    </row>
    <row r="42" spans="1:46" x14ac:dyDescent="0.35">
      <c r="A42" s="64"/>
      <c r="B42" s="37">
        <v>39</v>
      </c>
      <c r="C42" s="38">
        <v>0</v>
      </c>
      <c r="D42" s="38">
        <v>0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9">
        <v>0</v>
      </c>
      <c r="AQ42" s="38">
        <v>0</v>
      </c>
      <c r="AR42" s="38">
        <v>0</v>
      </c>
      <c r="AS42" s="38">
        <v>0</v>
      </c>
      <c r="AT42">
        <f t="shared" si="0"/>
        <v>0</v>
      </c>
    </row>
    <row r="43" spans="1:46" x14ac:dyDescent="0.35">
      <c r="A43" s="64"/>
      <c r="B43" s="37">
        <v>40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  <c r="R43" s="38">
        <v>0</v>
      </c>
      <c r="S43" s="38">
        <v>0</v>
      </c>
      <c r="T43" s="38">
        <v>0</v>
      </c>
      <c r="U43" s="38">
        <v>0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9">
        <v>0</v>
      </c>
      <c r="AR43" s="38">
        <v>0</v>
      </c>
      <c r="AS43" s="38">
        <v>0</v>
      </c>
      <c r="AT43">
        <f t="shared" si="0"/>
        <v>0</v>
      </c>
    </row>
    <row r="44" spans="1:46" x14ac:dyDescent="0.35">
      <c r="A44" s="64"/>
      <c r="B44" s="37">
        <v>41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S44" s="38">
        <v>0</v>
      </c>
      <c r="T44" s="38">
        <v>0</v>
      </c>
      <c r="U44" s="38">
        <v>0</v>
      </c>
      <c r="V44" s="38">
        <v>0</v>
      </c>
      <c r="W44" s="38">
        <v>0</v>
      </c>
      <c r="X44" s="38">
        <v>0</v>
      </c>
      <c r="Y44" s="38">
        <v>0</v>
      </c>
      <c r="Z44" s="38">
        <v>0</v>
      </c>
      <c r="AA44" s="38">
        <v>0</v>
      </c>
      <c r="AB44" s="38">
        <v>0</v>
      </c>
      <c r="AC44" s="38">
        <v>0</v>
      </c>
      <c r="AD44" s="38">
        <v>0</v>
      </c>
      <c r="AE44" s="38">
        <v>0</v>
      </c>
      <c r="AF44" s="38">
        <v>0</v>
      </c>
      <c r="AG44" s="38">
        <v>0</v>
      </c>
      <c r="AH44" s="38">
        <v>0</v>
      </c>
      <c r="AI44" s="38">
        <v>0</v>
      </c>
      <c r="AJ44" s="38">
        <v>0</v>
      </c>
      <c r="AK44" s="38">
        <v>0</v>
      </c>
      <c r="AL44" s="38">
        <v>0</v>
      </c>
      <c r="AM44" s="38">
        <v>0</v>
      </c>
      <c r="AN44" s="38">
        <v>0</v>
      </c>
      <c r="AO44" s="38">
        <v>0</v>
      </c>
      <c r="AP44" s="38">
        <v>0</v>
      </c>
      <c r="AQ44" s="38">
        <v>0</v>
      </c>
      <c r="AR44" s="39">
        <v>0</v>
      </c>
      <c r="AS44" s="38">
        <v>0</v>
      </c>
      <c r="AT44">
        <f t="shared" si="0"/>
        <v>0</v>
      </c>
    </row>
    <row r="45" spans="1:46" x14ac:dyDescent="0.35">
      <c r="A45" s="64"/>
      <c r="B45" s="37">
        <v>42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1</v>
      </c>
      <c r="AK45" s="38">
        <v>0</v>
      </c>
      <c r="AL45" s="38">
        <v>0</v>
      </c>
      <c r="AM45" s="38">
        <v>0</v>
      </c>
      <c r="AN45" s="38">
        <v>0</v>
      </c>
      <c r="AO45" s="38">
        <v>0</v>
      </c>
      <c r="AP45" s="38">
        <v>0</v>
      </c>
      <c r="AQ45" s="38">
        <v>0</v>
      </c>
      <c r="AR45" s="38">
        <v>0</v>
      </c>
      <c r="AS45" s="39">
        <v>0</v>
      </c>
      <c r="AT45">
        <f t="shared" si="0"/>
        <v>1</v>
      </c>
    </row>
  </sheetData>
  <mergeCells count="2">
    <mergeCell ref="A3:A45"/>
    <mergeCell ref="C1:AS1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57C9-A211-4F86-8154-A9840625D0FB}">
  <dimension ref="A1:AT45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7" sqref="B17"/>
    </sheetView>
  </sheetViews>
  <sheetFormatPr defaultRowHeight="14.5" x14ac:dyDescent="0.35"/>
  <cols>
    <col min="1" max="1" width="3.36328125" bestFit="1" customWidth="1"/>
    <col min="2" max="2" width="2.81640625" bestFit="1" customWidth="1"/>
    <col min="3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7.453125" customWidth="1"/>
  </cols>
  <sheetData>
    <row r="1" spans="1:46" x14ac:dyDescent="0.35">
      <c r="C1" s="65" t="s">
        <v>25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</row>
    <row r="2" spans="1:46" x14ac:dyDescent="0.35">
      <c r="C2" s="36">
        <v>0</v>
      </c>
      <c r="D2" s="36">
        <v>1</v>
      </c>
      <c r="E2" s="36">
        <v>2</v>
      </c>
      <c r="F2" s="36">
        <v>3</v>
      </c>
      <c r="G2" s="36">
        <v>4</v>
      </c>
      <c r="H2" s="36">
        <v>5</v>
      </c>
      <c r="I2" s="36">
        <v>6</v>
      </c>
      <c r="J2" s="36">
        <v>7</v>
      </c>
      <c r="K2" s="36">
        <v>8</v>
      </c>
      <c r="L2" s="36">
        <v>9</v>
      </c>
      <c r="M2" s="36">
        <v>10</v>
      </c>
      <c r="N2" s="36">
        <v>11</v>
      </c>
      <c r="O2" s="36">
        <v>12</v>
      </c>
      <c r="P2" s="36">
        <v>13</v>
      </c>
      <c r="Q2" s="36">
        <v>14</v>
      </c>
      <c r="R2" s="36">
        <v>15</v>
      </c>
      <c r="S2" s="36">
        <v>16</v>
      </c>
      <c r="T2" s="36">
        <v>17</v>
      </c>
      <c r="U2" s="36">
        <v>18</v>
      </c>
      <c r="V2" s="36">
        <v>19</v>
      </c>
      <c r="W2" s="36">
        <v>20</v>
      </c>
      <c r="X2" s="36">
        <v>21</v>
      </c>
      <c r="Y2" s="36">
        <v>22</v>
      </c>
      <c r="Z2" s="36">
        <v>23</v>
      </c>
      <c r="AA2" s="36">
        <v>24</v>
      </c>
      <c r="AB2" s="36">
        <v>25</v>
      </c>
      <c r="AC2" s="36">
        <v>26</v>
      </c>
      <c r="AD2" s="36">
        <v>27</v>
      </c>
      <c r="AE2" s="36">
        <v>28</v>
      </c>
      <c r="AF2" s="36">
        <v>29</v>
      </c>
      <c r="AG2" s="36">
        <v>30</v>
      </c>
      <c r="AH2" s="36">
        <v>31</v>
      </c>
      <c r="AI2" s="36">
        <v>32</v>
      </c>
      <c r="AJ2" s="36">
        <v>33</v>
      </c>
      <c r="AK2" s="36">
        <v>34</v>
      </c>
      <c r="AL2" s="36">
        <v>35</v>
      </c>
      <c r="AM2" s="36">
        <v>36</v>
      </c>
      <c r="AN2" s="36">
        <v>37</v>
      </c>
      <c r="AO2" s="36">
        <v>38</v>
      </c>
      <c r="AP2" s="36">
        <v>39</v>
      </c>
      <c r="AQ2" s="36">
        <v>40</v>
      </c>
      <c r="AR2" s="36">
        <v>41</v>
      </c>
      <c r="AS2" s="36">
        <v>42</v>
      </c>
    </row>
    <row r="3" spans="1:46" x14ac:dyDescent="0.35">
      <c r="A3" s="64" t="s">
        <v>24</v>
      </c>
      <c r="B3" s="37">
        <v>0</v>
      </c>
      <c r="C3" s="39">
        <v>0</v>
      </c>
      <c r="D3" s="38">
        <v>0</v>
      </c>
      <c r="E3" s="38">
        <v>0</v>
      </c>
      <c r="F3" s="38">
        <v>2</v>
      </c>
      <c r="G3" s="38">
        <v>0</v>
      </c>
      <c r="H3" s="38">
        <v>0</v>
      </c>
      <c r="I3" s="38">
        <v>1</v>
      </c>
      <c r="J3" s="38">
        <v>0</v>
      </c>
      <c r="K3" s="38">
        <v>0</v>
      </c>
      <c r="L3" s="38">
        <v>1</v>
      </c>
      <c r="M3" s="38">
        <v>0</v>
      </c>
      <c r="N3" s="38">
        <v>0</v>
      </c>
      <c r="O3" s="38">
        <v>1</v>
      </c>
      <c r="P3" s="38">
        <v>0</v>
      </c>
      <c r="Q3" s="38">
        <v>0</v>
      </c>
      <c r="R3" s="38">
        <v>0</v>
      </c>
      <c r="S3" s="38">
        <v>0</v>
      </c>
      <c r="T3" s="38">
        <v>0</v>
      </c>
      <c r="U3" s="38">
        <v>0</v>
      </c>
      <c r="V3" s="38">
        <v>0</v>
      </c>
      <c r="W3" s="38">
        <v>2</v>
      </c>
      <c r="X3" s="38">
        <v>0</v>
      </c>
      <c r="Y3" s="38">
        <v>0</v>
      </c>
      <c r="Z3" s="38">
        <v>0</v>
      </c>
      <c r="AA3" s="38">
        <v>0</v>
      </c>
      <c r="AB3" s="38">
        <v>0</v>
      </c>
      <c r="AC3" s="38">
        <v>2</v>
      </c>
      <c r="AD3" s="38">
        <v>0</v>
      </c>
      <c r="AE3" s="38">
        <v>0</v>
      </c>
      <c r="AF3" s="38">
        <v>0</v>
      </c>
      <c r="AG3" s="38">
        <v>0</v>
      </c>
      <c r="AH3" s="38">
        <v>0</v>
      </c>
      <c r="AI3" s="38">
        <v>0</v>
      </c>
      <c r="AJ3" s="38">
        <v>4</v>
      </c>
      <c r="AK3" s="38">
        <v>0</v>
      </c>
      <c r="AL3" s="38">
        <v>0</v>
      </c>
      <c r="AM3" s="38">
        <v>0</v>
      </c>
      <c r="AN3" s="38">
        <v>0</v>
      </c>
      <c r="AO3" s="38">
        <v>0</v>
      </c>
      <c r="AP3" s="38">
        <v>0</v>
      </c>
      <c r="AQ3" s="38">
        <v>0</v>
      </c>
      <c r="AR3" s="38">
        <v>0</v>
      </c>
      <c r="AS3" s="38">
        <v>0</v>
      </c>
      <c r="AT3">
        <f>SUM(C3:AS3)</f>
        <v>13</v>
      </c>
    </row>
    <row r="4" spans="1:46" x14ac:dyDescent="0.35">
      <c r="A4" s="64"/>
      <c r="B4" s="37">
        <v>1</v>
      </c>
      <c r="C4" s="38">
        <v>0</v>
      </c>
      <c r="D4" s="39">
        <v>1</v>
      </c>
      <c r="E4" s="38">
        <v>0</v>
      </c>
      <c r="F4" s="38">
        <v>0</v>
      </c>
      <c r="G4" s="38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38">
        <v>0</v>
      </c>
      <c r="R4" s="38">
        <v>0</v>
      </c>
      <c r="S4" s="38">
        <v>0</v>
      </c>
      <c r="T4" s="38">
        <v>0</v>
      </c>
      <c r="U4" s="38">
        <v>0</v>
      </c>
      <c r="V4" s="38">
        <v>0</v>
      </c>
      <c r="W4" s="38">
        <v>0</v>
      </c>
      <c r="X4" s="38">
        <v>0</v>
      </c>
      <c r="Y4" s="38">
        <v>0</v>
      </c>
      <c r="Z4" s="38">
        <v>0</v>
      </c>
      <c r="AA4" s="38">
        <v>0</v>
      </c>
      <c r="AB4" s="38">
        <v>0</v>
      </c>
      <c r="AC4" s="38">
        <v>0</v>
      </c>
      <c r="AD4" s="38">
        <v>0</v>
      </c>
      <c r="AE4" s="38">
        <v>0</v>
      </c>
      <c r="AF4" s="38">
        <v>0</v>
      </c>
      <c r="AG4" s="38">
        <v>0</v>
      </c>
      <c r="AH4" s="38">
        <v>0</v>
      </c>
      <c r="AI4" s="38">
        <v>0</v>
      </c>
      <c r="AJ4" s="38">
        <v>1</v>
      </c>
      <c r="AK4" s="38">
        <v>0</v>
      </c>
      <c r="AL4" s="38">
        <v>0</v>
      </c>
      <c r="AM4" s="38">
        <v>0</v>
      </c>
      <c r="AN4" s="38">
        <v>0</v>
      </c>
      <c r="AO4" s="38">
        <v>0</v>
      </c>
      <c r="AP4" s="38">
        <v>0</v>
      </c>
      <c r="AQ4" s="38">
        <v>0</v>
      </c>
      <c r="AR4" s="38">
        <v>0</v>
      </c>
      <c r="AS4" s="38">
        <v>0</v>
      </c>
      <c r="AT4">
        <f t="shared" ref="AT4:AT45" si="0">SUM(C4:AS4)</f>
        <v>2</v>
      </c>
    </row>
    <row r="5" spans="1:46" x14ac:dyDescent="0.35">
      <c r="A5" s="64"/>
      <c r="B5" s="37">
        <v>2</v>
      </c>
      <c r="C5" s="38">
        <v>0</v>
      </c>
      <c r="D5" s="38">
        <v>0</v>
      </c>
      <c r="E5" s="39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1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8">
        <v>0</v>
      </c>
      <c r="AS5" s="38">
        <v>0</v>
      </c>
      <c r="AT5">
        <f t="shared" si="0"/>
        <v>1</v>
      </c>
    </row>
    <row r="6" spans="1:46" hidden="1" x14ac:dyDescent="0.35">
      <c r="A6" s="64"/>
      <c r="B6" s="37">
        <v>3</v>
      </c>
      <c r="C6" s="38">
        <v>0</v>
      </c>
      <c r="D6" s="38">
        <v>0</v>
      </c>
      <c r="E6" s="38">
        <v>0</v>
      </c>
      <c r="F6" s="39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Y6" s="38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  <c r="AI6" s="38">
        <v>0</v>
      </c>
      <c r="AJ6" s="38">
        <v>0</v>
      </c>
      <c r="AK6" s="38">
        <v>0</v>
      </c>
      <c r="AL6" s="38">
        <v>0</v>
      </c>
      <c r="AM6" s="38">
        <v>0</v>
      </c>
      <c r="AN6" s="38">
        <v>0</v>
      </c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>
        <f t="shared" si="0"/>
        <v>0</v>
      </c>
    </row>
    <row r="7" spans="1:46" x14ac:dyDescent="0.35">
      <c r="A7" s="64"/>
      <c r="B7" s="37">
        <v>4</v>
      </c>
      <c r="C7" s="38">
        <v>0</v>
      </c>
      <c r="D7" s="38">
        <v>0</v>
      </c>
      <c r="E7" s="38">
        <v>0</v>
      </c>
      <c r="F7" s="38">
        <v>0</v>
      </c>
      <c r="G7" s="39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2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8">
        <v>0</v>
      </c>
      <c r="AS7" s="38">
        <v>0</v>
      </c>
      <c r="AT7">
        <f t="shared" si="0"/>
        <v>2</v>
      </c>
    </row>
    <row r="8" spans="1:46" hidden="1" x14ac:dyDescent="0.35">
      <c r="A8" s="64"/>
      <c r="B8" s="37">
        <v>5</v>
      </c>
      <c r="C8" s="38">
        <v>0</v>
      </c>
      <c r="D8" s="38">
        <v>0</v>
      </c>
      <c r="E8" s="38">
        <v>0</v>
      </c>
      <c r="F8" s="38">
        <v>0</v>
      </c>
      <c r="G8" s="38">
        <v>0</v>
      </c>
      <c r="H8" s="39">
        <v>0</v>
      </c>
      <c r="I8" s="38">
        <v>0</v>
      </c>
      <c r="J8" s="3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  <c r="AE8" s="38">
        <v>0</v>
      </c>
      <c r="AF8" s="38">
        <v>0</v>
      </c>
      <c r="AG8" s="38">
        <v>0</v>
      </c>
      <c r="AH8" s="38">
        <v>0</v>
      </c>
      <c r="AI8" s="38">
        <v>0</v>
      </c>
      <c r="AJ8" s="38">
        <v>0</v>
      </c>
      <c r="AK8" s="38">
        <v>0</v>
      </c>
      <c r="AL8" s="38">
        <v>0</v>
      </c>
      <c r="AM8" s="38">
        <v>0</v>
      </c>
      <c r="AN8" s="38">
        <v>0</v>
      </c>
      <c r="AO8" s="38">
        <v>0</v>
      </c>
      <c r="AP8" s="38">
        <v>0</v>
      </c>
      <c r="AQ8" s="38">
        <v>0</v>
      </c>
      <c r="AR8" s="38">
        <v>0</v>
      </c>
      <c r="AS8" s="38">
        <v>0</v>
      </c>
      <c r="AT8">
        <f t="shared" si="0"/>
        <v>0</v>
      </c>
    </row>
    <row r="9" spans="1:46" x14ac:dyDescent="0.35">
      <c r="A9" s="64"/>
      <c r="B9" s="37">
        <v>6</v>
      </c>
      <c r="C9" s="38">
        <v>0</v>
      </c>
      <c r="D9" s="38">
        <v>0</v>
      </c>
      <c r="E9" s="38">
        <v>0</v>
      </c>
      <c r="F9" s="38">
        <v>0</v>
      </c>
      <c r="G9" s="38">
        <v>0</v>
      </c>
      <c r="H9" s="38">
        <v>0</v>
      </c>
      <c r="I9" s="39">
        <v>14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1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8">
        <v>0</v>
      </c>
      <c r="AS9" s="38">
        <v>0</v>
      </c>
      <c r="AT9">
        <f t="shared" si="0"/>
        <v>15</v>
      </c>
    </row>
    <row r="10" spans="1:46" hidden="1" x14ac:dyDescent="0.35">
      <c r="A10" s="64"/>
      <c r="B10" s="37">
        <v>7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9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  <c r="AB10" s="38">
        <v>0</v>
      </c>
      <c r="AC10" s="38">
        <v>0</v>
      </c>
      <c r="AD10" s="38">
        <v>0</v>
      </c>
      <c r="AE10" s="38">
        <v>0</v>
      </c>
      <c r="AF10" s="38">
        <v>0</v>
      </c>
      <c r="AG10" s="38">
        <v>0</v>
      </c>
      <c r="AH10" s="38">
        <v>0</v>
      </c>
      <c r="AI10" s="38">
        <v>0</v>
      </c>
      <c r="AJ10" s="38">
        <v>0</v>
      </c>
      <c r="AK10" s="38">
        <v>0</v>
      </c>
      <c r="AL10" s="38">
        <v>0</v>
      </c>
      <c r="AM10" s="38">
        <v>0</v>
      </c>
      <c r="AN10" s="38">
        <v>0</v>
      </c>
      <c r="AO10" s="38">
        <v>0</v>
      </c>
      <c r="AP10" s="38">
        <v>0</v>
      </c>
      <c r="AQ10" s="38">
        <v>0</v>
      </c>
      <c r="AR10" s="38">
        <v>0</v>
      </c>
      <c r="AS10" s="38">
        <v>0</v>
      </c>
      <c r="AT10">
        <f t="shared" si="0"/>
        <v>0</v>
      </c>
    </row>
    <row r="11" spans="1:46" hidden="1" x14ac:dyDescent="0.35">
      <c r="A11" s="64"/>
      <c r="B11" s="37">
        <v>8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9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>
        <f t="shared" si="0"/>
        <v>0</v>
      </c>
    </row>
    <row r="12" spans="1:46" x14ac:dyDescent="0.35">
      <c r="A12" s="64"/>
      <c r="B12" s="37">
        <v>9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9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0</v>
      </c>
      <c r="W12" s="38">
        <v>1</v>
      </c>
      <c r="X12" s="38">
        <v>0</v>
      </c>
      <c r="Y12" s="38">
        <v>0</v>
      </c>
      <c r="Z12" s="38">
        <v>0</v>
      </c>
      <c r="AA12" s="38">
        <v>0</v>
      </c>
      <c r="AB12" s="38">
        <v>0</v>
      </c>
      <c r="AC12" s="38">
        <v>0</v>
      </c>
      <c r="AD12" s="38">
        <v>0</v>
      </c>
      <c r="AE12" s="38">
        <v>0</v>
      </c>
      <c r="AF12" s="38">
        <v>0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38">
        <v>0</v>
      </c>
      <c r="AM12" s="38">
        <v>0</v>
      </c>
      <c r="AN12" s="38">
        <v>0</v>
      </c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>
        <f t="shared" si="0"/>
        <v>1</v>
      </c>
    </row>
    <row r="13" spans="1:46" x14ac:dyDescent="0.35">
      <c r="A13" s="64"/>
      <c r="B13" s="37">
        <v>10</v>
      </c>
      <c r="C13" s="38">
        <v>0</v>
      </c>
      <c r="D13" s="38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9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1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8">
        <v>0</v>
      </c>
      <c r="AS13" s="38">
        <v>0</v>
      </c>
      <c r="AT13">
        <f t="shared" si="0"/>
        <v>1</v>
      </c>
    </row>
    <row r="14" spans="1:46" hidden="1" x14ac:dyDescent="0.35">
      <c r="A14" s="64"/>
      <c r="B14" s="37">
        <v>11</v>
      </c>
      <c r="C14" s="38">
        <v>0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9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>
        <f t="shared" si="0"/>
        <v>0</v>
      </c>
    </row>
    <row r="15" spans="1:46" x14ac:dyDescent="0.35">
      <c r="A15" s="64"/>
      <c r="B15" s="37">
        <v>12</v>
      </c>
      <c r="C15" s="38">
        <v>0</v>
      </c>
      <c r="D15" s="38">
        <v>0</v>
      </c>
      <c r="E15" s="38">
        <v>0</v>
      </c>
      <c r="F15" s="38">
        <v>0</v>
      </c>
      <c r="G15" s="38">
        <v>0</v>
      </c>
      <c r="H15" s="38">
        <v>0</v>
      </c>
      <c r="I15" s="38">
        <v>1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9">
        <v>5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3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>
        <f t="shared" si="0"/>
        <v>9</v>
      </c>
    </row>
    <row r="16" spans="1:46" x14ac:dyDescent="0.35">
      <c r="A16" s="64"/>
      <c r="B16" s="37">
        <v>13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9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38">
        <v>0</v>
      </c>
      <c r="AE16" s="38">
        <v>0</v>
      </c>
      <c r="AF16" s="38">
        <v>0</v>
      </c>
      <c r="AG16" s="38">
        <v>0</v>
      </c>
      <c r="AH16" s="38">
        <v>0</v>
      </c>
      <c r="AI16" s="38">
        <v>0</v>
      </c>
      <c r="AJ16" s="38">
        <v>0</v>
      </c>
      <c r="AK16" s="38">
        <v>0</v>
      </c>
      <c r="AL16" s="38">
        <v>0</v>
      </c>
      <c r="AM16" s="38">
        <v>1</v>
      </c>
      <c r="AN16" s="38">
        <v>0</v>
      </c>
      <c r="AO16" s="38">
        <v>0</v>
      </c>
      <c r="AP16" s="38">
        <v>0</v>
      </c>
      <c r="AQ16" s="38">
        <v>0</v>
      </c>
      <c r="AR16" s="38">
        <v>0</v>
      </c>
      <c r="AS16" s="38">
        <v>0</v>
      </c>
      <c r="AT16">
        <f t="shared" si="0"/>
        <v>1</v>
      </c>
    </row>
    <row r="17" spans="1:46" x14ac:dyDescent="0.35">
      <c r="A17" s="64"/>
      <c r="B17" s="37">
        <v>14</v>
      </c>
      <c r="C17" s="38">
        <v>0</v>
      </c>
      <c r="D17" s="38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9">
        <v>1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8">
        <v>0</v>
      </c>
      <c r="AS17" s="38">
        <v>0</v>
      </c>
      <c r="AT17">
        <f t="shared" si="0"/>
        <v>1</v>
      </c>
    </row>
    <row r="18" spans="1:46" x14ac:dyDescent="0.35">
      <c r="A18" s="64"/>
      <c r="B18" s="37">
        <v>15</v>
      </c>
      <c r="C18" s="38">
        <v>0</v>
      </c>
      <c r="D18" s="38">
        <v>0</v>
      </c>
      <c r="E18" s="38">
        <v>0</v>
      </c>
      <c r="F18" s="38">
        <v>0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9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38">
        <v>0</v>
      </c>
      <c r="AH18" s="38">
        <v>0</v>
      </c>
      <c r="AI18" s="38">
        <v>0</v>
      </c>
      <c r="AJ18" s="38">
        <v>1</v>
      </c>
      <c r="AK18" s="38">
        <v>0</v>
      </c>
      <c r="AL18" s="38">
        <v>0</v>
      </c>
      <c r="AM18" s="38">
        <v>0</v>
      </c>
      <c r="AN18" s="38">
        <v>0</v>
      </c>
      <c r="AO18" s="38">
        <v>0</v>
      </c>
      <c r="AP18" s="38">
        <v>0</v>
      </c>
      <c r="AQ18" s="38">
        <v>0</v>
      </c>
      <c r="AR18" s="38">
        <v>0</v>
      </c>
      <c r="AS18" s="38">
        <v>0</v>
      </c>
      <c r="AT18">
        <f t="shared" si="0"/>
        <v>1</v>
      </c>
    </row>
    <row r="19" spans="1:46" hidden="1" x14ac:dyDescent="0.35">
      <c r="A19" s="64"/>
      <c r="B19" s="37">
        <v>16</v>
      </c>
      <c r="C19" s="38">
        <v>0</v>
      </c>
      <c r="D19" s="38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9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8">
        <v>0</v>
      </c>
      <c r="AS19" s="38">
        <v>0</v>
      </c>
      <c r="AT19">
        <f t="shared" si="0"/>
        <v>0</v>
      </c>
    </row>
    <row r="20" spans="1:46" x14ac:dyDescent="0.35">
      <c r="A20" s="64"/>
      <c r="B20" s="37">
        <v>17</v>
      </c>
      <c r="C20" s="38">
        <v>0</v>
      </c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9">
        <v>0</v>
      </c>
      <c r="U20" s="38">
        <v>0</v>
      </c>
      <c r="V20" s="38">
        <v>0</v>
      </c>
      <c r="W20" s="38">
        <v>0</v>
      </c>
      <c r="X20" s="38">
        <v>0</v>
      </c>
      <c r="Y20" s="38">
        <v>0</v>
      </c>
      <c r="Z20" s="38">
        <v>0</v>
      </c>
      <c r="AA20" s="38">
        <v>0</v>
      </c>
      <c r="AB20" s="38">
        <v>0</v>
      </c>
      <c r="AC20" s="38">
        <v>0</v>
      </c>
      <c r="AD20" s="38">
        <v>0</v>
      </c>
      <c r="AE20" s="38">
        <v>0</v>
      </c>
      <c r="AF20" s="38">
        <v>0</v>
      </c>
      <c r="AG20" s="38">
        <v>0</v>
      </c>
      <c r="AH20" s="38">
        <v>0</v>
      </c>
      <c r="AI20" s="38">
        <v>0</v>
      </c>
      <c r="AJ20" s="38">
        <v>1</v>
      </c>
      <c r="AK20" s="38">
        <v>0</v>
      </c>
      <c r="AL20" s="38">
        <v>0</v>
      </c>
      <c r="AM20" s="38">
        <v>0</v>
      </c>
      <c r="AN20" s="38">
        <v>0</v>
      </c>
      <c r="AO20" s="38">
        <v>0</v>
      </c>
      <c r="AP20" s="38">
        <v>0</v>
      </c>
      <c r="AQ20" s="38">
        <v>0</v>
      </c>
      <c r="AR20" s="38">
        <v>0</v>
      </c>
      <c r="AS20" s="38">
        <v>0</v>
      </c>
      <c r="AT20">
        <f t="shared" si="0"/>
        <v>1</v>
      </c>
    </row>
    <row r="21" spans="1:46" hidden="1" x14ac:dyDescent="0.35">
      <c r="A21" s="64"/>
      <c r="B21" s="37">
        <v>18</v>
      </c>
      <c r="C21" s="38">
        <v>0</v>
      </c>
      <c r="D21" s="38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9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8">
        <v>0</v>
      </c>
      <c r="AS21" s="38">
        <v>0</v>
      </c>
      <c r="AT21">
        <f t="shared" si="0"/>
        <v>0</v>
      </c>
    </row>
    <row r="22" spans="1:46" hidden="1" x14ac:dyDescent="0.35">
      <c r="A22" s="64"/>
      <c r="B22" s="37">
        <v>19</v>
      </c>
      <c r="C22" s="38">
        <v>0</v>
      </c>
      <c r="D22" s="38">
        <v>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8">
        <v>0</v>
      </c>
      <c r="V22" s="39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38">
        <v>0</v>
      </c>
      <c r="AE22" s="38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8">
        <v>0</v>
      </c>
      <c r="AP22" s="38">
        <v>0</v>
      </c>
      <c r="AQ22" s="38">
        <v>0</v>
      </c>
      <c r="AR22" s="38">
        <v>0</v>
      </c>
      <c r="AS22" s="38">
        <v>0</v>
      </c>
      <c r="AT22">
        <f t="shared" si="0"/>
        <v>0</v>
      </c>
    </row>
    <row r="23" spans="1:46" x14ac:dyDescent="0.35">
      <c r="A23" s="64"/>
      <c r="B23" s="37">
        <v>20</v>
      </c>
      <c r="C23" s="38">
        <v>0</v>
      </c>
      <c r="D23" s="38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9">
        <v>86</v>
      </c>
      <c r="X23" s="38">
        <v>2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1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5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8">
        <v>0</v>
      </c>
      <c r="AS23" s="38">
        <v>0</v>
      </c>
      <c r="AT23">
        <f t="shared" si="0"/>
        <v>94</v>
      </c>
    </row>
    <row r="24" spans="1:46" x14ac:dyDescent="0.35">
      <c r="A24" s="64"/>
      <c r="B24" s="37">
        <v>21</v>
      </c>
      <c r="C24" s="38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12</v>
      </c>
      <c r="X24" s="39">
        <v>1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8">
        <v>0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8">
        <v>0</v>
      </c>
      <c r="AP24" s="38">
        <v>0</v>
      </c>
      <c r="AQ24" s="38">
        <v>0</v>
      </c>
      <c r="AR24" s="38">
        <v>0</v>
      </c>
      <c r="AS24" s="38">
        <v>0</v>
      </c>
      <c r="AT24">
        <f t="shared" si="0"/>
        <v>13</v>
      </c>
    </row>
    <row r="25" spans="1:46" hidden="1" x14ac:dyDescent="0.35">
      <c r="A25" s="64"/>
      <c r="B25" s="37">
        <v>22</v>
      </c>
      <c r="C25" s="38">
        <v>0</v>
      </c>
      <c r="D25" s="38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9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>
        <f t="shared" si="0"/>
        <v>0</v>
      </c>
    </row>
    <row r="26" spans="1:46" hidden="1" x14ac:dyDescent="0.35">
      <c r="A26" s="64"/>
      <c r="B26" s="37">
        <v>23</v>
      </c>
      <c r="C26" s="38">
        <v>0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39">
        <v>0</v>
      </c>
      <c r="AA26" s="38">
        <v>0</v>
      </c>
      <c r="AB26" s="38">
        <v>0</v>
      </c>
      <c r="AC26" s="38">
        <v>0</v>
      </c>
      <c r="AD26" s="38">
        <v>0</v>
      </c>
      <c r="AE26" s="38">
        <v>0</v>
      </c>
      <c r="AF26" s="38">
        <v>0</v>
      </c>
      <c r="AG26" s="38">
        <v>0</v>
      </c>
      <c r="AH26" s="38">
        <v>0</v>
      </c>
      <c r="AI26" s="38">
        <v>0</v>
      </c>
      <c r="AJ26" s="38">
        <v>0</v>
      </c>
      <c r="AK26" s="38">
        <v>0</v>
      </c>
      <c r="AL26" s="38">
        <v>0</v>
      </c>
      <c r="AM26" s="38">
        <v>0</v>
      </c>
      <c r="AN26" s="38">
        <v>0</v>
      </c>
      <c r="AO26" s="38">
        <v>0</v>
      </c>
      <c r="AP26" s="38">
        <v>0</v>
      </c>
      <c r="AQ26" s="38">
        <v>0</v>
      </c>
      <c r="AR26" s="38">
        <v>0</v>
      </c>
      <c r="AS26" s="38">
        <v>0</v>
      </c>
      <c r="AT26">
        <f t="shared" si="0"/>
        <v>0</v>
      </c>
    </row>
    <row r="27" spans="1:46" x14ac:dyDescent="0.35">
      <c r="A27" s="64"/>
      <c r="B27" s="37">
        <v>24</v>
      </c>
      <c r="C27" s="38">
        <v>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2</v>
      </c>
      <c r="X27" s="38">
        <v>0</v>
      </c>
      <c r="Y27" s="38">
        <v>0</v>
      </c>
      <c r="Z27" s="38">
        <v>0</v>
      </c>
      <c r="AA27" s="39">
        <v>1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8">
        <v>0</v>
      </c>
      <c r="AS27" s="38">
        <v>0</v>
      </c>
      <c r="AT27">
        <f t="shared" si="0"/>
        <v>3</v>
      </c>
    </row>
    <row r="28" spans="1:46" x14ac:dyDescent="0.35">
      <c r="A28" s="64"/>
      <c r="B28" s="37">
        <v>25</v>
      </c>
      <c r="C28" s="38">
        <v>0</v>
      </c>
      <c r="D28" s="38">
        <v>0</v>
      </c>
      <c r="E28" s="38">
        <v>0</v>
      </c>
      <c r="F28" s="38">
        <v>0</v>
      </c>
      <c r="G28" s="38">
        <v>1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3</v>
      </c>
      <c r="X28" s="38">
        <v>0</v>
      </c>
      <c r="Y28" s="38">
        <v>0</v>
      </c>
      <c r="Z28" s="38">
        <v>0</v>
      </c>
      <c r="AA28" s="38">
        <v>0</v>
      </c>
      <c r="AB28" s="39">
        <v>1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2</v>
      </c>
      <c r="AK28" s="38">
        <v>0</v>
      </c>
      <c r="AL28" s="38">
        <v>0</v>
      </c>
      <c r="AM28" s="38">
        <v>0</v>
      </c>
      <c r="AN28" s="38">
        <v>0</v>
      </c>
      <c r="AO28" s="38">
        <v>0</v>
      </c>
      <c r="AP28" s="38">
        <v>0</v>
      </c>
      <c r="AQ28" s="38">
        <v>0</v>
      </c>
      <c r="AR28" s="38">
        <v>0</v>
      </c>
      <c r="AS28" s="38">
        <v>0</v>
      </c>
      <c r="AT28">
        <f t="shared" si="0"/>
        <v>7</v>
      </c>
    </row>
    <row r="29" spans="1:46" x14ac:dyDescent="0.35">
      <c r="A29" s="64"/>
      <c r="B29" s="37">
        <v>26</v>
      </c>
      <c r="C29" s="38">
        <v>0</v>
      </c>
      <c r="D29" s="38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7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9">
        <v>0</v>
      </c>
      <c r="AD29" s="38">
        <v>1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5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8">
        <v>0</v>
      </c>
      <c r="AS29" s="38">
        <v>0</v>
      </c>
      <c r="AT29">
        <f t="shared" si="0"/>
        <v>13</v>
      </c>
    </row>
    <row r="30" spans="1:46" x14ac:dyDescent="0.35">
      <c r="A30" s="64"/>
      <c r="B30" s="37">
        <v>27</v>
      </c>
      <c r="C30" s="38">
        <v>0</v>
      </c>
      <c r="D30" s="38">
        <v>0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8">
        <v>0</v>
      </c>
      <c r="V30" s="38">
        <v>0</v>
      </c>
      <c r="W30" s="38">
        <v>14</v>
      </c>
      <c r="X30" s="38">
        <v>0</v>
      </c>
      <c r="Y30" s="38">
        <v>0</v>
      </c>
      <c r="Z30" s="38">
        <v>0</v>
      </c>
      <c r="AA30" s="38">
        <v>0</v>
      </c>
      <c r="AB30" s="38">
        <v>0</v>
      </c>
      <c r="AC30" s="38">
        <v>0</v>
      </c>
      <c r="AD30" s="39">
        <v>8</v>
      </c>
      <c r="AE30" s="38">
        <v>0</v>
      </c>
      <c r="AF30" s="38">
        <v>0</v>
      </c>
      <c r="AG30" s="38">
        <v>0</v>
      </c>
      <c r="AH30" s="38">
        <v>0</v>
      </c>
      <c r="AI30" s="38">
        <v>0</v>
      </c>
      <c r="AJ30" s="38">
        <v>9</v>
      </c>
      <c r="AK30" s="38">
        <v>0</v>
      </c>
      <c r="AL30" s="38">
        <v>0</v>
      </c>
      <c r="AM30" s="38">
        <v>0</v>
      </c>
      <c r="AN30" s="38">
        <v>0</v>
      </c>
      <c r="AO30" s="38">
        <v>0</v>
      </c>
      <c r="AP30" s="38">
        <v>0</v>
      </c>
      <c r="AQ30" s="38">
        <v>0</v>
      </c>
      <c r="AR30" s="38">
        <v>0</v>
      </c>
      <c r="AS30" s="38">
        <v>0</v>
      </c>
      <c r="AT30">
        <f t="shared" si="0"/>
        <v>31</v>
      </c>
    </row>
    <row r="31" spans="1:46" hidden="1" x14ac:dyDescent="0.35">
      <c r="A31" s="64"/>
      <c r="B31" s="37">
        <v>28</v>
      </c>
      <c r="C31" s="38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9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8">
        <v>0</v>
      </c>
      <c r="AS31" s="38">
        <v>0</v>
      </c>
      <c r="AT31">
        <f t="shared" si="0"/>
        <v>0</v>
      </c>
    </row>
    <row r="32" spans="1:46" hidden="1" x14ac:dyDescent="0.35">
      <c r="A32" s="64"/>
      <c r="B32" s="37">
        <v>29</v>
      </c>
      <c r="C32" s="38">
        <v>0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8">
        <v>0</v>
      </c>
      <c r="Z32" s="38">
        <v>0</v>
      </c>
      <c r="AA32" s="38">
        <v>0</v>
      </c>
      <c r="AB32" s="38">
        <v>0</v>
      </c>
      <c r="AC32" s="38">
        <v>0</v>
      </c>
      <c r="AD32" s="38">
        <v>0</v>
      </c>
      <c r="AE32" s="38">
        <v>0</v>
      </c>
      <c r="AF32" s="39">
        <v>0</v>
      </c>
      <c r="AG32" s="38">
        <v>0</v>
      </c>
      <c r="AH32" s="38">
        <v>0</v>
      </c>
      <c r="AI32" s="38">
        <v>0</v>
      </c>
      <c r="AJ32" s="38">
        <v>0</v>
      </c>
      <c r="AK32" s="38">
        <v>0</v>
      </c>
      <c r="AL32" s="38">
        <v>0</v>
      </c>
      <c r="AM32" s="38">
        <v>0</v>
      </c>
      <c r="AN32" s="38">
        <v>0</v>
      </c>
      <c r="AO32" s="38">
        <v>0</v>
      </c>
      <c r="AP32" s="38">
        <v>0</v>
      </c>
      <c r="AQ32" s="38">
        <v>0</v>
      </c>
      <c r="AR32" s="38">
        <v>0</v>
      </c>
      <c r="AS32" s="38">
        <v>0</v>
      </c>
      <c r="AT32">
        <f t="shared" si="0"/>
        <v>0</v>
      </c>
    </row>
    <row r="33" spans="1:46" x14ac:dyDescent="0.35">
      <c r="A33" s="64"/>
      <c r="B33" s="37">
        <v>30</v>
      </c>
      <c r="C33" s="38">
        <v>0</v>
      </c>
      <c r="D33" s="38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1</v>
      </c>
      <c r="AE33" s="38">
        <v>0</v>
      </c>
      <c r="AF33" s="38">
        <v>0</v>
      </c>
      <c r="AG33" s="39">
        <v>0</v>
      </c>
      <c r="AH33" s="38">
        <v>0</v>
      </c>
      <c r="AI33" s="38">
        <v>0</v>
      </c>
      <c r="AJ33" s="38">
        <v>1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8">
        <v>0</v>
      </c>
      <c r="AS33" s="38">
        <v>0</v>
      </c>
      <c r="AT33">
        <f t="shared" si="0"/>
        <v>2</v>
      </c>
    </row>
    <row r="34" spans="1:46" x14ac:dyDescent="0.35">
      <c r="A34" s="64"/>
      <c r="B34" s="37">
        <v>31</v>
      </c>
      <c r="C34" s="38">
        <v>0</v>
      </c>
      <c r="D34" s="38">
        <v>0</v>
      </c>
      <c r="E34" s="38">
        <v>0</v>
      </c>
      <c r="F34" s="38">
        <v>0</v>
      </c>
      <c r="G34" s="38">
        <v>0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8">
        <v>0</v>
      </c>
      <c r="V34" s="38">
        <v>0</v>
      </c>
      <c r="W34" s="38">
        <v>1</v>
      </c>
      <c r="X34" s="38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8">
        <v>0</v>
      </c>
      <c r="AF34" s="38">
        <v>0</v>
      </c>
      <c r="AG34" s="38">
        <v>0</v>
      </c>
      <c r="AH34" s="39">
        <v>0</v>
      </c>
      <c r="AI34" s="38">
        <v>0</v>
      </c>
      <c r="AJ34" s="38">
        <v>1</v>
      </c>
      <c r="AK34" s="38">
        <v>0</v>
      </c>
      <c r="AL34" s="38">
        <v>0</v>
      </c>
      <c r="AM34" s="38">
        <v>0</v>
      </c>
      <c r="AN34" s="38">
        <v>0</v>
      </c>
      <c r="AO34" s="38">
        <v>0</v>
      </c>
      <c r="AP34" s="38">
        <v>0</v>
      </c>
      <c r="AQ34" s="38">
        <v>0</v>
      </c>
      <c r="AR34" s="38">
        <v>0</v>
      </c>
      <c r="AS34" s="38">
        <v>0</v>
      </c>
      <c r="AT34">
        <f t="shared" si="0"/>
        <v>2</v>
      </c>
    </row>
    <row r="35" spans="1:46" x14ac:dyDescent="0.35">
      <c r="A35" s="64"/>
      <c r="B35" s="37">
        <v>32</v>
      </c>
      <c r="C35" s="38">
        <v>0</v>
      </c>
      <c r="D35" s="38">
        <v>0</v>
      </c>
      <c r="E35" s="38">
        <v>0</v>
      </c>
      <c r="F35" s="38">
        <v>1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4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9">
        <v>0</v>
      </c>
      <c r="AJ35" s="38">
        <v>2</v>
      </c>
      <c r="AK35" s="38">
        <v>1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8">
        <v>0</v>
      </c>
      <c r="AS35" s="38">
        <v>0</v>
      </c>
      <c r="AT35">
        <f t="shared" si="0"/>
        <v>8</v>
      </c>
    </row>
    <row r="36" spans="1:46" x14ac:dyDescent="0.35">
      <c r="A36" s="64"/>
      <c r="B36" s="37">
        <v>33</v>
      </c>
      <c r="C36" s="38">
        <v>0</v>
      </c>
      <c r="D36" s="38">
        <v>0</v>
      </c>
      <c r="E36" s="38">
        <v>0</v>
      </c>
      <c r="F36" s="38">
        <v>0</v>
      </c>
      <c r="G36" s="38">
        <v>0</v>
      </c>
      <c r="H36" s="38">
        <v>0</v>
      </c>
      <c r="I36" s="38">
        <v>0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38">
        <v>20</v>
      </c>
      <c r="X36" s="38">
        <v>1</v>
      </c>
      <c r="Y36" s="38">
        <v>0</v>
      </c>
      <c r="Z36" s="38">
        <v>0</v>
      </c>
      <c r="AA36" s="38">
        <v>0</v>
      </c>
      <c r="AB36" s="38">
        <v>0</v>
      </c>
      <c r="AC36" s="38">
        <v>1</v>
      </c>
      <c r="AD36" s="38">
        <v>3</v>
      </c>
      <c r="AE36" s="38">
        <v>0</v>
      </c>
      <c r="AF36" s="38">
        <v>0</v>
      </c>
      <c r="AG36" s="38">
        <v>0</v>
      </c>
      <c r="AH36" s="38">
        <v>0</v>
      </c>
      <c r="AI36" s="38">
        <v>0</v>
      </c>
      <c r="AJ36" s="39">
        <v>357</v>
      </c>
      <c r="AK36" s="38">
        <v>3</v>
      </c>
      <c r="AL36" s="38">
        <v>0</v>
      </c>
      <c r="AM36" s="38">
        <v>1</v>
      </c>
      <c r="AN36" s="38">
        <v>0</v>
      </c>
      <c r="AO36" s="38">
        <v>0</v>
      </c>
      <c r="AP36" s="38">
        <v>0</v>
      </c>
      <c r="AQ36" s="38">
        <v>0</v>
      </c>
      <c r="AR36" s="38">
        <v>0</v>
      </c>
      <c r="AS36" s="38">
        <v>0</v>
      </c>
      <c r="AT36">
        <f t="shared" si="0"/>
        <v>386</v>
      </c>
    </row>
    <row r="37" spans="1:46" x14ac:dyDescent="0.35">
      <c r="A37" s="64"/>
      <c r="B37" s="37">
        <v>34</v>
      </c>
      <c r="C37" s="38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3</v>
      </c>
      <c r="X37" s="38">
        <v>1</v>
      </c>
      <c r="Y37" s="38">
        <v>0</v>
      </c>
      <c r="Z37" s="38">
        <v>0</v>
      </c>
      <c r="AA37" s="38">
        <v>0</v>
      </c>
      <c r="AB37" s="38">
        <v>0</v>
      </c>
      <c r="AC37" s="38">
        <v>1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19</v>
      </c>
      <c r="AK37" s="39">
        <v>1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8">
        <v>0</v>
      </c>
      <c r="AS37" s="38">
        <v>0</v>
      </c>
      <c r="AT37">
        <f t="shared" si="0"/>
        <v>25</v>
      </c>
    </row>
    <row r="38" spans="1:46" x14ac:dyDescent="0.35">
      <c r="A38" s="64"/>
      <c r="B38" s="37">
        <v>35</v>
      </c>
      <c r="C38" s="38">
        <v>0</v>
      </c>
      <c r="D38" s="38">
        <v>0</v>
      </c>
      <c r="E38" s="38">
        <v>0</v>
      </c>
      <c r="F38" s="38">
        <v>0</v>
      </c>
      <c r="G38" s="38">
        <v>0</v>
      </c>
      <c r="H38" s="38">
        <v>0</v>
      </c>
      <c r="I38" s="38">
        <v>0</v>
      </c>
      <c r="J38" s="38">
        <v>0</v>
      </c>
      <c r="K38" s="38">
        <v>0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8">
        <v>0</v>
      </c>
      <c r="Z38" s="38">
        <v>0</v>
      </c>
      <c r="AA38" s="38">
        <v>0</v>
      </c>
      <c r="AB38" s="38">
        <v>0</v>
      </c>
      <c r="AC38" s="38">
        <v>0</v>
      </c>
      <c r="AD38" s="38">
        <v>0</v>
      </c>
      <c r="AE38" s="38">
        <v>0</v>
      </c>
      <c r="AF38" s="38">
        <v>0</v>
      </c>
      <c r="AG38" s="38">
        <v>0</v>
      </c>
      <c r="AH38" s="38">
        <v>0</v>
      </c>
      <c r="AI38" s="38">
        <v>0</v>
      </c>
      <c r="AJ38" s="38">
        <v>2</v>
      </c>
      <c r="AK38" s="38">
        <v>1</v>
      </c>
      <c r="AL38" s="39">
        <v>0</v>
      </c>
      <c r="AM38" s="38">
        <v>0</v>
      </c>
      <c r="AN38" s="38">
        <v>0</v>
      </c>
      <c r="AO38" s="38">
        <v>0</v>
      </c>
      <c r="AP38" s="38">
        <v>0</v>
      </c>
      <c r="AQ38" s="38">
        <v>0</v>
      </c>
      <c r="AR38" s="38">
        <v>0</v>
      </c>
      <c r="AS38" s="38">
        <v>0</v>
      </c>
      <c r="AT38">
        <f t="shared" si="0"/>
        <v>3</v>
      </c>
    </row>
    <row r="39" spans="1:46" x14ac:dyDescent="0.35">
      <c r="A39" s="64"/>
      <c r="B39" s="37">
        <v>36</v>
      </c>
      <c r="C39" s="38">
        <v>0</v>
      </c>
      <c r="D39" s="38">
        <v>0</v>
      </c>
      <c r="E39" s="38">
        <v>0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0</v>
      </c>
      <c r="W39" s="38">
        <v>1</v>
      </c>
      <c r="X39" s="38">
        <v>0</v>
      </c>
      <c r="Y39" s="38">
        <v>0</v>
      </c>
      <c r="Z39" s="38">
        <v>0</v>
      </c>
      <c r="AA39" s="38">
        <v>0</v>
      </c>
      <c r="AB39" s="38">
        <v>0</v>
      </c>
      <c r="AC39" s="38">
        <v>0</v>
      </c>
      <c r="AD39" s="38">
        <v>0</v>
      </c>
      <c r="AE39" s="38">
        <v>0</v>
      </c>
      <c r="AF39" s="38">
        <v>0</v>
      </c>
      <c r="AG39" s="38">
        <v>0</v>
      </c>
      <c r="AH39" s="38">
        <v>0</v>
      </c>
      <c r="AI39" s="38">
        <v>0</v>
      </c>
      <c r="AJ39" s="38">
        <v>4</v>
      </c>
      <c r="AK39" s="38">
        <v>0</v>
      </c>
      <c r="AL39" s="38">
        <v>0</v>
      </c>
      <c r="AM39" s="39">
        <v>4</v>
      </c>
      <c r="AN39" s="38">
        <v>0</v>
      </c>
      <c r="AO39" s="38">
        <v>0</v>
      </c>
      <c r="AP39" s="38">
        <v>0</v>
      </c>
      <c r="AQ39" s="38">
        <v>0</v>
      </c>
      <c r="AR39" s="38">
        <v>0</v>
      </c>
      <c r="AS39" s="38">
        <v>0</v>
      </c>
      <c r="AT39">
        <f t="shared" si="0"/>
        <v>9</v>
      </c>
    </row>
    <row r="40" spans="1:46" hidden="1" x14ac:dyDescent="0.35">
      <c r="A40" s="64"/>
      <c r="B40" s="37">
        <v>37</v>
      </c>
      <c r="C40" s="38">
        <v>0</v>
      </c>
      <c r="D40" s="38">
        <v>0</v>
      </c>
      <c r="E40" s="38">
        <v>0</v>
      </c>
      <c r="F40" s="38">
        <v>0</v>
      </c>
      <c r="G40" s="38">
        <v>0</v>
      </c>
      <c r="H40" s="38">
        <v>0</v>
      </c>
      <c r="I40" s="38">
        <v>0</v>
      </c>
      <c r="J40" s="38">
        <v>0</v>
      </c>
      <c r="K40" s="38">
        <v>0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38">
        <v>0</v>
      </c>
      <c r="AE40" s="38">
        <v>0</v>
      </c>
      <c r="AF40" s="38">
        <v>0</v>
      </c>
      <c r="AG40" s="38">
        <v>0</v>
      </c>
      <c r="AH40" s="38">
        <v>0</v>
      </c>
      <c r="AI40" s="38">
        <v>0</v>
      </c>
      <c r="AJ40" s="38">
        <v>0</v>
      </c>
      <c r="AK40" s="38">
        <v>0</v>
      </c>
      <c r="AL40" s="38">
        <v>0</v>
      </c>
      <c r="AM40" s="38">
        <v>0</v>
      </c>
      <c r="AN40" s="39">
        <v>0</v>
      </c>
      <c r="AO40" s="38">
        <v>0</v>
      </c>
      <c r="AP40" s="38">
        <v>0</v>
      </c>
      <c r="AQ40" s="38">
        <v>0</v>
      </c>
      <c r="AR40" s="38">
        <v>0</v>
      </c>
      <c r="AS40" s="38">
        <v>0</v>
      </c>
      <c r="AT40">
        <f t="shared" si="0"/>
        <v>0</v>
      </c>
    </row>
    <row r="41" spans="1:46" x14ac:dyDescent="0.35">
      <c r="A41" s="64"/>
      <c r="B41" s="37">
        <v>38</v>
      </c>
      <c r="C41" s="38">
        <v>0</v>
      </c>
      <c r="D41" s="38">
        <v>0</v>
      </c>
      <c r="E41" s="38">
        <v>0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8">
        <v>0</v>
      </c>
      <c r="AF41" s="38">
        <v>0</v>
      </c>
      <c r="AG41" s="38">
        <v>0</v>
      </c>
      <c r="AH41" s="38">
        <v>0</v>
      </c>
      <c r="AI41" s="38">
        <v>0</v>
      </c>
      <c r="AJ41" s="38">
        <v>2</v>
      </c>
      <c r="AK41" s="38">
        <v>0</v>
      </c>
      <c r="AL41" s="38">
        <v>0</v>
      </c>
      <c r="AM41" s="38">
        <v>0</v>
      </c>
      <c r="AN41" s="38">
        <v>0</v>
      </c>
      <c r="AO41" s="39">
        <v>0</v>
      </c>
      <c r="AP41" s="38">
        <v>0</v>
      </c>
      <c r="AQ41" s="38">
        <v>0</v>
      </c>
      <c r="AR41" s="38">
        <v>0</v>
      </c>
      <c r="AS41" s="38">
        <v>0</v>
      </c>
      <c r="AT41">
        <f t="shared" si="0"/>
        <v>2</v>
      </c>
    </row>
    <row r="42" spans="1:46" hidden="1" x14ac:dyDescent="0.35">
      <c r="A42" s="64"/>
      <c r="B42" s="37">
        <v>39</v>
      </c>
      <c r="C42" s="38">
        <v>0</v>
      </c>
      <c r="D42" s="38">
        <v>0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8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8">
        <v>0</v>
      </c>
      <c r="AP42" s="39">
        <v>0</v>
      </c>
      <c r="AQ42" s="38">
        <v>0</v>
      </c>
      <c r="AR42" s="38">
        <v>0</v>
      </c>
      <c r="AS42" s="38">
        <v>0</v>
      </c>
      <c r="AT42">
        <f t="shared" si="0"/>
        <v>0</v>
      </c>
    </row>
    <row r="43" spans="1:46" hidden="1" x14ac:dyDescent="0.35">
      <c r="A43" s="64"/>
      <c r="B43" s="37">
        <v>40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  <c r="R43" s="38">
        <v>0</v>
      </c>
      <c r="S43" s="38">
        <v>0</v>
      </c>
      <c r="T43" s="38">
        <v>0</v>
      </c>
      <c r="U43" s="38">
        <v>0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8">
        <v>0</v>
      </c>
      <c r="AP43" s="38">
        <v>0</v>
      </c>
      <c r="AQ43" s="39">
        <v>0</v>
      </c>
      <c r="AR43" s="38">
        <v>0</v>
      </c>
      <c r="AS43" s="38">
        <v>0</v>
      </c>
      <c r="AT43">
        <f t="shared" si="0"/>
        <v>0</v>
      </c>
    </row>
    <row r="44" spans="1:46" hidden="1" x14ac:dyDescent="0.35">
      <c r="A44" s="64"/>
      <c r="B44" s="37">
        <v>41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S44" s="38">
        <v>0</v>
      </c>
      <c r="T44" s="38">
        <v>0</v>
      </c>
      <c r="U44" s="38">
        <v>0</v>
      </c>
      <c r="V44" s="38">
        <v>0</v>
      </c>
      <c r="W44" s="38">
        <v>0</v>
      </c>
      <c r="X44" s="38">
        <v>0</v>
      </c>
      <c r="Y44" s="38">
        <v>0</v>
      </c>
      <c r="Z44" s="38">
        <v>0</v>
      </c>
      <c r="AA44" s="38">
        <v>0</v>
      </c>
      <c r="AB44" s="38">
        <v>0</v>
      </c>
      <c r="AC44" s="38">
        <v>0</v>
      </c>
      <c r="AD44" s="38">
        <v>0</v>
      </c>
      <c r="AE44" s="38">
        <v>0</v>
      </c>
      <c r="AF44" s="38">
        <v>0</v>
      </c>
      <c r="AG44" s="38">
        <v>0</v>
      </c>
      <c r="AH44" s="38">
        <v>0</v>
      </c>
      <c r="AI44" s="38">
        <v>0</v>
      </c>
      <c r="AJ44" s="38">
        <v>0</v>
      </c>
      <c r="AK44" s="38">
        <v>0</v>
      </c>
      <c r="AL44" s="38">
        <v>0</v>
      </c>
      <c r="AM44" s="38">
        <v>0</v>
      </c>
      <c r="AN44" s="38">
        <v>0</v>
      </c>
      <c r="AO44" s="38">
        <v>0</v>
      </c>
      <c r="AP44" s="38">
        <v>0</v>
      </c>
      <c r="AQ44" s="38">
        <v>0</v>
      </c>
      <c r="AR44" s="39">
        <v>0</v>
      </c>
      <c r="AS44" s="38">
        <v>0</v>
      </c>
      <c r="AT44">
        <f t="shared" si="0"/>
        <v>0</v>
      </c>
    </row>
    <row r="45" spans="1:46" x14ac:dyDescent="0.35">
      <c r="A45" s="64"/>
      <c r="B45" s="37">
        <v>42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0</v>
      </c>
      <c r="AJ45" s="38">
        <v>1</v>
      </c>
      <c r="AK45" s="38">
        <v>0</v>
      </c>
      <c r="AL45" s="38">
        <v>0</v>
      </c>
      <c r="AM45" s="38">
        <v>0</v>
      </c>
      <c r="AN45" s="38">
        <v>0</v>
      </c>
      <c r="AO45" s="38">
        <v>0</v>
      </c>
      <c r="AP45" s="38">
        <v>0</v>
      </c>
      <c r="AQ45" s="38">
        <v>0</v>
      </c>
      <c r="AR45" s="38">
        <v>0</v>
      </c>
      <c r="AS45" s="39">
        <v>0</v>
      </c>
      <c r="AT45">
        <f t="shared" si="0"/>
        <v>1</v>
      </c>
    </row>
  </sheetData>
  <mergeCells count="2">
    <mergeCell ref="C1:AS1"/>
    <mergeCell ref="A3:A45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8285-3753-49FE-87C3-DD1742BECE78}">
  <dimension ref="A1:AO44"/>
  <sheetViews>
    <sheetView topLeftCell="D1" workbookViewId="0">
      <pane ySplit="1" topLeftCell="A5" activePane="bottomLeft" state="frozen"/>
      <selection pane="bottomLeft" activeCell="AF6" sqref="AF6"/>
    </sheetView>
  </sheetViews>
  <sheetFormatPr defaultRowHeight="20" customHeight="1" x14ac:dyDescent="0.35"/>
  <cols>
    <col min="1" max="1" width="8.6328125" style="54" bestFit="1" customWidth="1"/>
    <col min="2" max="2" width="10.6328125" style="11" bestFit="1" customWidth="1"/>
    <col min="3" max="3" width="6.453125" style="11" bestFit="1" customWidth="1"/>
    <col min="4" max="4" width="18.6328125" style="43" bestFit="1" customWidth="1"/>
    <col min="5" max="5" width="16.26953125" style="51" bestFit="1" customWidth="1"/>
    <col min="6" max="6" width="8.90625" style="51" bestFit="1" customWidth="1"/>
    <col min="7" max="7" width="11.54296875" style="51" bestFit="1" customWidth="1"/>
    <col min="8" max="8" width="8.7265625" style="11"/>
    <col min="9" max="9" width="8.81640625" style="54" bestFit="1" customWidth="1"/>
    <col min="10" max="10" width="10.6328125" style="11" bestFit="1" customWidth="1"/>
    <col min="11" max="11" width="6.453125" style="11" bestFit="1" customWidth="1"/>
    <col min="12" max="12" width="18.6328125" style="11" bestFit="1" customWidth="1"/>
    <col min="13" max="13" width="16.26953125" style="53" bestFit="1" customWidth="1"/>
    <col min="14" max="14" width="9.6328125" style="53" bestFit="1" customWidth="1"/>
    <col min="15" max="15" width="11.54296875" style="53" bestFit="1" customWidth="1"/>
    <col min="16" max="16" width="8.7265625" style="11"/>
    <col min="17" max="17" width="8.6328125" style="54" bestFit="1" customWidth="1"/>
    <col min="18" max="18" width="10.6328125" style="11" bestFit="1" customWidth="1"/>
    <col min="19" max="19" width="6.453125" style="11" bestFit="1" customWidth="1"/>
    <col min="20" max="20" width="18.6328125" style="11" bestFit="1" customWidth="1"/>
    <col min="21" max="21" width="16.26953125" style="53" bestFit="1" customWidth="1"/>
    <col min="22" max="22" width="9.6328125" style="53" bestFit="1" customWidth="1"/>
    <col min="23" max="23" width="11.54296875" style="53" bestFit="1" customWidth="1"/>
    <col min="24" max="24" width="8.7265625" style="11"/>
    <col min="25" max="25" width="8.6328125" style="11" bestFit="1" customWidth="1"/>
    <col min="26" max="26" width="10.6328125" style="11" bestFit="1" customWidth="1"/>
    <col min="27" max="27" width="6.453125" style="11" bestFit="1" customWidth="1"/>
    <col min="28" max="28" width="18.6328125" style="11" bestFit="1" customWidth="1"/>
    <col min="29" max="29" width="16.26953125" style="53" bestFit="1" customWidth="1"/>
    <col min="30" max="30" width="9.6328125" style="53" bestFit="1" customWidth="1"/>
    <col min="31" max="31" width="11.54296875" style="53" bestFit="1" customWidth="1"/>
    <col min="32" max="32" width="8.7265625" style="11"/>
    <col min="33" max="33" width="6.453125" style="11" bestFit="1" customWidth="1"/>
    <col min="34" max="34" width="22.26953125" style="11" bestFit="1" customWidth="1"/>
    <col min="35" max="35" width="15.1796875" style="11" bestFit="1" customWidth="1"/>
    <col min="36" max="36" width="15.81640625" style="11" bestFit="1" customWidth="1"/>
    <col min="37" max="37" width="8.7265625" style="11"/>
    <col min="38" max="38" width="3.81640625" style="11" bestFit="1" customWidth="1"/>
    <col min="39" max="39" width="18.6328125" style="43" bestFit="1" customWidth="1"/>
    <col min="40" max="41" width="4.36328125" style="11" bestFit="1" customWidth="1"/>
    <col min="42" max="16384" width="8.7265625" style="11"/>
  </cols>
  <sheetData>
    <row r="1" spans="1:41" ht="20" customHeight="1" x14ac:dyDescent="0.35">
      <c r="B1" s="44" t="s">
        <v>26</v>
      </c>
      <c r="C1" s="44" t="s">
        <v>66</v>
      </c>
      <c r="D1" s="44" t="s">
        <v>27</v>
      </c>
      <c r="E1" s="49"/>
      <c r="F1" s="49"/>
      <c r="G1" s="49"/>
      <c r="J1" s="44" t="s">
        <v>26</v>
      </c>
      <c r="K1" s="44" t="s">
        <v>66</v>
      </c>
      <c r="L1" s="44" t="s">
        <v>27</v>
      </c>
      <c r="M1" s="49"/>
      <c r="N1" s="49"/>
      <c r="O1" s="49"/>
      <c r="R1" s="60" t="s">
        <v>26</v>
      </c>
      <c r="S1" s="60" t="s">
        <v>66</v>
      </c>
      <c r="T1" s="60" t="s">
        <v>27</v>
      </c>
      <c r="U1" s="49"/>
      <c r="V1" s="49"/>
      <c r="W1" s="49"/>
      <c r="Z1" s="44" t="s">
        <v>26</v>
      </c>
      <c r="AA1" s="44" t="s">
        <v>66</v>
      </c>
      <c r="AB1" s="44" t="s">
        <v>27</v>
      </c>
      <c r="AC1" s="49"/>
      <c r="AD1" s="49"/>
      <c r="AE1" s="49"/>
      <c r="AG1" s="44" t="s">
        <v>66</v>
      </c>
      <c r="AH1" s="44" t="s">
        <v>31</v>
      </c>
      <c r="AI1" s="44" t="s">
        <v>32</v>
      </c>
      <c r="AJ1" s="44" t="s">
        <v>33</v>
      </c>
      <c r="AL1" s="66" t="s">
        <v>48</v>
      </c>
      <c r="AM1" s="66"/>
      <c r="AN1" s="66"/>
    </row>
    <row r="2" spans="1:41" ht="20" customHeight="1" x14ac:dyDescent="0.35">
      <c r="A2" s="64" t="s">
        <v>67</v>
      </c>
      <c r="B2" s="46">
        <v>0</v>
      </c>
      <c r="C2" s="46">
        <v>0</v>
      </c>
      <c r="D2" s="47"/>
      <c r="E2" s="50" t="str">
        <f t="shared" ref="E2:E9" si="0">VLOOKUP(C2,$AG$1:$AJ$44,2,FALSE)</f>
        <v>Arco</v>
      </c>
      <c r="F2" s="50" t="str">
        <f t="shared" ref="F2:F9" si="1">VLOOKUP(C2,$AG$1:$AJ$44,3,FALSE)</f>
        <v>Antes de 1960</v>
      </c>
      <c r="G2" s="50" t="str">
        <f t="shared" ref="G2:G9" si="2">VLOOKUP(C2,$AG$1:$AJ$44,4,FALSE)</f>
        <v>Alvenaria de Pedra</v>
      </c>
      <c r="I2" s="64" t="s">
        <v>68</v>
      </c>
      <c r="J2" s="46">
        <v>5</v>
      </c>
      <c r="K2" s="46">
        <v>12</v>
      </c>
      <c r="L2" s="48">
        <f>J2/SUM(J2:J4)</f>
        <v>0.55555555555555558</v>
      </c>
      <c r="M2" s="52" t="str">
        <f>VLOOKUP(K2,$AG$1:$AJ$44,2,FALSE)</f>
        <v>Outro</v>
      </c>
      <c r="N2" s="52" t="str">
        <f>VLOOKUP(K2,$AG$1:$AJ$44,3,FALSE)</f>
        <v>1983-2010</v>
      </c>
      <c r="O2" s="52" t="str">
        <f>VLOOKUP(K2,$AG$1:$AJ$44,4,FALSE)</f>
        <v>Aço</v>
      </c>
      <c r="Q2" s="67" t="s">
        <v>69</v>
      </c>
      <c r="R2" s="46">
        <v>1</v>
      </c>
      <c r="S2" s="46">
        <v>24</v>
      </c>
      <c r="T2" s="48">
        <f>R2/SUM(R2:R3)</f>
        <v>0.33333333333333331</v>
      </c>
      <c r="U2" s="52" t="str">
        <f>VLOOKUP(S2,$AG$1:$AJ$44,2,FALSE)</f>
        <v>Pórtico</v>
      </c>
      <c r="V2" s="52" t="str">
        <f>VLOOKUP(S2,$AG$1:$AJ$44,3,FALSE)</f>
        <v>Depois de 2010</v>
      </c>
      <c r="W2" s="52" t="str">
        <f>VLOOKUP(S2,$AG$1:$AJ$44,4,FALSE)</f>
        <v>Betão Armado</v>
      </c>
      <c r="Y2" s="64" t="s">
        <v>70</v>
      </c>
      <c r="Z2" s="46">
        <v>357</v>
      </c>
      <c r="AA2" s="46">
        <v>33</v>
      </c>
      <c r="AB2" s="48">
        <f>Z2/SUM(Z2:Z8)</f>
        <v>0.92487046632124348</v>
      </c>
      <c r="AC2" s="52" t="str">
        <f t="shared" ref="AC2:AC8" si="3">VLOOKUP(AA2,$AG$1:$AJ$44,2,FALSE)</f>
        <v>Vãos Multiplos</v>
      </c>
      <c r="AD2" s="52" t="str">
        <f t="shared" ref="AD2:AD8" si="4">VLOOKUP(AA2,$AG$1:$AJ$44,3,FALSE)</f>
        <v>1983-2010</v>
      </c>
      <c r="AE2" s="52" t="str">
        <f t="shared" ref="AE2:AE8" si="5">VLOOKUP(AA2,$AG$1:$AJ$44,4,FALSE)</f>
        <v>Betão Armado</v>
      </c>
      <c r="AG2" s="35">
        <v>0</v>
      </c>
      <c r="AH2" s="35" t="s">
        <v>34</v>
      </c>
      <c r="AI2" s="35" t="s">
        <v>35</v>
      </c>
      <c r="AJ2" s="35" t="s">
        <v>36</v>
      </c>
      <c r="AL2" s="35">
        <f>C2+C11+C14+C17+C20+C23+C26+K2+K6+K9+K11+K14+K17+K22+S2+S5+S10+S15+S19+S23+S27+AA2+AA10+AA16+AA20+AA24+AA27</f>
        <v>557</v>
      </c>
      <c r="AM2" s="45" t="s">
        <v>53</v>
      </c>
      <c r="AN2" s="35">
        <v>647</v>
      </c>
      <c r="AO2" s="61">
        <f>AL2/AN2</f>
        <v>0.86089644513137553</v>
      </c>
    </row>
    <row r="3" spans="1:41" ht="20" customHeight="1" x14ac:dyDescent="0.35">
      <c r="A3" s="64"/>
      <c r="B3" s="35">
        <v>4</v>
      </c>
      <c r="C3" s="35">
        <v>33</v>
      </c>
      <c r="D3" s="45" t="str">
        <f>COUNTIF(E3,$E$2)+COUNTIF(F3,$F$2)+COUNTIF(G3,$G$2)&amp;" ("&amp; IF(E3=$E$2,"Estrutura, ","") &amp; IF(F3=$F$2,"Ano, ","") &amp;IF(G3=$G$2,"Material","") &amp; IF(OR(E3=$E$2,F3=$F$2,G3=$G$2),"","Nenhuma") &amp;")"</f>
        <v>0 (Nenhuma)</v>
      </c>
      <c r="E3" s="51" t="str">
        <f t="shared" si="0"/>
        <v>Vãos Multiplos</v>
      </c>
      <c r="F3" s="51" t="str">
        <f t="shared" si="1"/>
        <v>1983-2010</v>
      </c>
      <c r="G3" s="51" t="str">
        <f t="shared" si="2"/>
        <v>Betão Armado</v>
      </c>
      <c r="I3" s="64"/>
      <c r="J3" s="56">
        <v>3</v>
      </c>
      <c r="K3" s="56">
        <v>20</v>
      </c>
      <c r="L3" s="40" t="str">
        <f>COUNTIF(M3,$M$2)+COUNTIF(N3,$N$2)+COUNTIF(O3,$O$2)&amp;" ("&amp; IF(M3=$M$2,"Estrutura, ","") &amp; IF(N3=$N$2,"Ano, ","") &amp;IF(O3=$O$2,"Material","") &amp; IF(OR(M3=$M$2,N3=$N$2,O3=$O$2),"","Nenhuma") &amp;")"</f>
        <v>1 (Ano, )</v>
      </c>
      <c r="M3" s="51" t="str">
        <f>VLOOKUP(K3,$AG$1:$AJ$44,2,FALSE)</f>
        <v>Pórtico</v>
      </c>
      <c r="N3" s="51" t="str">
        <f>VLOOKUP(K3,$AG$1:$AJ$44,3,FALSE)</f>
        <v>1983-2010</v>
      </c>
      <c r="O3" s="51" t="str">
        <f>VLOOKUP(K3,$AG$1:$AJ$44,4,FALSE)</f>
        <v>Betão Armado</v>
      </c>
      <c r="Q3" s="68"/>
      <c r="R3" s="35">
        <v>2</v>
      </c>
      <c r="S3" s="35">
        <v>20</v>
      </c>
      <c r="T3" s="45" t="str">
        <f>COUNTIF(U3,U2)+COUNTIF(V3,V2)+COUNTIF(W3,W2)&amp;" ("&amp; IF(U3=U2,"Estrutura, ","") &amp; IF(V3=V2,"Ano, ","") &amp;IF(W3=W2,"Material","") &amp; IF(OR(U3=U2,V3=V2,W3=W2),"","Nenhuma") &amp;")"</f>
        <v>2 (Estrutura, Material)</v>
      </c>
      <c r="U3" s="51" t="str">
        <f>VLOOKUP(S3,$AG$1:$AJ$44,2,FALSE)</f>
        <v>Pórtico</v>
      </c>
      <c r="V3" s="51" t="str">
        <f>VLOOKUP(S3,$AG$1:$AJ$44,3,FALSE)</f>
        <v>1983-2010</v>
      </c>
      <c r="W3" s="51" t="str">
        <f>VLOOKUP(S3,$AG$1:$AJ$44,4,FALSE)</f>
        <v>Betão Armado</v>
      </c>
      <c r="Y3" s="64"/>
      <c r="Z3" s="35">
        <v>20</v>
      </c>
      <c r="AA3" s="35">
        <v>20</v>
      </c>
      <c r="AB3" s="45" t="str">
        <f t="shared" ref="AB3:AB7" si="6">COUNTIF(AC3,$AC$2)+COUNTIF(AD3,$AD$2)+COUNTIF(AE3,$AE$2)&amp;" ("&amp; IF(AC3=$AC$2,"Estrutura, ","") &amp; IF(AD3=$AD$2,"Ano, ","") &amp;IF(AE3=$AE$2,"Material","") &amp; IF(OR(AC3=$AC$2,AD3=$AD$2,AE3=$AE$2),"","Nenhuma") &amp;")"</f>
        <v>2 (Ano, Material)</v>
      </c>
      <c r="AC3" s="51" t="str">
        <f t="shared" si="3"/>
        <v>Pórtico</v>
      </c>
      <c r="AD3" s="51" t="str">
        <f t="shared" si="4"/>
        <v>1983-2010</v>
      </c>
      <c r="AE3" s="51" t="str">
        <f t="shared" si="5"/>
        <v>Betão Armado</v>
      </c>
      <c r="AG3" s="35">
        <v>1</v>
      </c>
      <c r="AH3" s="35" t="s">
        <v>34</v>
      </c>
      <c r="AI3" s="35" t="s">
        <v>37</v>
      </c>
      <c r="AJ3" s="35" t="s">
        <v>36</v>
      </c>
      <c r="AL3" s="35">
        <f>COUNTIF($D$2:$D$37,AM3)+COUNTIF($L$2:$L$37,AM3)+COUNTIF($T$2:$T$37,AM3)+COUNTIF($AB$2:$AB$37,AM3)</f>
        <v>11</v>
      </c>
      <c r="AM3" s="45" t="s">
        <v>52</v>
      </c>
      <c r="AN3" s="62">
        <f>AL3/$AL$10</f>
        <v>0.2</v>
      </c>
    </row>
    <row r="4" spans="1:41" ht="20" customHeight="1" x14ac:dyDescent="0.35">
      <c r="A4" s="64"/>
      <c r="B4" s="35">
        <v>2</v>
      </c>
      <c r="C4" s="35">
        <v>3</v>
      </c>
      <c r="D4" s="45" t="str">
        <f t="shared" ref="D4:D9" si="7">COUNTIF(E4,$E$2)+COUNTIF(F4,$F$2)+COUNTIF(G4,$G$2)&amp;" ("&amp; IF(E4=$E$2,"Estrutura, ","") &amp; IF(F4=$F$2,"Ano, ","") &amp;IF(G4=$G$2,"Material","") &amp; IF(OR(E4=$E$2,F4=$F$2,G4=$G$2),"","Nenhuma") &amp;")"</f>
        <v>2 (Estrutura, Material)</v>
      </c>
      <c r="E4" s="51" t="str">
        <f t="shared" si="0"/>
        <v>Arco</v>
      </c>
      <c r="F4" s="51" t="str">
        <f t="shared" si="1"/>
        <v>1983-2010</v>
      </c>
      <c r="G4" s="51" t="str">
        <f t="shared" si="2"/>
        <v>Alvenaria de Pedra</v>
      </c>
      <c r="I4" s="64"/>
      <c r="J4" s="35">
        <v>1</v>
      </c>
      <c r="K4" s="35">
        <v>6</v>
      </c>
      <c r="L4" s="45" t="str">
        <f>COUNTIF(M4,$M$2)+COUNTIF(N4,$N$2)+COUNTIF(O4,$O$2)&amp;" ("&amp; IF(M4=$M$2,"Estrutura, ","") &amp; IF(N4=$N$2,"Ano, ","") &amp;IF(O4=$O$2,"Material","") &amp; IF(OR(M4=$M$2,N4=$N$2,O4=$O$2),"","Nenhuma") &amp;")"</f>
        <v>1 (Ano, )</v>
      </c>
      <c r="M4" s="51" t="str">
        <f>VLOOKUP(K4,$AG$1:$AJ$44,2,FALSE)</f>
        <v>Arco</v>
      </c>
      <c r="N4" s="51" t="str">
        <f>VLOOKUP(K4,$AG$1:$AJ$44,3,FALSE)</f>
        <v>1983-2010</v>
      </c>
      <c r="O4" s="51" t="str">
        <f>VLOOKUP(K4,$AG$1:$AJ$44,4,FALSE)</f>
        <v>Betão Armado</v>
      </c>
      <c r="R4" s="15"/>
      <c r="S4" s="15"/>
      <c r="T4" s="15"/>
      <c r="U4" s="49"/>
      <c r="V4" s="49"/>
      <c r="W4" s="49"/>
      <c r="Y4" s="64"/>
      <c r="Z4" s="35">
        <v>3</v>
      </c>
      <c r="AA4" s="35">
        <v>27</v>
      </c>
      <c r="AB4" s="45" t="str">
        <f t="shared" si="6"/>
        <v>2 (Ano, Material)</v>
      </c>
      <c r="AC4" s="51" t="str">
        <f t="shared" si="3"/>
        <v>Tabuleiro simples/apoiado</v>
      </c>
      <c r="AD4" s="51" t="str">
        <f t="shared" si="4"/>
        <v>1983-2010</v>
      </c>
      <c r="AE4" s="51" t="str">
        <f t="shared" si="5"/>
        <v>Betão Armado</v>
      </c>
      <c r="AG4" s="35">
        <v>2</v>
      </c>
      <c r="AH4" s="35" t="s">
        <v>34</v>
      </c>
      <c r="AI4" s="35" t="s">
        <v>35</v>
      </c>
      <c r="AJ4" s="35" t="s">
        <v>38</v>
      </c>
      <c r="AL4" s="35">
        <f t="shared" ref="AL4:AL9" si="8">COUNTIF($D$2:$D$37,AM4)+COUNTIF($L$2:$L$37,AM4)+COUNTIF($T$2:$T$37,AM4)+COUNTIF($AB$2:$AB$37,AM4)</f>
        <v>4</v>
      </c>
      <c r="AM4" s="45" t="s">
        <v>49</v>
      </c>
      <c r="AN4" s="62">
        <f t="shared" ref="AN4:AN9" si="9">AL4/$AL$10</f>
        <v>7.2727272727272724E-2</v>
      </c>
    </row>
    <row r="5" spans="1:41" ht="20" customHeight="1" x14ac:dyDescent="0.35">
      <c r="A5" s="64"/>
      <c r="B5" s="35">
        <v>2</v>
      </c>
      <c r="C5" s="35">
        <v>20</v>
      </c>
      <c r="D5" s="45" t="str">
        <f t="shared" si="7"/>
        <v>0 (Nenhuma)</v>
      </c>
      <c r="E5" s="51" t="str">
        <f t="shared" si="0"/>
        <v>Pórtico</v>
      </c>
      <c r="F5" s="51" t="str">
        <f t="shared" si="1"/>
        <v>1983-2010</v>
      </c>
      <c r="G5" s="51" t="str">
        <f t="shared" si="2"/>
        <v>Betão Armado</v>
      </c>
      <c r="J5" s="15"/>
      <c r="K5" s="15"/>
      <c r="L5" s="15"/>
      <c r="M5" s="49"/>
      <c r="N5" s="49"/>
      <c r="O5" s="49"/>
      <c r="Q5" s="64" t="s">
        <v>71</v>
      </c>
      <c r="R5" s="46">
        <v>1</v>
      </c>
      <c r="S5" s="46">
        <v>25</v>
      </c>
      <c r="T5" s="48">
        <f>R5/SUM(R5:R8)</f>
        <v>0.14285714285714285</v>
      </c>
      <c r="U5" s="52" t="str">
        <f>VLOOKUP(S5,$AG$1:$AJ$44,2,FALSE)</f>
        <v>Tabuleiro simples/apoiado</v>
      </c>
      <c r="V5" s="52" t="str">
        <f>VLOOKUP(S5,$AG$1:$AJ$44,3,FALSE)</f>
        <v>Antes de 1960</v>
      </c>
      <c r="W5" s="52" t="str">
        <f>VLOOKUP(S5,$AG$1:$AJ$44,4,FALSE)</f>
        <v>Betão Armado</v>
      </c>
      <c r="Y5" s="64"/>
      <c r="Z5" s="35">
        <v>3</v>
      </c>
      <c r="AA5" s="35">
        <v>34</v>
      </c>
      <c r="AB5" s="45" t="str">
        <f>COUNTIF(AC5,$AC$2)+COUNTIF(AD5,$AD$2)+COUNTIF(AE5,$AE$2)&amp;" ("&amp; IF(AC5=$AC$2,"Estrutura, ","") &amp; IF(AD5=$AD$2,"Ano, ","") &amp;IF(AE5=$AE$2,"Material","") &amp; IF(OR(AC5=$AC$2,AD5=$AD$2,AE5=$AE$2),"","Nenhuma") &amp;")"</f>
        <v>2 (Estrutura, Material)</v>
      </c>
      <c r="AC5" s="51" t="str">
        <f t="shared" si="3"/>
        <v>Vãos Multiplos</v>
      </c>
      <c r="AD5" s="51" t="str">
        <f t="shared" si="4"/>
        <v>1960-1983</v>
      </c>
      <c r="AE5" s="51" t="str">
        <f t="shared" si="5"/>
        <v>Betão Armado</v>
      </c>
      <c r="AG5" s="35">
        <v>3</v>
      </c>
      <c r="AH5" s="35" t="s">
        <v>34</v>
      </c>
      <c r="AI5" s="35" t="s">
        <v>39</v>
      </c>
      <c r="AJ5" s="35" t="s">
        <v>36</v>
      </c>
      <c r="AL5" s="35">
        <f t="shared" si="8"/>
        <v>2</v>
      </c>
      <c r="AM5" s="45" t="s">
        <v>50</v>
      </c>
      <c r="AN5" s="62">
        <f t="shared" si="9"/>
        <v>3.6363636363636362E-2</v>
      </c>
    </row>
    <row r="6" spans="1:41" ht="20" customHeight="1" x14ac:dyDescent="0.35">
      <c r="A6" s="64"/>
      <c r="B6" s="35">
        <v>2</v>
      </c>
      <c r="C6" s="35">
        <v>26</v>
      </c>
      <c r="D6" s="45" t="str">
        <f t="shared" si="7"/>
        <v>0 (Nenhuma)</v>
      </c>
      <c r="E6" s="51" t="str">
        <f t="shared" si="0"/>
        <v>Tabuleiro simples/apoiado</v>
      </c>
      <c r="F6" s="51" t="str">
        <f t="shared" si="1"/>
        <v>1960-1983</v>
      </c>
      <c r="G6" s="51" t="str">
        <f t="shared" si="2"/>
        <v>Betão Armado</v>
      </c>
      <c r="I6" s="67" t="s">
        <v>72</v>
      </c>
      <c r="J6" s="46">
        <v>0</v>
      </c>
      <c r="K6" s="46">
        <v>13</v>
      </c>
      <c r="L6" s="47"/>
      <c r="M6" s="50" t="str">
        <f>VLOOKUP(K6,$AG$1:$AJ$44,2,FALSE)</f>
        <v>Outro</v>
      </c>
      <c r="N6" s="50" t="str">
        <f>VLOOKUP(K6,$AG$1:$AJ$44,3,FALSE)</f>
        <v>1960-1983</v>
      </c>
      <c r="O6" s="50" t="str">
        <f>VLOOKUP(K6,$AG$1:$AJ$44,4,FALSE)</f>
        <v>Aço</v>
      </c>
      <c r="Q6" s="64"/>
      <c r="R6" s="35">
        <v>3</v>
      </c>
      <c r="S6" s="35">
        <v>20</v>
      </c>
      <c r="T6" s="45" t="str">
        <f>COUNTIF(U6,$U$5)+COUNTIF(V6,$V$5)+COUNTIF(W6,$W$5)&amp;" ("&amp; IF(U6=$U$5,"Estrutura, ","") &amp; IF(V6=$V$5,"Ano, ","") &amp;IF(W6=$W$5,"Material","") &amp; IF(OR(U6=$U$5,V6=$V$5,W6=$W$5),"","Nenhuma") &amp;")"</f>
        <v>1 (Material)</v>
      </c>
      <c r="U6" s="51" t="str">
        <f>VLOOKUP(S6,$AG$1:$AJ$44,2,FALSE)</f>
        <v>Pórtico</v>
      </c>
      <c r="V6" s="51" t="str">
        <f>VLOOKUP(S6,$AG$1:$AJ$44,3,FALSE)</f>
        <v>1983-2010</v>
      </c>
      <c r="W6" s="51" t="str">
        <f>VLOOKUP(S6,$AG$1:$AJ$44,4,FALSE)</f>
        <v>Betão Armado</v>
      </c>
      <c r="Y6" s="64"/>
      <c r="Z6" s="35">
        <v>1</v>
      </c>
      <c r="AA6" s="35">
        <v>21</v>
      </c>
      <c r="AB6" s="45" t="str">
        <f t="shared" si="6"/>
        <v>1 (Material)</v>
      </c>
      <c r="AC6" s="51" t="str">
        <f t="shared" si="3"/>
        <v>Pórtico</v>
      </c>
      <c r="AD6" s="51" t="str">
        <f t="shared" si="4"/>
        <v>1960-1983</v>
      </c>
      <c r="AE6" s="51" t="str">
        <f t="shared" si="5"/>
        <v>Betão Armado</v>
      </c>
      <c r="AG6" s="35">
        <v>4</v>
      </c>
      <c r="AH6" s="35" t="s">
        <v>34</v>
      </c>
      <c r="AI6" s="35" t="s">
        <v>37</v>
      </c>
      <c r="AJ6" s="35" t="s">
        <v>38</v>
      </c>
      <c r="AL6" s="35">
        <f t="shared" si="8"/>
        <v>14</v>
      </c>
      <c r="AM6" s="45" t="s">
        <v>29</v>
      </c>
      <c r="AN6" s="62">
        <f t="shared" si="9"/>
        <v>0.25454545454545452</v>
      </c>
    </row>
    <row r="7" spans="1:41" ht="20" customHeight="1" x14ac:dyDescent="0.35">
      <c r="A7" s="64"/>
      <c r="B7" s="35">
        <v>1</v>
      </c>
      <c r="C7" s="35">
        <v>6</v>
      </c>
      <c r="D7" s="45" t="str">
        <f t="shared" si="7"/>
        <v>1 (Estrutura, )</v>
      </c>
      <c r="E7" s="51" t="str">
        <f t="shared" si="0"/>
        <v>Arco</v>
      </c>
      <c r="F7" s="51" t="str">
        <f t="shared" si="1"/>
        <v>1983-2010</v>
      </c>
      <c r="G7" s="51" t="str">
        <f t="shared" si="2"/>
        <v>Betão Armado</v>
      </c>
      <c r="I7" s="68"/>
      <c r="J7" s="35">
        <v>1</v>
      </c>
      <c r="K7" s="35">
        <v>36</v>
      </c>
      <c r="L7" s="45" t="str">
        <f>COUNTIF(M7,$M$6)+COUNTIF(N7,$N$6)+COUNTIF(O7,$O$6)&amp;" ("&amp; IF(M7=$M$6,"Estrutura, ","") &amp; IF(N7=$N$6,"Ano, ","") &amp;IF(O7=$O$6,"Material","") &amp; IF(OR(M7=$M$6,N7=$N$6,O7=$O$6),"","Nenhuma") &amp;")"</f>
        <v>0 (Nenhuma)</v>
      </c>
      <c r="M7" s="51" t="str">
        <f>VLOOKUP(K7,$AG$1:$AJ$44,2,FALSE)</f>
        <v>Vãos Multiplos</v>
      </c>
      <c r="N7" s="51" t="str">
        <f>VLOOKUP(K7,$AG$1:$AJ$44,3,FALSE)</f>
        <v>Depois de 2010</v>
      </c>
      <c r="O7" s="51" t="str">
        <f>VLOOKUP(K7,$AG$1:$AJ$44,4,FALSE)</f>
        <v>Betão Armado</v>
      </c>
      <c r="Q7" s="64"/>
      <c r="R7" s="35">
        <v>2</v>
      </c>
      <c r="S7" s="35">
        <v>32</v>
      </c>
      <c r="T7" s="45" t="str">
        <f t="shared" ref="T7:T8" si="10">COUNTIF(U7,$U$5)+COUNTIF(V7,$V$5)+COUNTIF(W7,$W$5)&amp;" ("&amp; IF(U7=$U$5,"Estrutura, ","") &amp; IF(V7=$V$5,"Ano, ","") &amp;IF(W7=$W$5,"Material","") &amp; IF(OR(U7=$U$5,V7=$V$5,W7=$W$5),"","Nenhuma") &amp;")"</f>
        <v>2 (Ano, Material)</v>
      </c>
      <c r="U7" s="51" t="str">
        <f>VLOOKUP(S7,$AG$1:$AJ$44,2,FALSE)</f>
        <v>Vãos Multiplos</v>
      </c>
      <c r="V7" s="51" t="str">
        <f>VLOOKUP(S7,$AG$1:$AJ$44,3,FALSE)</f>
        <v>Antes de 1960</v>
      </c>
      <c r="W7" s="51" t="str">
        <f>VLOOKUP(S7,$AG$1:$AJ$44,4,FALSE)</f>
        <v>Betão Armado</v>
      </c>
      <c r="Y7" s="64"/>
      <c r="Z7" s="56">
        <v>1</v>
      </c>
      <c r="AA7" s="56">
        <v>26</v>
      </c>
      <c r="AB7" s="40" t="str">
        <f t="shared" si="6"/>
        <v>1 (Material)</v>
      </c>
      <c r="AC7" s="51" t="str">
        <f t="shared" si="3"/>
        <v>Tabuleiro simples/apoiado</v>
      </c>
      <c r="AD7" s="51" t="str">
        <f t="shared" si="4"/>
        <v>1960-1983</v>
      </c>
      <c r="AE7" s="51" t="str">
        <f t="shared" si="5"/>
        <v>Betão Armado</v>
      </c>
      <c r="AG7" s="35">
        <v>5</v>
      </c>
      <c r="AH7" s="35" t="s">
        <v>34</v>
      </c>
      <c r="AI7" s="35" t="s">
        <v>39</v>
      </c>
      <c r="AJ7" s="35" t="s">
        <v>40</v>
      </c>
      <c r="AL7" s="35">
        <f t="shared" si="8"/>
        <v>2</v>
      </c>
      <c r="AM7" s="45" t="s">
        <v>51</v>
      </c>
      <c r="AN7" s="62">
        <f t="shared" si="9"/>
        <v>3.6363636363636362E-2</v>
      </c>
    </row>
    <row r="8" spans="1:41" ht="20" customHeight="1" x14ac:dyDescent="0.35">
      <c r="A8" s="64"/>
      <c r="B8" s="35">
        <v>1</v>
      </c>
      <c r="C8" s="35">
        <v>9</v>
      </c>
      <c r="D8" s="45" t="str">
        <f t="shared" si="7"/>
        <v>2 (Estrutura, Ano, )</v>
      </c>
      <c r="E8" s="51" t="str">
        <f t="shared" si="0"/>
        <v>Arco</v>
      </c>
      <c r="F8" s="51" t="str">
        <f t="shared" si="1"/>
        <v>Antes de 1960</v>
      </c>
      <c r="G8" s="51" t="str">
        <f t="shared" si="2"/>
        <v>Alvenaria de Tijolo</v>
      </c>
      <c r="J8" s="15"/>
      <c r="K8" s="15"/>
      <c r="L8" s="15"/>
      <c r="M8" s="49"/>
      <c r="N8" s="49"/>
      <c r="O8" s="49"/>
      <c r="Q8" s="64"/>
      <c r="R8" s="35">
        <v>1</v>
      </c>
      <c r="S8" s="35">
        <v>4</v>
      </c>
      <c r="T8" s="45" t="str">
        <f t="shared" si="10"/>
        <v>1 (Material)</v>
      </c>
      <c r="U8" s="51" t="str">
        <f>VLOOKUP(S8,$AG$1:$AJ$44,2,FALSE)</f>
        <v>Arco</v>
      </c>
      <c r="V8" s="51" t="str">
        <f>VLOOKUP(S8,$AG$1:$AJ$44,3,FALSE)</f>
        <v>1960-1983</v>
      </c>
      <c r="W8" s="51" t="str">
        <f>VLOOKUP(S8,$AG$1:$AJ$44,4,FALSE)</f>
        <v>Betão Armado</v>
      </c>
      <c r="Y8" s="64"/>
      <c r="Z8" s="35">
        <v>1</v>
      </c>
      <c r="AA8" s="35">
        <v>36</v>
      </c>
      <c r="AB8" s="45" t="str">
        <f>COUNTIF(AC8,$AC$2)+COUNTIF(AD8,$AD$2)+COUNTIF(AE8,$AE$2)&amp;" ("&amp; IF(AC8=$AC$2,"Estrutura, ","") &amp; IF(AD8=$AD$2,"Ano, ","") &amp;IF(AE8=$AE$2,"Material","") &amp; IF(OR(AC8=$AC$2,AD8=$AD$2,AE8=$AE$2),"","Nenhuma") &amp;")"</f>
        <v>2 (Estrutura, Material)</v>
      </c>
      <c r="AC8" s="51" t="str">
        <f t="shared" si="3"/>
        <v>Vãos Multiplos</v>
      </c>
      <c r="AD8" s="51" t="str">
        <f t="shared" si="4"/>
        <v>Depois de 2010</v>
      </c>
      <c r="AE8" s="51" t="str">
        <f t="shared" si="5"/>
        <v>Betão Armado</v>
      </c>
      <c r="AG8" s="35">
        <v>6</v>
      </c>
      <c r="AH8" s="35" t="s">
        <v>34</v>
      </c>
      <c r="AI8" s="35" t="s">
        <v>39</v>
      </c>
      <c r="AJ8" s="35" t="s">
        <v>38</v>
      </c>
      <c r="AL8" s="35">
        <f t="shared" si="8"/>
        <v>12</v>
      </c>
      <c r="AM8" s="45" t="s">
        <v>28</v>
      </c>
      <c r="AN8" s="62">
        <f t="shared" si="9"/>
        <v>0.21818181818181817</v>
      </c>
    </row>
    <row r="9" spans="1:41" ht="20" customHeight="1" x14ac:dyDescent="0.35">
      <c r="A9" s="64"/>
      <c r="B9" s="35">
        <v>1</v>
      </c>
      <c r="C9" s="35">
        <v>12</v>
      </c>
      <c r="D9" s="45" t="str">
        <f t="shared" si="7"/>
        <v>0 (Nenhuma)</v>
      </c>
      <c r="E9" s="51" t="str">
        <f t="shared" si="0"/>
        <v>Outro</v>
      </c>
      <c r="F9" s="51" t="str">
        <f t="shared" si="1"/>
        <v>1983-2010</v>
      </c>
      <c r="G9" s="51" t="str">
        <f t="shared" si="2"/>
        <v>Aço</v>
      </c>
      <c r="I9" s="44" t="s">
        <v>73</v>
      </c>
      <c r="J9" s="46">
        <v>1</v>
      </c>
      <c r="K9" s="46">
        <v>14</v>
      </c>
      <c r="L9" s="48">
        <f>J9/SUM(J9)</f>
        <v>1</v>
      </c>
      <c r="M9" s="52" t="str">
        <f>VLOOKUP(K9,$AG$1:$AJ$44,2,FALSE)</f>
        <v>Outro</v>
      </c>
      <c r="N9" s="52" t="str">
        <f>VLOOKUP(K9,$AG$1:$AJ$44,3,FALSE)</f>
        <v>Antes de 1960</v>
      </c>
      <c r="O9" s="52" t="str">
        <f>VLOOKUP(K9,$AG$1:$AJ$44,4,FALSE)</f>
        <v>Alvenaria de Pedra</v>
      </c>
      <c r="R9" s="15"/>
      <c r="S9" s="15"/>
      <c r="T9" s="15"/>
      <c r="U9" s="49"/>
      <c r="V9" s="49"/>
      <c r="W9" s="49"/>
      <c r="Z9" s="15"/>
      <c r="AA9" s="15"/>
      <c r="AB9" s="15"/>
      <c r="AG9" s="35">
        <v>7</v>
      </c>
      <c r="AH9" s="35" t="s">
        <v>34</v>
      </c>
      <c r="AI9" s="35" t="s">
        <v>35</v>
      </c>
      <c r="AJ9" s="35" t="s">
        <v>41</v>
      </c>
      <c r="AL9" s="35">
        <f t="shared" si="8"/>
        <v>10</v>
      </c>
      <c r="AM9" s="45" t="s">
        <v>30</v>
      </c>
      <c r="AN9" s="62">
        <f t="shared" si="9"/>
        <v>0.18181818181818182</v>
      </c>
    </row>
    <row r="10" spans="1:41" ht="20" customHeight="1" x14ac:dyDescent="0.35">
      <c r="B10" s="15"/>
      <c r="C10" s="15"/>
      <c r="D10" s="15"/>
      <c r="E10" s="49"/>
      <c r="F10" s="49"/>
      <c r="G10" s="49"/>
      <c r="J10" s="15"/>
      <c r="K10" s="15"/>
      <c r="L10" s="15"/>
      <c r="M10" s="49"/>
      <c r="N10" s="49"/>
      <c r="O10" s="49"/>
      <c r="Q10" s="64" t="s">
        <v>74</v>
      </c>
      <c r="R10" s="46">
        <v>0</v>
      </c>
      <c r="S10" s="46">
        <v>26</v>
      </c>
      <c r="T10" s="48"/>
      <c r="U10" s="52" t="str">
        <f>VLOOKUP(S10,$AG$1:$AJ$44,2,FALSE)</f>
        <v>Tabuleiro simples/apoiado</v>
      </c>
      <c r="V10" s="52" t="str">
        <f>VLOOKUP(S10,$AG$1:$AJ$44,3,FALSE)</f>
        <v>1960-1983</v>
      </c>
      <c r="W10" s="52" t="str">
        <f>VLOOKUP(S10,$AG$1:$AJ$44,4,FALSE)</f>
        <v>Betão Armado</v>
      </c>
      <c r="Y10" s="64" t="s">
        <v>75</v>
      </c>
      <c r="Z10" s="46">
        <v>1</v>
      </c>
      <c r="AA10" s="46">
        <v>34</v>
      </c>
      <c r="AB10" s="48">
        <f>Z10/SUM(Z10:Z14)</f>
        <v>0.04</v>
      </c>
      <c r="AC10" s="50" t="str">
        <f>VLOOKUP(AA10,$AG$1:$AJ$44,2,FALSE)</f>
        <v>Vãos Multiplos</v>
      </c>
      <c r="AD10" s="50" t="str">
        <f>VLOOKUP(AA10,$AG$1:$AJ$44,3,FALSE)</f>
        <v>1960-1983</v>
      </c>
      <c r="AE10" s="50" t="str">
        <f>VLOOKUP(AA10,$AG$1:$AJ$44,4,FALSE)</f>
        <v>Betão Armado</v>
      </c>
      <c r="AG10" s="35">
        <v>8</v>
      </c>
      <c r="AH10" s="35" t="s">
        <v>34</v>
      </c>
      <c r="AI10" s="35" t="s">
        <v>42</v>
      </c>
      <c r="AJ10" s="35" t="s">
        <v>40</v>
      </c>
      <c r="AL10" s="11">
        <f>SUM(AL3:AL9)</f>
        <v>55</v>
      </c>
    </row>
    <row r="11" spans="1:41" ht="20" customHeight="1" x14ac:dyDescent="0.35">
      <c r="A11" s="67" t="s">
        <v>76</v>
      </c>
      <c r="B11" s="57">
        <v>1</v>
      </c>
      <c r="C11" s="57">
        <v>1</v>
      </c>
      <c r="D11" s="58">
        <f>B11/SUM(B11:B12)</f>
        <v>0.5</v>
      </c>
      <c r="E11" s="52" t="str">
        <f>VLOOKUP(C11,$AG$1:$AJ$44,2,FALSE)</f>
        <v>Arco</v>
      </c>
      <c r="F11" s="52" t="str">
        <f>VLOOKUP(C11,$AG$1:$AJ$44,3,FALSE)</f>
        <v>1960-1983</v>
      </c>
      <c r="G11" s="52" t="str">
        <f>VLOOKUP(C11,$AG$1:$AJ$44,4,FALSE)</f>
        <v>Alvenaria de Pedra</v>
      </c>
      <c r="I11" s="67" t="s">
        <v>77</v>
      </c>
      <c r="J11" s="57">
        <v>0</v>
      </c>
      <c r="K11" s="57">
        <v>15</v>
      </c>
      <c r="L11" s="59"/>
      <c r="M11" s="50" t="str">
        <f>VLOOKUP(K11,$AG$1:$AJ$44,2,FALSE)</f>
        <v>Outro</v>
      </c>
      <c r="N11" s="50" t="str">
        <f>VLOOKUP(K11,$AG$1:$AJ$44,3,FALSE)</f>
        <v>1960-1983</v>
      </c>
      <c r="O11" s="50" t="str">
        <f>VLOOKUP(K11,$AG$1:$AJ$44,4,FALSE)</f>
        <v>Betão Armado</v>
      </c>
      <c r="Q11" s="64"/>
      <c r="R11" s="35">
        <v>7</v>
      </c>
      <c r="S11" s="35">
        <v>20</v>
      </c>
      <c r="T11" s="45" t="str">
        <f>COUNTIF(U11,$U$10)+COUNTIF(V11,$V$10)+COUNTIF(W11,$W$10)&amp;" ("&amp; IF(U11=$U$10,"Estrutura, ","") &amp; IF(V11=$V$10,"Ano, ","") &amp;IF(W11=$W$10,"Material","") &amp; IF(OR(U11=$U$10,V11=$V$10,W11=$W$10),"","Nenhuma") &amp;")"</f>
        <v>1 (Material)</v>
      </c>
      <c r="U11" s="51" t="str">
        <f>VLOOKUP(S11,$AG$1:$AJ$44,2,FALSE)</f>
        <v>Pórtico</v>
      </c>
      <c r="V11" s="51" t="str">
        <f>VLOOKUP(S11,$AG$1:$AJ$44,3,FALSE)</f>
        <v>1983-2010</v>
      </c>
      <c r="W11" s="51" t="str">
        <f>VLOOKUP(S11,$AG$1:$AJ$44,4,FALSE)</f>
        <v>Betão Armado</v>
      </c>
      <c r="Y11" s="64"/>
      <c r="Z11" s="12">
        <v>19</v>
      </c>
      <c r="AA11" s="12">
        <v>33</v>
      </c>
      <c r="AB11" s="42" t="str">
        <f>COUNTIF(AC11,$AC$10)+COUNTIF(AD11,$AD$10)+COUNTIF(AE11,$AE$10)&amp;" ("&amp; IF(AC11=$AC$10,"Estrutura, ","") &amp; IF(AD11=$AD$10,"Ano, ","") &amp;IF(AE11=$AE$10,"Material","") &amp; ")"</f>
        <v>2 (Estrutura, Material)</v>
      </c>
      <c r="AC11" s="51" t="str">
        <f>VLOOKUP(AA11,$AG$1:$AJ$44,2,FALSE)</f>
        <v>Vãos Multiplos</v>
      </c>
      <c r="AD11" s="51" t="str">
        <f>VLOOKUP(AA11,$AG$1:$AJ$44,3,FALSE)</f>
        <v>1983-2010</v>
      </c>
      <c r="AE11" s="51" t="str">
        <f>VLOOKUP(AA11,$AG$1:$AJ$44,4,FALSE)</f>
        <v>Betão Armado</v>
      </c>
      <c r="AG11" s="35">
        <v>9</v>
      </c>
      <c r="AH11" s="35" t="s">
        <v>34</v>
      </c>
      <c r="AI11" s="35" t="s">
        <v>35</v>
      </c>
      <c r="AJ11" s="35" t="s">
        <v>40</v>
      </c>
    </row>
    <row r="12" spans="1:41" ht="20" customHeight="1" x14ac:dyDescent="0.35">
      <c r="A12" s="68"/>
      <c r="B12" s="35">
        <v>1</v>
      </c>
      <c r="C12" s="35">
        <v>33</v>
      </c>
      <c r="D12" s="45" t="str">
        <f>COUNTIF(E12,$E$11)+COUNTIF(F12,$F$11)+COUNTIF(G12,$G$11)&amp;" ("&amp; IF(E12=$E$11,"Estrutura, ","") &amp; IF(F12=$F$11,"Ano, ","") &amp;IF(G12=$G$11,"Material","") &amp; IF(OR(E12=$E$11,F12=$F$11,G12=$G$11),"","Nenhuma") &amp;")"</f>
        <v>0 (Nenhuma)</v>
      </c>
      <c r="E12" s="51" t="str">
        <f>VLOOKUP(C12,$AG$1:$AJ$44,2,FALSE)</f>
        <v>Vãos Multiplos</v>
      </c>
      <c r="F12" s="51" t="str">
        <f>VLOOKUP(C12,$AG$1:$AJ$44,3,FALSE)</f>
        <v>1983-2010</v>
      </c>
      <c r="G12" s="51" t="str">
        <f>VLOOKUP(C12,$AG$1:$AJ$44,4,FALSE)</f>
        <v>Betão Armado</v>
      </c>
      <c r="I12" s="68"/>
      <c r="J12" s="35">
        <v>1</v>
      </c>
      <c r="K12" s="35">
        <v>33</v>
      </c>
      <c r="L12" s="45" t="str">
        <f>COUNTIF(M12,$M$11)+COUNTIF(N12,$N$11)+COUNTIF(O12,$O$11)&amp;" ("&amp; IF(M12=$M$11,"Estrutura, ","") &amp; IF(N12=$N$11,"Ano, ","") &amp;IF(O12=$O$11,"Material","") &amp; IF(OR(M12=$M$11,N12=$N$11,O12=$O$11),"","Nenhuma") &amp;")"</f>
        <v>1 (Material)</v>
      </c>
      <c r="M12" s="51" t="str">
        <f>VLOOKUP(K12,$AG$1:$AJ$44,2,FALSE)</f>
        <v>Vãos Multiplos</v>
      </c>
      <c r="N12" s="51" t="str">
        <f>VLOOKUP(K12,$AG$1:$AJ$44,3,FALSE)</f>
        <v>1983-2010</v>
      </c>
      <c r="O12" s="51" t="str">
        <f>VLOOKUP(K12,$AG$1:$AJ$44,4,FALSE)</f>
        <v>Betão Armado</v>
      </c>
      <c r="Q12" s="64"/>
      <c r="R12" s="33">
        <v>5</v>
      </c>
      <c r="S12" s="33">
        <v>33</v>
      </c>
      <c r="T12" s="40" t="str">
        <f t="shared" ref="T12:T13" si="11">COUNTIF(U12,$U$10)+COUNTIF(V12,$V$10)+COUNTIF(W12,$W$10)&amp;" ("&amp; IF(U12=$U$10,"Estrutura, ","") &amp; IF(V12=$V$10,"Ano, ","") &amp;IF(W12=$W$10,"Material","") &amp; IF(OR(U12=$U$10,V12=$V$10,W12=$W$10),"","Nenhuma") &amp;")"</f>
        <v>1 (Material)</v>
      </c>
      <c r="U12" s="51" t="str">
        <f>VLOOKUP(S12,$AG$1:$AJ$44,2,FALSE)</f>
        <v>Vãos Multiplos</v>
      </c>
      <c r="V12" s="51" t="str">
        <f>VLOOKUP(S12,$AG$1:$AJ$44,3,FALSE)</f>
        <v>1983-2010</v>
      </c>
      <c r="W12" s="51" t="str">
        <f>VLOOKUP(S12,$AG$1:$AJ$44,4,FALSE)</f>
        <v>Betão Armado</v>
      </c>
      <c r="Y12" s="64"/>
      <c r="Z12" s="35">
        <v>3</v>
      </c>
      <c r="AA12" s="35">
        <v>20</v>
      </c>
      <c r="AB12" s="45" t="str">
        <f>COUNTIF(AC12,$AC$10)+COUNTIF(AD12,$AD$10)+COUNTIF(AE12,$AE$10)&amp;" ("&amp; IF(AC12=$AC$10,"Estrutura, ","") &amp; IF(AD12=$AD$10,"Ano, ","") &amp;IF(AE12=$AE$10,"Material","") &amp; ")"</f>
        <v>1 (Material)</v>
      </c>
      <c r="AC12" s="51" t="str">
        <f>VLOOKUP(AA12,$AG$1:$AJ$44,2,FALSE)</f>
        <v>Pórtico</v>
      </c>
      <c r="AD12" s="51" t="str">
        <f>VLOOKUP(AA12,$AG$1:$AJ$44,3,FALSE)</f>
        <v>1983-2010</v>
      </c>
      <c r="AE12" s="51" t="str">
        <f>VLOOKUP(AA12,$AG$1:$AJ$44,4,FALSE)</f>
        <v>Betão Armado</v>
      </c>
      <c r="AG12" s="35">
        <v>10</v>
      </c>
      <c r="AH12" s="35" t="s">
        <v>34</v>
      </c>
      <c r="AI12" s="35" t="s">
        <v>37</v>
      </c>
      <c r="AJ12" s="35" t="s">
        <v>40</v>
      </c>
    </row>
    <row r="13" spans="1:41" ht="20" customHeight="1" x14ac:dyDescent="0.35">
      <c r="B13" s="15"/>
      <c r="C13" s="15"/>
      <c r="D13" s="15"/>
      <c r="E13" s="49"/>
      <c r="F13" s="49"/>
      <c r="G13" s="49"/>
      <c r="J13" s="15"/>
      <c r="K13" s="15"/>
      <c r="L13" s="15"/>
      <c r="M13" s="49"/>
      <c r="N13" s="49"/>
      <c r="O13" s="49"/>
      <c r="Q13" s="64"/>
      <c r="R13" s="35">
        <v>1</v>
      </c>
      <c r="S13" s="35">
        <v>27</v>
      </c>
      <c r="T13" s="45" t="str">
        <f t="shared" si="11"/>
        <v>2 (Estrutura, Material)</v>
      </c>
      <c r="U13" s="51" t="str">
        <f>VLOOKUP(S13,$AG$1:$AJ$44,2,FALSE)</f>
        <v>Tabuleiro simples/apoiado</v>
      </c>
      <c r="V13" s="51" t="str">
        <f>VLOOKUP(S13,$AG$1:$AJ$44,3,FALSE)</f>
        <v>1983-2010</v>
      </c>
      <c r="W13" s="51" t="str">
        <f>VLOOKUP(S13,$AG$1:$AJ$44,4,FALSE)</f>
        <v>Betão Armado</v>
      </c>
      <c r="Y13" s="64"/>
      <c r="Z13" s="35">
        <v>1</v>
      </c>
      <c r="AA13" s="35">
        <v>21</v>
      </c>
      <c r="AB13" s="45" t="str">
        <f>COUNTIF(AC13,$AC$10)+COUNTIF(AD13,$AD$10)+COUNTIF(AE13,$AE$10)&amp;" ("&amp; IF(AC13=$AC$10,"Estrutura, ","") &amp; IF(AD13=$AD$10,"Ano, ","") &amp;IF(AE13=$AE$10,"Material","") &amp; ")"</f>
        <v>2 (Ano, Material)</v>
      </c>
      <c r="AC13" s="51" t="str">
        <f>VLOOKUP(AA13,$AG$1:$AJ$44,2,FALSE)</f>
        <v>Pórtico</v>
      </c>
      <c r="AD13" s="51" t="str">
        <f>VLOOKUP(AA13,$AG$1:$AJ$44,3,FALSE)</f>
        <v>1960-1983</v>
      </c>
      <c r="AE13" s="51" t="str">
        <f>VLOOKUP(AA13,$AG$1:$AJ$44,4,FALSE)</f>
        <v>Betão Armado</v>
      </c>
      <c r="AG13" s="35">
        <v>11</v>
      </c>
      <c r="AH13" s="35" t="s">
        <v>34</v>
      </c>
      <c r="AI13" s="35" t="s">
        <v>42</v>
      </c>
      <c r="AJ13" s="35" t="s">
        <v>38</v>
      </c>
    </row>
    <row r="14" spans="1:41" ht="20" customHeight="1" x14ac:dyDescent="0.35">
      <c r="A14" s="67" t="s">
        <v>78</v>
      </c>
      <c r="B14" s="46">
        <v>0</v>
      </c>
      <c r="C14" s="46">
        <v>2</v>
      </c>
      <c r="D14" s="47"/>
      <c r="E14" s="50" t="str">
        <f>VLOOKUP(C14,$AG$1:$AJ$44,2,FALSE)</f>
        <v>Arco</v>
      </c>
      <c r="F14" s="50" t="str">
        <f>VLOOKUP(C14,$AG$1:$AJ$44,3,FALSE)</f>
        <v>Antes de 1960</v>
      </c>
      <c r="G14" s="50" t="str">
        <f>VLOOKUP(C14,$AG$1:$AJ$44,4,FALSE)</f>
        <v>Betão Armado</v>
      </c>
      <c r="I14" s="67" t="s">
        <v>79</v>
      </c>
      <c r="J14" s="57">
        <v>0</v>
      </c>
      <c r="K14" s="57">
        <v>17</v>
      </c>
      <c r="L14" s="59"/>
      <c r="M14" s="50" t="str">
        <f>VLOOKUP(K14,$AG$1:$AJ$44,2,FALSE)</f>
        <v>Outro</v>
      </c>
      <c r="N14" s="50" t="str">
        <f>VLOOKUP(K14,$AG$1:$AJ$44,3,FALSE)</f>
        <v>1983-2010</v>
      </c>
      <c r="O14" s="50" t="str">
        <f>VLOOKUP(K14,$AG$1:$AJ$44,4,FALSE)</f>
        <v>Betão Armado</v>
      </c>
      <c r="R14" s="15"/>
      <c r="S14" s="15"/>
      <c r="T14" s="15"/>
      <c r="U14" s="49"/>
      <c r="V14" s="49"/>
      <c r="W14" s="49"/>
      <c r="Y14" s="64"/>
      <c r="Z14" s="35">
        <v>1</v>
      </c>
      <c r="AA14" s="35">
        <v>25</v>
      </c>
      <c r="AB14" s="45" t="str">
        <f>COUNTIF(AC14,$AC$10)+COUNTIF(AD14,$AD$10)+COUNTIF(AE14,$AE$10)&amp;" ("&amp; IF(AC14=$AC$10,"Estrutura, ","") &amp; IF(AD14=$AD$10,"Ano, ","") &amp;IF(AE14=$AE$10,"Material","") &amp; ")"</f>
        <v>1 (Material)</v>
      </c>
      <c r="AC14" s="51" t="str">
        <f>VLOOKUP(AA14,$AG$1:$AJ$44,2,FALSE)</f>
        <v>Tabuleiro simples/apoiado</v>
      </c>
      <c r="AD14" s="51" t="str">
        <f>VLOOKUP(AA14,$AG$1:$AJ$44,3,FALSE)</f>
        <v>Antes de 1960</v>
      </c>
      <c r="AE14" s="51" t="str">
        <f>VLOOKUP(AA14,$AG$1:$AJ$44,4,FALSE)</f>
        <v>Betão Armado</v>
      </c>
      <c r="AG14" s="35">
        <v>12</v>
      </c>
      <c r="AH14" s="35" t="s">
        <v>43</v>
      </c>
      <c r="AI14" s="35" t="s">
        <v>39</v>
      </c>
      <c r="AJ14" s="35" t="s">
        <v>41</v>
      </c>
    </row>
    <row r="15" spans="1:41" ht="20" customHeight="1" x14ac:dyDescent="0.35">
      <c r="A15" s="68"/>
      <c r="B15" s="35">
        <v>1</v>
      </c>
      <c r="C15" s="35">
        <v>21</v>
      </c>
      <c r="D15" s="45" t="str">
        <f>COUNTIF(E15,$E$14)+COUNTIF(F15,$F$14)+COUNTIF(G15,$G$14)&amp;" ("&amp; IF(E15=$E$14,"Estrutura, ","") &amp; IF(F15=$F$14,"Ano, ","") &amp;IF(G15=$G$14,"Material","") &amp; IF(OR(E15=$E$14,F15=$F$14,G15=$G$14),"","Nenhuma") &amp;")"</f>
        <v>1 (Material)</v>
      </c>
      <c r="E15" s="51" t="str">
        <f>VLOOKUP(C15,$AG$1:$AJ$44,2,FALSE)</f>
        <v>Pórtico</v>
      </c>
      <c r="F15" s="51" t="str">
        <f>VLOOKUP(C15,$AG$1:$AJ$44,3,FALSE)</f>
        <v>1960-1983</v>
      </c>
      <c r="G15" s="51" t="str">
        <f>VLOOKUP(C15,$AG$1:$AJ$44,4,FALSE)</f>
        <v>Betão Armado</v>
      </c>
      <c r="I15" s="68"/>
      <c r="J15" s="35">
        <v>1</v>
      </c>
      <c r="K15" s="35">
        <v>33</v>
      </c>
      <c r="L15" s="45" t="str">
        <f>COUNTIF(M15,$M$14)+COUNTIF(N15,$N$14)+COUNTIF(O15,$O$14)&amp;" ("&amp; IF(M15=$M$14,"Estrutura, ","") &amp; IF(N15=$N$14,"Ano, ","") &amp;IF(O15=$O$14,"Material","") &amp; IF(OR(M15=$M$14,N15=$N$14,O15=$O$14),"","Nenhuma") &amp;")"</f>
        <v>2 (Ano, Material)</v>
      </c>
      <c r="M15" s="51" t="str">
        <f>VLOOKUP(K15,$AG$1:$AJ$44,2,FALSE)</f>
        <v>Vãos Multiplos</v>
      </c>
      <c r="N15" s="51" t="str">
        <f>VLOOKUP(K15,$AG$1:$AJ$44,3,FALSE)</f>
        <v>1983-2010</v>
      </c>
      <c r="O15" s="51" t="str">
        <f>VLOOKUP(K15,$AG$1:$AJ$44,4,FALSE)</f>
        <v>Betão Armado</v>
      </c>
      <c r="Q15" s="64" t="s">
        <v>80</v>
      </c>
      <c r="R15" s="46">
        <v>8</v>
      </c>
      <c r="S15" s="46">
        <v>27</v>
      </c>
      <c r="T15" s="48">
        <f>R15/SUM(R15:R17)</f>
        <v>0.25806451612903225</v>
      </c>
      <c r="U15" s="52" t="str">
        <f>VLOOKUP(S15,$AG$1:$AJ$44,2,FALSE)</f>
        <v>Tabuleiro simples/apoiado</v>
      </c>
      <c r="V15" s="52" t="str">
        <f>VLOOKUP(S15,$AG$1:$AJ$44,3,FALSE)</f>
        <v>1983-2010</v>
      </c>
      <c r="W15" s="52" t="str">
        <f>VLOOKUP(S15,$AG$1:$AJ$44,4,FALSE)</f>
        <v>Betão Armado</v>
      </c>
      <c r="AC15" s="51"/>
      <c r="AD15" s="51"/>
      <c r="AE15" s="51"/>
      <c r="AG15" s="35">
        <v>13</v>
      </c>
      <c r="AH15" s="35" t="s">
        <v>43</v>
      </c>
      <c r="AI15" s="35" t="s">
        <v>37</v>
      </c>
      <c r="AJ15" s="35" t="s">
        <v>41</v>
      </c>
    </row>
    <row r="16" spans="1:41" ht="20" customHeight="1" x14ac:dyDescent="0.35">
      <c r="A16" s="55"/>
      <c r="B16" s="15"/>
      <c r="C16" s="15"/>
      <c r="D16" s="15"/>
      <c r="E16" s="49"/>
      <c r="F16" s="49"/>
      <c r="G16" s="49"/>
      <c r="J16" s="15"/>
      <c r="K16" s="15"/>
      <c r="L16" s="15"/>
      <c r="M16" s="49"/>
      <c r="N16" s="49"/>
      <c r="O16" s="49"/>
      <c r="Q16" s="64"/>
      <c r="R16" s="33">
        <v>14</v>
      </c>
      <c r="S16" s="33">
        <v>20</v>
      </c>
      <c r="T16" s="41" t="str">
        <f>COUNTIF(U16,$U$15)+COUNTIF(V16,$V$15)+COUNTIF(W16,$W$15)&amp;" ("&amp; IF(U16=$U$15,"Estrutura, ","") &amp; IF(V16=$V$15,"Ano, ","") &amp;IF(W16=$W$15,"Material","") &amp; IF(OR(U16=$U$15,V16=$V$15,W16=$W$15),"","Nenhuma") &amp;")"</f>
        <v>2 (Ano, Material)</v>
      </c>
      <c r="U16" s="51" t="str">
        <f>VLOOKUP(S16,$AG$1:$AJ$44,2,FALSE)</f>
        <v>Pórtico</v>
      </c>
      <c r="V16" s="51" t="str">
        <f>VLOOKUP(S16,$AG$1:$AJ$44,3,FALSE)</f>
        <v>1983-2010</v>
      </c>
      <c r="W16" s="51" t="str">
        <f>VLOOKUP(S16,$AG$1:$AJ$44,4,FALSE)</f>
        <v>Betão Armado</v>
      </c>
      <c r="Y16" s="64" t="s">
        <v>81</v>
      </c>
      <c r="Z16" s="46">
        <v>0</v>
      </c>
      <c r="AA16" s="46">
        <v>35</v>
      </c>
      <c r="AB16" s="48"/>
      <c r="AC16" s="50" t="str">
        <f t="shared" ref="AC16:AC18" si="12">VLOOKUP(AA16,$AG$1:$AJ$44,2,FALSE)</f>
        <v>Vãos Multiplos</v>
      </c>
      <c r="AD16" s="50" t="str">
        <f t="shared" ref="AD16:AD18" si="13">VLOOKUP(AA16,$AG$1:$AJ$44,3,FALSE)</f>
        <v>Antes de 1960</v>
      </c>
      <c r="AE16" s="50" t="str">
        <f t="shared" ref="AE16:AE18" si="14">VLOOKUP(AA16,$AG$1:$AJ$44,4,FALSE)</f>
        <v>Aço</v>
      </c>
      <c r="AG16" s="35">
        <v>14</v>
      </c>
      <c r="AH16" s="35" t="s">
        <v>43</v>
      </c>
      <c r="AI16" s="35" t="s">
        <v>35</v>
      </c>
      <c r="AJ16" s="35" t="s">
        <v>36</v>
      </c>
    </row>
    <row r="17" spans="1:36" ht="20" customHeight="1" x14ac:dyDescent="0.35">
      <c r="A17" s="67" t="s">
        <v>82</v>
      </c>
      <c r="B17" s="57">
        <v>0</v>
      </c>
      <c r="C17" s="57">
        <v>4</v>
      </c>
      <c r="D17" s="59"/>
      <c r="E17" s="50" t="str">
        <f>VLOOKUP(C17,$AG$1:$AJ$44,2,FALSE)</f>
        <v>Arco</v>
      </c>
      <c r="F17" s="50" t="str">
        <f>VLOOKUP(C17,$AG$1:$AJ$44,3,FALSE)</f>
        <v>1960-1983</v>
      </c>
      <c r="G17" s="50" t="str">
        <f>VLOOKUP(C17,$AG$1:$AJ$44,4,FALSE)</f>
        <v>Betão Armado</v>
      </c>
      <c r="I17" s="64" t="s">
        <v>83</v>
      </c>
      <c r="J17" s="46">
        <v>86</v>
      </c>
      <c r="K17" s="46">
        <v>20</v>
      </c>
      <c r="L17" s="48">
        <f>J17/SUM(J17:J20)</f>
        <v>0.91489361702127658</v>
      </c>
      <c r="M17" s="52" t="str">
        <f>VLOOKUP(K17,$AG$1:$AJ$44,2,FALSE)</f>
        <v>Pórtico</v>
      </c>
      <c r="N17" s="52" t="str">
        <f>VLOOKUP(K17,$AG$1:$AJ$44,3,FALSE)</f>
        <v>1983-2010</v>
      </c>
      <c r="O17" s="52" t="str">
        <f>VLOOKUP(K17,$AG$1:$AJ$44,4,FALSE)</f>
        <v>Betão Armado</v>
      </c>
      <c r="Q17" s="64"/>
      <c r="R17" s="35">
        <v>9</v>
      </c>
      <c r="S17" s="35">
        <v>33</v>
      </c>
      <c r="T17" s="45" t="str">
        <f>COUNTIF(U17,$U$15)+COUNTIF(V17,$V$15)+COUNTIF(W17,$W$15)&amp;" ("&amp; IF(U17=$U$15,"Estrutura, ","") &amp; IF(V17=$V$15,"Ano, ","") &amp;IF(W17=$W$15,"Material","") &amp; IF(OR(U17=$U$15,V17=$V$15,W17=$W$15),"","Nenhuma") &amp;")"</f>
        <v>2 (Ano, Material)</v>
      </c>
      <c r="U17" s="51" t="str">
        <f>VLOOKUP(S17,$AG$1:$AJ$44,2,FALSE)</f>
        <v>Vãos Multiplos</v>
      </c>
      <c r="V17" s="51" t="str">
        <f>VLOOKUP(S17,$AG$1:$AJ$44,3,FALSE)</f>
        <v>1983-2010</v>
      </c>
      <c r="W17" s="51" t="str">
        <f>VLOOKUP(S17,$AG$1:$AJ$44,4,FALSE)</f>
        <v>Betão Armado</v>
      </c>
      <c r="Y17" s="64"/>
      <c r="Z17" s="33">
        <v>2</v>
      </c>
      <c r="AA17" s="33">
        <v>33</v>
      </c>
      <c r="AB17" s="45" t="str">
        <f>COUNTIF(AC17,$AC$16)+COUNTIF(AD17,$AD$16)+COUNTIF(AE17,$AE$16)&amp;" ("&amp; IF(AC17=$AC$16,"Estrutura, ","") &amp; IF(AD17=$AD$16,"Ano, ","") &amp;IF(AE17=$AE$16,"Material","") &amp; IF(OR(AC17=$AC$16,AD17=$AD$16,AE17=$AE$16),"","Nenhuma") &amp;")"</f>
        <v>1 (Estrutura, )</v>
      </c>
      <c r="AC17" s="51" t="str">
        <f t="shared" si="12"/>
        <v>Vãos Multiplos</v>
      </c>
      <c r="AD17" s="51" t="str">
        <f t="shared" si="13"/>
        <v>1983-2010</v>
      </c>
      <c r="AE17" s="51" t="str">
        <f t="shared" si="14"/>
        <v>Betão Armado</v>
      </c>
      <c r="AG17" s="35">
        <v>15</v>
      </c>
      <c r="AH17" s="35" t="s">
        <v>43</v>
      </c>
      <c r="AI17" s="35" t="s">
        <v>37</v>
      </c>
      <c r="AJ17" s="35" t="s">
        <v>38</v>
      </c>
    </row>
    <row r="18" spans="1:36" ht="20" customHeight="1" x14ac:dyDescent="0.35">
      <c r="A18" s="68"/>
      <c r="B18" s="35">
        <v>2</v>
      </c>
      <c r="C18" s="35">
        <v>33</v>
      </c>
      <c r="D18" s="45" t="str">
        <f>COUNTIF(E18,$E$17)+COUNTIF(F18,$F$17)+COUNTIF(G18,$G$17)&amp;" ("&amp; IF(E18=$E$17,"Estrutura, ","") &amp; IF(F18=$F$17,"Ano, ","") &amp;IF(G18=$G$17,"Material","") &amp; IF(OR(E18=$E$17,F18=$F$17,G18=$G$17),"","Nenhuma") &amp;")"</f>
        <v>1 (Material)</v>
      </c>
      <c r="E18" s="51" t="str">
        <f>VLOOKUP(C18,$AG$1:$AJ$44,2,FALSE)</f>
        <v>Vãos Multiplos</v>
      </c>
      <c r="F18" s="51" t="str">
        <f>VLOOKUP(C18,$AG$1:$AJ$44,3,FALSE)</f>
        <v>1983-2010</v>
      </c>
      <c r="G18" s="51" t="str">
        <f>VLOOKUP(C18,$AG$1:$AJ$44,4,FALSE)</f>
        <v>Betão Armado</v>
      </c>
      <c r="I18" s="64"/>
      <c r="J18" s="12">
        <v>5</v>
      </c>
      <c r="K18" s="12">
        <v>33</v>
      </c>
      <c r="L18" s="45" t="str">
        <f>COUNTIF(M18,$M$17)+COUNTIF(N18,$N$17)+COUNTIF(O18,$O$17)&amp;" ("&amp; IF(M18=$M$17,"Estrutura, ","") &amp; IF(N18=$N$17,"Ano, ","") &amp;IF(O18=$O$17,"Material","") &amp; IF(OR(M18=$M$17,N18=$N$17,O18=$O$17),"","Nenhuma") &amp;")"</f>
        <v>2 (Ano, Material)</v>
      </c>
      <c r="M18" s="51" t="str">
        <f>VLOOKUP(K18,$AG$1:$AJ$44,2,FALSE)</f>
        <v>Vãos Multiplos</v>
      </c>
      <c r="N18" s="51" t="str">
        <f>VLOOKUP(K18,$AG$1:$AJ$44,3,FALSE)</f>
        <v>1983-2010</v>
      </c>
      <c r="O18" s="51" t="str">
        <f>VLOOKUP(K18,$AG$1:$AJ$44,4,FALSE)</f>
        <v>Betão Armado</v>
      </c>
      <c r="R18" s="15"/>
      <c r="S18" s="15"/>
      <c r="T18" s="15"/>
      <c r="U18" s="49"/>
      <c r="V18" s="49"/>
      <c r="W18" s="49"/>
      <c r="Y18" s="64"/>
      <c r="Z18" s="35">
        <v>1</v>
      </c>
      <c r="AA18" s="35">
        <v>34</v>
      </c>
      <c r="AB18" s="45" t="str">
        <f>COUNTIF(AC18,$AC$16)+COUNTIF(AD18,$AD$16)+COUNTIF(AE18,$AE$16)&amp;" ("&amp; IF(AC18=$AC$16,"Estrutura, ","") &amp; IF(AD18=$AD$16,"Ano, ","") &amp;IF(AE18=$AE$16,"Material","") &amp; IF(OR(AC18=$AC$16,AD18=$AD$16,AE18=$AE$16),"","Nenhuma") &amp;")"</f>
        <v>1 (Estrutura, )</v>
      </c>
      <c r="AC18" s="51" t="str">
        <f t="shared" si="12"/>
        <v>Vãos Multiplos</v>
      </c>
      <c r="AD18" s="51" t="str">
        <f t="shared" si="13"/>
        <v>1960-1983</v>
      </c>
      <c r="AE18" s="51" t="str">
        <f t="shared" si="14"/>
        <v>Betão Armado</v>
      </c>
      <c r="AG18" s="35">
        <v>16</v>
      </c>
      <c r="AH18" s="35" t="s">
        <v>43</v>
      </c>
      <c r="AI18" s="35" t="s">
        <v>39</v>
      </c>
      <c r="AJ18" s="35" t="s">
        <v>36</v>
      </c>
    </row>
    <row r="19" spans="1:36" ht="20" customHeight="1" x14ac:dyDescent="0.35">
      <c r="B19" s="15"/>
      <c r="C19" s="15"/>
      <c r="D19" s="15"/>
      <c r="E19" s="49"/>
      <c r="F19" s="49"/>
      <c r="G19" s="49"/>
      <c r="I19" s="64"/>
      <c r="J19" s="56">
        <v>2</v>
      </c>
      <c r="K19" s="56">
        <v>21</v>
      </c>
      <c r="L19" s="40" t="str">
        <f t="shared" ref="L19:L20" si="15">COUNTIF(M19,$M$17)+COUNTIF(N19,$N$17)+COUNTIF(O19,$O$17)&amp;" ("&amp; IF(M19=$M$17,"Estrutura, ","") &amp; IF(N19=$N$17,"Ano, ","") &amp;IF(O19=$O$17,"Material","") &amp; IF(OR(M19=$M$17,N19=$N$17,O19=$O$17),"","Nenhuma") &amp;")"</f>
        <v>2 (Estrutura, Material)</v>
      </c>
      <c r="M19" s="51" t="str">
        <f>VLOOKUP(K19,$AG$1:$AJ$44,2,FALSE)</f>
        <v>Pórtico</v>
      </c>
      <c r="N19" s="51" t="str">
        <f>VLOOKUP(K19,$AG$1:$AJ$44,3,FALSE)</f>
        <v>1960-1983</v>
      </c>
      <c r="O19" s="51" t="str">
        <f>VLOOKUP(K19,$AG$1:$AJ$44,4,FALSE)</f>
        <v>Betão Armado</v>
      </c>
      <c r="Q19" s="64" t="s">
        <v>84</v>
      </c>
      <c r="R19" s="46">
        <v>0</v>
      </c>
      <c r="S19" s="46">
        <v>30</v>
      </c>
      <c r="T19" s="48"/>
      <c r="U19" s="52" t="str">
        <f>VLOOKUP(S19,$AG$1:$AJ$44,2,FALSE)</f>
        <v>Tabuleiro simples/apoiado</v>
      </c>
      <c r="V19" s="52" t="str">
        <f>VLOOKUP(S19,$AG$1:$AJ$44,3,FALSE)</f>
        <v>Depois de 2010</v>
      </c>
      <c r="W19" s="52" t="str">
        <f>VLOOKUP(S19,$AG$1:$AJ$44,4,FALSE)</f>
        <v>Betão Armado</v>
      </c>
      <c r="AC19" s="51"/>
      <c r="AD19" s="51"/>
      <c r="AE19" s="51"/>
      <c r="AG19" s="35">
        <v>17</v>
      </c>
      <c r="AH19" s="35" t="s">
        <v>43</v>
      </c>
      <c r="AI19" s="35" t="s">
        <v>39</v>
      </c>
      <c r="AJ19" s="35" t="s">
        <v>38</v>
      </c>
    </row>
    <row r="20" spans="1:36" ht="20" customHeight="1" x14ac:dyDescent="0.35">
      <c r="A20" s="67" t="s">
        <v>85</v>
      </c>
      <c r="B20" s="46">
        <v>14</v>
      </c>
      <c r="C20" s="46">
        <v>6</v>
      </c>
      <c r="D20" s="48">
        <f>B20/SUM(B20:B21)</f>
        <v>0.93333333333333335</v>
      </c>
      <c r="E20" s="52" t="str">
        <f>VLOOKUP(C20,$AG$1:$AJ$44,2,FALSE)</f>
        <v>Arco</v>
      </c>
      <c r="F20" s="52" t="str">
        <f>VLOOKUP(C20,$AG$1:$AJ$44,3,FALSE)</f>
        <v>1983-2010</v>
      </c>
      <c r="G20" s="52" t="str">
        <f>VLOOKUP(C20,$AG$1:$AJ$44,4,FALSE)</f>
        <v>Betão Armado</v>
      </c>
      <c r="I20" s="64"/>
      <c r="J20" s="35">
        <v>1</v>
      </c>
      <c r="K20" s="35">
        <v>27</v>
      </c>
      <c r="L20" s="45" t="str">
        <f t="shared" si="15"/>
        <v>2 (Ano, Material)</v>
      </c>
      <c r="M20" s="51" t="str">
        <f>VLOOKUP(K20,$AG$1:$AJ$44,2,FALSE)</f>
        <v>Tabuleiro simples/apoiado</v>
      </c>
      <c r="N20" s="51" t="str">
        <f>VLOOKUP(K20,$AG$1:$AJ$44,3,FALSE)</f>
        <v>1983-2010</v>
      </c>
      <c r="O20" s="51" t="str">
        <f>VLOOKUP(K20,$AG$1:$AJ$44,4,FALSE)</f>
        <v>Betão Armado</v>
      </c>
      <c r="Q20" s="64"/>
      <c r="R20" s="33">
        <v>1</v>
      </c>
      <c r="S20" s="33">
        <v>27</v>
      </c>
      <c r="T20" s="40" t="str">
        <f>COUNTIF(U20,$U$19)+COUNTIF(V20,$V$19)+COUNTIF(W20,$W$19)&amp;" ("&amp; IF(U20=$U$19,"Estrutura, ","") &amp; IF(V20=$V$19,"Ano, ","") &amp;IF(W20=$W$19,"Material","") &amp; IF(OR(U20=$U$19,V20=$V$19,W20=$W$19),"","Nenhuma") &amp;")"</f>
        <v>2 (Estrutura, Material)</v>
      </c>
      <c r="U20" s="51" t="str">
        <f>VLOOKUP(S20,$AG$1:$AJ$44,2,FALSE)</f>
        <v>Tabuleiro simples/apoiado</v>
      </c>
      <c r="V20" s="51" t="str">
        <f>VLOOKUP(S20,$AG$1:$AJ$44,3,FALSE)</f>
        <v>1983-2010</v>
      </c>
      <c r="W20" s="51" t="str">
        <f>VLOOKUP(S20,$AG$1:$AJ$44,4,FALSE)</f>
        <v>Betão Armado</v>
      </c>
      <c r="Y20" s="64" t="s">
        <v>86</v>
      </c>
      <c r="Z20" s="46">
        <v>4</v>
      </c>
      <c r="AA20" s="46">
        <v>36</v>
      </c>
      <c r="AB20" s="48">
        <f>Z20/SUM(Z20:Z22)</f>
        <v>0.44444444444444442</v>
      </c>
      <c r="AC20" s="50" t="str">
        <f t="shared" ref="AC20:AC22" si="16">VLOOKUP(AA20,$AG$1:$AJ$44,2,FALSE)</f>
        <v>Vãos Multiplos</v>
      </c>
      <c r="AD20" s="50" t="str">
        <f t="shared" ref="AD20:AD22" si="17">VLOOKUP(AA20,$AG$1:$AJ$44,3,FALSE)</f>
        <v>Depois de 2010</v>
      </c>
      <c r="AE20" s="50" t="str">
        <f t="shared" ref="AE20:AE22" si="18">VLOOKUP(AA20,$AG$1:$AJ$44,4,FALSE)</f>
        <v>Betão Armado</v>
      </c>
      <c r="AG20" s="35">
        <v>18</v>
      </c>
      <c r="AH20" s="35" t="s">
        <v>43</v>
      </c>
      <c r="AI20" s="35" t="s">
        <v>37</v>
      </c>
      <c r="AJ20" s="35" t="s">
        <v>36</v>
      </c>
    </row>
    <row r="21" spans="1:36" ht="20" customHeight="1" x14ac:dyDescent="0.35">
      <c r="A21" s="68"/>
      <c r="B21" s="35">
        <v>1</v>
      </c>
      <c r="C21" s="35">
        <v>20</v>
      </c>
      <c r="D21" s="45" t="str">
        <f>COUNTIF(E21,$E$20)+COUNTIF(F21,$F$20)+COUNTIF(G21,$G$20)&amp;" ("&amp; IF(E21=$E$20,"Estrutura, ","") &amp; IF(F21=$F$20,"Ano, ","") &amp;IF(G21=$G$20,"Material","") &amp; IF(OR(E21=$E$20,F21=$F$20,G21=$G$20),"","Nenhuma") &amp;")"</f>
        <v>2 (Ano, Material)</v>
      </c>
      <c r="E21" s="51" t="str">
        <f>VLOOKUP(C21,$AG$1:$AJ$44,2,FALSE)</f>
        <v>Pórtico</v>
      </c>
      <c r="F21" s="51" t="str">
        <f>VLOOKUP(C21,$AG$1:$AJ$44,3,FALSE)</f>
        <v>1983-2010</v>
      </c>
      <c r="G21" s="51" t="str">
        <f>VLOOKUP(C21,$AG$1:$AJ$44,4,FALSE)</f>
        <v>Betão Armado</v>
      </c>
      <c r="J21" s="15"/>
      <c r="K21" s="15"/>
      <c r="L21" s="15"/>
      <c r="M21" s="49"/>
      <c r="N21" s="49"/>
      <c r="O21" s="49"/>
      <c r="Q21" s="64"/>
      <c r="R21" s="35">
        <v>1</v>
      </c>
      <c r="S21" s="35">
        <v>33</v>
      </c>
      <c r="T21" s="45" t="str">
        <f>COUNTIF(U21,$U$19)+COUNTIF(V21,$V$19)+COUNTIF(W21,$W$19)&amp;" ("&amp; IF(U21=$U$19,"Estrutura, ","") &amp; IF(V21=$V$19,"Ano, ","") &amp;IF(W21=$W$19,"Material","") &amp; IF(OR(U21=$U$19,V21=$V$19,W21=$W$19),"","Nenhuma") &amp;")"</f>
        <v>1 (Material)</v>
      </c>
      <c r="U21" s="51" t="str">
        <f>VLOOKUP(S21,$AG$1:$AJ$44,2,FALSE)</f>
        <v>Vãos Multiplos</v>
      </c>
      <c r="V21" s="51" t="str">
        <f>VLOOKUP(S21,$AG$1:$AJ$44,3,FALSE)</f>
        <v>1983-2010</v>
      </c>
      <c r="W21" s="51" t="str">
        <f>VLOOKUP(S21,$AG$1:$AJ$44,4,FALSE)</f>
        <v>Betão Armado</v>
      </c>
      <c r="Y21" s="64"/>
      <c r="Z21" s="33">
        <v>4</v>
      </c>
      <c r="AA21" s="33">
        <v>33</v>
      </c>
      <c r="AB21" s="45" t="str">
        <f>COUNTIF(AC21,$AC$20)+COUNTIF(AD21,$AD$20)+COUNTIF(AE21,$AE$20)&amp;" ("&amp; IF(AC21=$AC$20,"Estrutura, ","") &amp; IF(AD21=$AD$20,"Ano, ","") &amp;IF(AE21=$AE$20,"Material","") &amp; IF(OR(AC21=$AC$20,AD21=$AD$20,AE21=$AE$20),"","Nenhuma") &amp;")"</f>
        <v>2 (Estrutura, Material)</v>
      </c>
      <c r="AC21" s="51" t="str">
        <f t="shared" si="16"/>
        <v>Vãos Multiplos</v>
      </c>
      <c r="AD21" s="51" t="str">
        <f t="shared" si="17"/>
        <v>1983-2010</v>
      </c>
      <c r="AE21" s="51" t="str">
        <f t="shared" si="18"/>
        <v>Betão Armado</v>
      </c>
      <c r="AG21" s="35">
        <v>19</v>
      </c>
      <c r="AH21" s="35" t="s">
        <v>43</v>
      </c>
      <c r="AI21" s="35" t="s">
        <v>39</v>
      </c>
      <c r="AJ21" s="35" t="s">
        <v>40</v>
      </c>
    </row>
    <row r="22" spans="1:36" ht="20" customHeight="1" x14ac:dyDescent="0.35">
      <c r="B22" s="15"/>
      <c r="C22" s="15"/>
      <c r="D22" s="15"/>
      <c r="E22" s="49"/>
      <c r="F22" s="49"/>
      <c r="G22" s="49"/>
      <c r="I22" s="67" t="s">
        <v>87</v>
      </c>
      <c r="J22" s="46">
        <v>1</v>
      </c>
      <c r="K22" s="46">
        <v>21</v>
      </c>
      <c r="L22" s="48">
        <f>J22/SUM(J22:J23)</f>
        <v>7.6923076923076927E-2</v>
      </c>
      <c r="M22" s="52" t="str">
        <f>VLOOKUP(K22,$AG$1:$AJ$44,2,FALSE)</f>
        <v>Pórtico</v>
      </c>
      <c r="N22" s="52" t="str">
        <f>VLOOKUP(K22,$AG$1:$AJ$44,3,FALSE)</f>
        <v>1960-1983</v>
      </c>
      <c r="O22" s="52" t="str">
        <f>VLOOKUP(K22,$AG$1:$AJ$44,4,FALSE)</f>
        <v>Betão Armado</v>
      </c>
      <c r="R22" s="15"/>
      <c r="S22" s="15"/>
      <c r="T22" s="15"/>
      <c r="U22" s="49"/>
      <c r="V22" s="49"/>
      <c r="W22" s="49"/>
      <c r="Y22" s="64"/>
      <c r="Z22" s="35">
        <v>1</v>
      </c>
      <c r="AA22" s="35">
        <v>20</v>
      </c>
      <c r="AB22" s="45" t="str">
        <f>COUNTIF(AC22,$AC$20)+COUNTIF(AD22,$AD$20)+COUNTIF(AE22,$AE$20)&amp;" ("&amp; IF(AC22=$AC$20,"Estrutura, ","") &amp; IF(AD22=$AD$20,"Ano, ","") &amp;IF(AE22=$AE$20,"Material","") &amp; IF(OR(AC22=$AC$20,AD22=$AD$20,AE22=$AE$20),"","Nenhuma") &amp;")"</f>
        <v>1 (Material)</v>
      </c>
      <c r="AC22" s="51" t="str">
        <f t="shared" si="16"/>
        <v>Pórtico</v>
      </c>
      <c r="AD22" s="51" t="str">
        <f t="shared" si="17"/>
        <v>1983-2010</v>
      </c>
      <c r="AE22" s="51" t="str">
        <f t="shared" si="18"/>
        <v>Betão Armado</v>
      </c>
      <c r="AG22" s="35">
        <v>20</v>
      </c>
      <c r="AH22" s="35" t="s">
        <v>44</v>
      </c>
      <c r="AI22" s="35" t="s">
        <v>39</v>
      </c>
      <c r="AJ22" s="35" t="s">
        <v>38</v>
      </c>
    </row>
    <row r="23" spans="1:36" ht="20" customHeight="1" x14ac:dyDescent="0.35">
      <c r="A23" s="67" t="s">
        <v>88</v>
      </c>
      <c r="B23" s="57">
        <v>0</v>
      </c>
      <c r="C23" s="57">
        <v>9</v>
      </c>
      <c r="D23" s="59"/>
      <c r="E23" s="50" t="str">
        <f>VLOOKUP(C23,$AG$1:$AJ$44,2,FALSE)</f>
        <v>Arco</v>
      </c>
      <c r="F23" s="50" t="str">
        <f>VLOOKUP(C23,$AG$1:$AJ$44,3,FALSE)</f>
        <v>Antes de 1960</v>
      </c>
      <c r="G23" s="50" t="str">
        <f>VLOOKUP(C23,$AG$1:$AJ$44,4,FALSE)</f>
        <v>Alvenaria de Tijolo</v>
      </c>
      <c r="I23" s="68"/>
      <c r="J23" s="12">
        <v>12</v>
      </c>
      <c r="K23" s="12">
        <v>20</v>
      </c>
      <c r="L23" s="42" t="str">
        <f>COUNTIF(M23,M22)+COUNTIF(N23,N22)+COUNTIF(O23,O22)&amp;" ("&amp; IF(M23=M22,"Estrutura, ","") &amp; IF(N23=N22,"Ano, ","") &amp;IF(O23=O22,"Material","") &amp; IF(OR(M23=M22,N23=N22,O23=O22),"","Nenhuma") &amp;")"</f>
        <v>2 (Estrutura, Material)</v>
      </c>
      <c r="M23" s="51" t="str">
        <f>VLOOKUP(K23,$AG$1:$AJ$44,2,FALSE)</f>
        <v>Pórtico</v>
      </c>
      <c r="N23" s="51" t="str">
        <f>VLOOKUP(K23,$AG$1:$AJ$44,3,FALSE)</f>
        <v>1983-2010</v>
      </c>
      <c r="O23" s="51" t="str">
        <f>VLOOKUP(K23,$AG$1:$AJ$44,4,FALSE)</f>
        <v>Betão Armado</v>
      </c>
      <c r="Q23" s="64" t="s">
        <v>89</v>
      </c>
      <c r="R23" s="46">
        <v>0</v>
      </c>
      <c r="S23" s="46">
        <v>31</v>
      </c>
      <c r="T23" s="48"/>
      <c r="U23" s="52" t="str">
        <f>VLOOKUP(S23,$AG$1:$AJ$44,2,FALSE)</f>
        <v>Tabuleiro simples/apoiado</v>
      </c>
      <c r="V23" s="52" t="str">
        <f>VLOOKUP(S23,$AG$1:$AJ$44,3,FALSE)</f>
        <v>Depois de 2010</v>
      </c>
      <c r="W23" s="52" t="str">
        <f>VLOOKUP(S23,$AG$1:$AJ$44,4,FALSE)</f>
        <v>Outros</v>
      </c>
      <c r="AG23" s="35">
        <v>21</v>
      </c>
      <c r="AH23" s="35" t="s">
        <v>44</v>
      </c>
      <c r="AI23" s="35" t="s">
        <v>37</v>
      </c>
      <c r="AJ23" s="35" t="s">
        <v>38</v>
      </c>
    </row>
    <row r="24" spans="1:36" ht="20" customHeight="1" x14ac:dyDescent="0.35">
      <c r="A24" s="68"/>
      <c r="B24" s="35">
        <v>1</v>
      </c>
      <c r="C24" s="35">
        <v>20</v>
      </c>
      <c r="D24" s="45" t="str">
        <f>COUNTIF(E24,$E$23)+COUNTIF(F24,$F$23)+COUNTIF(G24,$G$23)&amp;" ("&amp; IF(E24=$E$23,"Estrutura, ","") &amp; IF(F24=$F$23,"Ano, ","") &amp;IF(G24=$G$23,"Material","") &amp; IF(OR(E24=$E$23,F24=$F$23,G24=$G$23),"","Nenhuma") &amp;")"</f>
        <v>0 (Nenhuma)</v>
      </c>
      <c r="E24" s="51" t="str">
        <f>VLOOKUP(C24,$AG$1:$AJ$44,2,FALSE)</f>
        <v>Pórtico</v>
      </c>
      <c r="F24" s="51" t="str">
        <f>VLOOKUP(C24,$AG$1:$AJ$44,3,FALSE)</f>
        <v>1983-2010</v>
      </c>
      <c r="G24" s="51" t="str">
        <f>VLOOKUP(C24,$AG$1:$AJ$44,4,FALSE)</f>
        <v>Betão Armado</v>
      </c>
      <c r="Q24" s="64"/>
      <c r="R24" s="33">
        <v>1</v>
      </c>
      <c r="S24" s="33">
        <v>33</v>
      </c>
      <c r="T24" s="41" t="str">
        <f>COUNTIF(U24,$U$23)+COUNTIF(V24,$V$23)+COUNTIF(W24,$W$23)&amp;" ("&amp; IF(U24=$U$23,"Estrutura, ","") &amp; IF(V24=$V$23,"Ano, ","") &amp;IF(W24=$W$23,"Material","") &amp; IF(OR(U24=$U$23,V24=$V$23,W24=$W$23),"","Nenhuma") &amp;")"</f>
        <v>0 (Nenhuma)</v>
      </c>
      <c r="U24" s="51" t="str">
        <f>VLOOKUP(S24,$AG$1:$AJ$44,2,FALSE)</f>
        <v>Vãos Multiplos</v>
      </c>
      <c r="V24" s="51" t="str">
        <f>VLOOKUP(S24,$AG$1:$AJ$44,3,FALSE)</f>
        <v>1983-2010</v>
      </c>
      <c r="W24" s="51" t="str">
        <f>VLOOKUP(S24,$AG$1:$AJ$44,4,FALSE)</f>
        <v>Betão Armado</v>
      </c>
      <c r="Y24" s="67" t="s">
        <v>90</v>
      </c>
      <c r="Z24" s="46">
        <v>0</v>
      </c>
      <c r="AA24" s="46">
        <v>38</v>
      </c>
      <c r="AB24" s="48"/>
      <c r="AC24" s="50" t="str">
        <f t="shared" ref="AC24" si="19">VLOOKUP(AA24,$AG$1:$AJ$44,2,FALSE)</f>
        <v>Vãos Multiplos</v>
      </c>
      <c r="AD24" s="50" t="str">
        <f t="shared" ref="AD24" si="20">VLOOKUP(AA24,$AG$1:$AJ$44,3,FALSE)</f>
        <v>Depois de 2010</v>
      </c>
      <c r="AE24" s="50" t="str">
        <f t="shared" ref="AE24" si="21">VLOOKUP(AA24,$AG$1:$AJ$44,4,FALSE)</f>
        <v>Outros</v>
      </c>
      <c r="AG24" s="35">
        <v>22</v>
      </c>
      <c r="AH24" s="35" t="s">
        <v>44</v>
      </c>
      <c r="AI24" s="35" t="s">
        <v>35</v>
      </c>
      <c r="AJ24" s="35" t="s">
        <v>38</v>
      </c>
    </row>
    <row r="25" spans="1:36" ht="20" customHeight="1" x14ac:dyDescent="0.35">
      <c r="B25" s="15"/>
      <c r="C25" s="15"/>
      <c r="D25" s="15"/>
      <c r="E25" s="49"/>
      <c r="F25" s="49"/>
      <c r="G25" s="49"/>
      <c r="Q25" s="64"/>
      <c r="R25" s="35">
        <v>1</v>
      </c>
      <c r="S25" s="35">
        <v>20</v>
      </c>
      <c r="T25" s="45" t="str">
        <f>COUNTIF(U25,$U$23)+COUNTIF(V25,$V$23)+COUNTIF(W25,$W$23)&amp;" ("&amp; IF(U25=$U$23,"Estrutura, ","") &amp; IF(V25=$V$23,"Ano, ","") &amp;IF(W25=$W$23,"Material","") &amp; IF(OR(U25=$U$23,V25=$V$23,W25=$W$23),"","Nenhuma") &amp;")"</f>
        <v>0 (Nenhuma)</v>
      </c>
      <c r="U25" s="51" t="str">
        <f>VLOOKUP(S25,$AG$1:$AJ$44,2,FALSE)</f>
        <v>Pórtico</v>
      </c>
      <c r="V25" s="51" t="str">
        <f>VLOOKUP(S25,$AG$1:$AJ$44,3,FALSE)</f>
        <v>1983-2010</v>
      </c>
      <c r="W25" s="51" t="str">
        <f>VLOOKUP(S25,$AG$1:$AJ$44,4,FALSE)</f>
        <v>Betão Armado</v>
      </c>
      <c r="Y25" s="68"/>
      <c r="Z25" s="35">
        <v>2</v>
      </c>
      <c r="AA25" s="35">
        <v>33</v>
      </c>
      <c r="AB25" s="45" t="str">
        <f>COUNTIF(AC25,AC24)+COUNTIF(AD25,AD24)+COUNTIF(AE25,AE24)&amp;" ("&amp; IF(AC25=AC24,"Estrutura, ","") &amp; IF(AD25=AD24,"Ano, ","") &amp;IF(AE25=AE24,"Material","") &amp; IF(OR(AC25=AC24,AD25=AD24,AE25=AE24),"","Nenhuma") &amp;")"</f>
        <v>1 (Estrutura, )</v>
      </c>
      <c r="AC25" s="51" t="str">
        <f t="shared" ref="AC25" si="22">VLOOKUP(AA25,$AG$1:$AJ$44,2,FALSE)</f>
        <v>Vãos Multiplos</v>
      </c>
      <c r="AD25" s="51" t="str">
        <f t="shared" ref="AD25" si="23">VLOOKUP(AA25,$AG$1:$AJ$44,3,FALSE)</f>
        <v>1983-2010</v>
      </c>
      <c r="AE25" s="51" t="str">
        <f t="shared" ref="AE25" si="24">VLOOKUP(AA25,$AG$1:$AJ$44,4,FALSE)</f>
        <v>Betão Armado</v>
      </c>
      <c r="AG25" s="35">
        <v>23</v>
      </c>
      <c r="AH25" s="35" t="s">
        <v>44</v>
      </c>
      <c r="AI25" s="35" t="s">
        <v>39</v>
      </c>
      <c r="AJ25" s="35" t="s">
        <v>41</v>
      </c>
    </row>
    <row r="26" spans="1:36" ht="20" customHeight="1" x14ac:dyDescent="0.35">
      <c r="A26" s="67" t="s">
        <v>91</v>
      </c>
      <c r="B26" s="46">
        <v>0</v>
      </c>
      <c r="C26" s="46">
        <v>10</v>
      </c>
      <c r="D26" s="47"/>
      <c r="E26" s="50" t="str">
        <f>VLOOKUP(C26,$AG$1:$AJ$44,2,FALSE)</f>
        <v>Arco</v>
      </c>
      <c r="F26" s="50" t="str">
        <f>VLOOKUP(C26,$AG$1:$AJ$44,3,FALSE)</f>
        <v>1960-1983</v>
      </c>
      <c r="G26" s="50" t="str">
        <f>VLOOKUP(C26,$AG$1:$AJ$44,4,FALSE)</f>
        <v>Alvenaria de Tijolo</v>
      </c>
      <c r="R26" s="15"/>
      <c r="S26" s="15"/>
      <c r="T26" s="15"/>
      <c r="U26" s="49"/>
      <c r="V26" s="49"/>
      <c r="W26" s="49"/>
      <c r="AG26" s="35">
        <v>24</v>
      </c>
      <c r="AH26" s="35" t="s">
        <v>44</v>
      </c>
      <c r="AI26" s="35" t="s">
        <v>42</v>
      </c>
      <c r="AJ26" s="35" t="s">
        <v>38</v>
      </c>
    </row>
    <row r="27" spans="1:36" ht="20" customHeight="1" x14ac:dyDescent="0.35">
      <c r="A27" s="68"/>
      <c r="B27" s="12">
        <v>1</v>
      </c>
      <c r="C27" s="12">
        <v>20</v>
      </c>
      <c r="D27" s="42" t="str">
        <f>COUNTIF(E27,$E$26)+COUNTIF(F27,$F$26)+COUNTIF(G27,$G$26)&amp;" ("&amp; IF(E27=$E$26,"Estrutura, ","") &amp; IF(F27=$F$26,"Ano, ","") &amp;IF(G27=$G$26,"Material","") &amp; IF(OR(E27=$E$26,F27=$F$26,G27=$G$26),"","Nenhuma") &amp;")"</f>
        <v>0 (Nenhuma)</v>
      </c>
      <c r="E27" s="51" t="str">
        <f>VLOOKUP(C27,$AG$1:$AJ$44,2,FALSE)</f>
        <v>Pórtico</v>
      </c>
      <c r="F27" s="51" t="str">
        <f>VLOOKUP(C27,$AG$1:$AJ$44,3,FALSE)</f>
        <v>1983-2010</v>
      </c>
      <c r="G27" s="51" t="str">
        <f>VLOOKUP(C27,$AG$1:$AJ$44,4,FALSE)</f>
        <v>Betão Armado</v>
      </c>
      <c r="Q27" s="64" t="s">
        <v>92</v>
      </c>
      <c r="R27" s="46">
        <v>0</v>
      </c>
      <c r="S27" s="46">
        <v>32</v>
      </c>
      <c r="T27" s="48"/>
      <c r="U27" s="52" t="str">
        <f>VLOOKUP(S27,$AG$1:$AJ$44,2,FALSE)</f>
        <v>Vãos Multiplos</v>
      </c>
      <c r="V27" s="52" t="str">
        <f>VLOOKUP(S27,$AG$1:$AJ$44,3,FALSE)</f>
        <v>Antes de 1960</v>
      </c>
      <c r="W27" s="52" t="str">
        <f>VLOOKUP(S27,$AG$1:$AJ$44,4,FALSE)</f>
        <v>Betão Armado</v>
      </c>
      <c r="Y27" s="67" t="s">
        <v>93</v>
      </c>
      <c r="Z27" s="46">
        <v>0</v>
      </c>
      <c r="AA27" s="46">
        <v>42</v>
      </c>
      <c r="AB27" s="48"/>
      <c r="AC27" s="50" t="str">
        <f t="shared" ref="AC27:AC28" si="25">VLOOKUP(AA27,$AG$1:$AJ$44,2,FALSE)</f>
        <v>Vãos Multiplos</v>
      </c>
      <c r="AD27" s="50" t="str">
        <f t="shared" ref="AD27:AD28" si="26">VLOOKUP(AA27,$AG$1:$AJ$44,3,FALSE)</f>
        <v>1983-2010</v>
      </c>
      <c r="AE27" s="50" t="str">
        <f t="shared" ref="AE27:AE28" si="27">VLOOKUP(AA27,$AG$1:$AJ$44,4,FALSE)</f>
        <v>Alvenaria de Pedra</v>
      </c>
      <c r="AG27" s="35">
        <v>25</v>
      </c>
      <c r="AH27" s="35" t="s">
        <v>45</v>
      </c>
      <c r="AI27" s="35" t="s">
        <v>35</v>
      </c>
      <c r="AJ27" s="35" t="s">
        <v>38</v>
      </c>
    </row>
    <row r="28" spans="1:36" ht="20" customHeight="1" x14ac:dyDescent="0.35">
      <c r="Q28" s="64"/>
      <c r="R28" s="12">
        <v>4</v>
      </c>
      <c r="S28" s="12">
        <v>20</v>
      </c>
      <c r="T28" s="42" t="str">
        <f>COUNTIF(U28,$U$27)+COUNTIF(V28,$V$27)+COUNTIF(W28,$W$27)&amp;" ("&amp; IF(U28=$U$27,"Estrutura, ","") &amp; IF(V28=$V$27,"Ano, ","") &amp;IF(W28=$W$27,"Material","") &amp; IF(OR(U28=$U$27,V28=$V$27,W28=$W$27),"","Nenhuma") &amp;")"</f>
        <v>1 (Material)</v>
      </c>
      <c r="U28" s="51" t="str">
        <f>VLOOKUP(S28,$AG$1:$AJ$44,2,FALSE)</f>
        <v>Pórtico</v>
      </c>
      <c r="V28" s="51" t="str">
        <f>VLOOKUP(S28,$AG$1:$AJ$44,3,FALSE)</f>
        <v>1983-2010</v>
      </c>
      <c r="W28" s="51" t="str">
        <f>VLOOKUP(S28,$AG$1:$AJ$44,4,FALSE)</f>
        <v>Betão Armado</v>
      </c>
      <c r="Y28" s="68"/>
      <c r="Z28" s="35">
        <v>2</v>
      </c>
      <c r="AA28" s="35">
        <v>33</v>
      </c>
      <c r="AB28" s="45" t="str">
        <f>COUNTIF(AC28,AC27)+COUNTIF(AD28,AD27)+COUNTIF(AE28,AE27)&amp;" ("&amp; IF(AC28=AC27,"Estrutura, ","") &amp; IF(AD28=AD27,"Ano, ","") &amp;IF(AE28=AE27,"Material","") &amp; IF(OR(AC28=AC27,AD28=AD27,AE28=AE27),"","Nenhuma") &amp;")"</f>
        <v>2 (Estrutura, Ano, )</v>
      </c>
      <c r="AC28" s="51" t="str">
        <f t="shared" si="25"/>
        <v>Vãos Multiplos</v>
      </c>
      <c r="AD28" s="51" t="str">
        <f t="shared" si="26"/>
        <v>1983-2010</v>
      </c>
      <c r="AE28" s="51" t="str">
        <f t="shared" si="27"/>
        <v>Betão Armado</v>
      </c>
      <c r="AG28" s="35">
        <v>26</v>
      </c>
      <c r="AH28" s="35" t="s">
        <v>45</v>
      </c>
      <c r="AI28" s="35" t="s">
        <v>37</v>
      </c>
      <c r="AJ28" s="35" t="s">
        <v>38</v>
      </c>
    </row>
    <row r="29" spans="1:36" ht="20" customHeight="1" x14ac:dyDescent="0.35">
      <c r="Q29" s="64"/>
      <c r="R29" s="35">
        <v>2</v>
      </c>
      <c r="S29" s="35">
        <v>33</v>
      </c>
      <c r="T29" s="42" t="str">
        <f t="shared" ref="T29:T31" si="28">COUNTIF(U29,$U$27)+COUNTIF(V29,$V$27)+COUNTIF(W29,$W$27)&amp;" ("&amp; IF(U29=$U$27,"Estrutura, ","") &amp; IF(V29=$V$27,"Ano, ","") &amp;IF(W29=$W$27,"Material","") &amp; IF(OR(U29=$U$27,V29=$V$27,W29=$W$27),"","Nenhuma") &amp;")"</f>
        <v>2 (Estrutura, Material)</v>
      </c>
      <c r="U29" s="51" t="str">
        <f>VLOOKUP(S29,$AG$1:$AJ$44,2,FALSE)</f>
        <v>Vãos Multiplos</v>
      </c>
      <c r="V29" s="51" t="str">
        <f>VLOOKUP(S29,$AG$1:$AJ$44,3,FALSE)</f>
        <v>1983-2010</v>
      </c>
      <c r="W29" s="51" t="str">
        <f>VLOOKUP(S29,$AG$1:$AJ$44,4,FALSE)</f>
        <v>Betão Armado</v>
      </c>
      <c r="AG29" s="35">
        <v>27</v>
      </c>
      <c r="AH29" s="35" t="s">
        <v>45</v>
      </c>
      <c r="AI29" s="35" t="s">
        <v>39</v>
      </c>
      <c r="AJ29" s="35" t="s">
        <v>38</v>
      </c>
    </row>
    <row r="30" spans="1:36" ht="20" customHeight="1" x14ac:dyDescent="0.35">
      <c r="Q30" s="64"/>
      <c r="R30" s="35">
        <v>1</v>
      </c>
      <c r="S30" s="35">
        <v>3</v>
      </c>
      <c r="T30" s="42" t="str">
        <f t="shared" si="28"/>
        <v>0 (Nenhuma)</v>
      </c>
      <c r="U30" s="51" t="str">
        <f>VLOOKUP(S30,$AG$1:$AJ$44,2,FALSE)</f>
        <v>Arco</v>
      </c>
      <c r="V30" s="51" t="str">
        <f>VLOOKUP(S30,$AG$1:$AJ$44,3,FALSE)</f>
        <v>1983-2010</v>
      </c>
      <c r="W30" s="51" t="str">
        <f>VLOOKUP(S30,$AG$1:$AJ$44,4,FALSE)</f>
        <v>Alvenaria de Pedra</v>
      </c>
      <c r="AG30" s="35">
        <v>28</v>
      </c>
      <c r="AH30" s="35" t="s">
        <v>45</v>
      </c>
      <c r="AI30" s="35" t="s">
        <v>35</v>
      </c>
      <c r="AJ30" s="35" t="s">
        <v>41</v>
      </c>
    </row>
    <row r="31" spans="1:36" ht="20" customHeight="1" x14ac:dyDescent="0.35">
      <c r="Q31" s="64"/>
      <c r="R31" s="35">
        <v>1</v>
      </c>
      <c r="S31" s="35">
        <v>34</v>
      </c>
      <c r="T31" s="42" t="str">
        <f t="shared" si="28"/>
        <v>2 (Estrutura, Material)</v>
      </c>
      <c r="U31" s="51" t="str">
        <f>VLOOKUP(S31,$AG$1:$AJ$44,2,FALSE)</f>
        <v>Vãos Multiplos</v>
      </c>
      <c r="V31" s="51" t="str">
        <f>VLOOKUP(S31,$AG$1:$AJ$44,3,FALSE)</f>
        <v>1960-1983</v>
      </c>
      <c r="W31" s="51" t="str">
        <f>VLOOKUP(S31,$AG$1:$AJ$44,4,FALSE)</f>
        <v>Betão Armado</v>
      </c>
      <c r="AG31" s="35">
        <v>29</v>
      </c>
      <c r="AH31" s="35" t="s">
        <v>45</v>
      </c>
      <c r="AI31" s="35" t="s">
        <v>39</v>
      </c>
      <c r="AJ31" s="35" t="s">
        <v>41</v>
      </c>
    </row>
    <row r="32" spans="1:36" ht="20" customHeight="1" x14ac:dyDescent="0.35">
      <c r="AG32" s="35">
        <v>30</v>
      </c>
      <c r="AH32" s="35" t="s">
        <v>45</v>
      </c>
      <c r="AI32" s="35" t="s">
        <v>42</v>
      </c>
      <c r="AJ32" s="35" t="s">
        <v>38</v>
      </c>
    </row>
    <row r="33" spans="33:36" ht="20" customHeight="1" x14ac:dyDescent="0.35">
      <c r="AG33" s="35">
        <v>31</v>
      </c>
      <c r="AH33" s="35" t="s">
        <v>45</v>
      </c>
      <c r="AI33" s="35" t="s">
        <v>42</v>
      </c>
      <c r="AJ33" s="35" t="s">
        <v>46</v>
      </c>
    </row>
    <row r="34" spans="33:36" ht="20" customHeight="1" x14ac:dyDescent="0.35">
      <c r="AG34" s="35">
        <v>32</v>
      </c>
      <c r="AH34" s="35" t="s">
        <v>47</v>
      </c>
      <c r="AI34" s="35" t="s">
        <v>35</v>
      </c>
      <c r="AJ34" s="35" t="s">
        <v>38</v>
      </c>
    </row>
    <row r="35" spans="33:36" ht="20" customHeight="1" x14ac:dyDescent="0.35">
      <c r="AG35" s="35">
        <v>33</v>
      </c>
      <c r="AH35" s="35" t="s">
        <v>47</v>
      </c>
      <c r="AI35" s="35" t="s">
        <v>39</v>
      </c>
      <c r="AJ35" s="35" t="s">
        <v>38</v>
      </c>
    </row>
    <row r="36" spans="33:36" ht="20" customHeight="1" x14ac:dyDescent="0.35">
      <c r="AG36" s="35">
        <v>34</v>
      </c>
      <c r="AH36" s="35" t="s">
        <v>47</v>
      </c>
      <c r="AI36" s="35" t="s">
        <v>37</v>
      </c>
      <c r="AJ36" s="35" t="s">
        <v>38</v>
      </c>
    </row>
    <row r="37" spans="33:36" ht="20" customHeight="1" x14ac:dyDescent="0.35">
      <c r="AG37" s="35">
        <v>35</v>
      </c>
      <c r="AH37" s="35" t="s">
        <v>47</v>
      </c>
      <c r="AI37" s="35" t="s">
        <v>35</v>
      </c>
      <c r="AJ37" s="35" t="s">
        <v>41</v>
      </c>
    </row>
    <row r="38" spans="33:36" ht="20" customHeight="1" x14ac:dyDescent="0.35">
      <c r="AG38" s="35">
        <v>36</v>
      </c>
      <c r="AH38" s="35" t="s">
        <v>47</v>
      </c>
      <c r="AI38" s="35" t="s">
        <v>42</v>
      </c>
      <c r="AJ38" s="35" t="s">
        <v>38</v>
      </c>
    </row>
    <row r="39" spans="33:36" ht="20" customHeight="1" x14ac:dyDescent="0.35">
      <c r="AG39" s="35">
        <v>37</v>
      </c>
      <c r="AH39" s="35" t="s">
        <v>47</v>
      </c>
      <c r="AI39" s="35" t="s">
        <v>37</v>
      </c>
      <c r="AJ39" s="35" t="s">
        <v>41</v>
      </c>
    </row>
    <row r="40" spans="33:36" ht="20" customHeight="1" x14ac:dyDescent="0.35">
      <c r="AG40" s="35">
        <v>38</v>
      </c>
      <c r="AH40" s="35" t="s">
        <v>47</v>
      </c>
      <c r="AI40" s="35" t="s">
        <v>42</v>
      </c>
      <c r="AJ40" s="35" t="s">
        <v>46</v>
      </c>
    </row>
    <row r="41" spans="33:36" ht="20" customHeight="1" x14ac:dyDescent="0.35">
      <c r="AG41" s="35">
        <v>39</v>
      </c>
      <c r="AH41" s="35" t="s">
        <v>47</v>
      </c>
      <c r="AI41" s="35" t="s">
        <v>42</v>
      </c>
      <c r="AJ41" s="35" t="s">
        <v>41</v>
      </c>
    </row>
    <row r="42" spans="33:36" ht="20" customHeight="1" x14ac:dyDescent="0.35">
      <c r="AG42" s="35">
        <v>40</v>
      </c>
      <c r="AH42" s="35" t="s">
        <v>47</v>
      </c>
      <c r="AI42" s="35" t="s">
        <v>39</v>
      </c>
      <c r="AJ42" s="35" t="s">
        <v>46</v>
      </c>
    </row>
    <row r="43" spans="33:36" ht="20" customHeight="1" x14ac:dyDescent="0.35">
      <c r="AG43" s="35">
        <v>41</v>
      </c>
      <c r="AH43" s="35" t="s">
        <v>47</v>
      </c>
      <c r="AI43" s="35" t="s">
        <v>39</v>
      </c>
      <c r="AJ43" s="35" t="s">
        <v>41</v>
      </c>
    </row>
    <row r="44" spans="33:36" ht="20" customHeight="1" x14ac:dyDescent="0.35">
      <c r="AG44" s="35">
        <v>42</v>
      </c>
      <c r="AH44" s="35" t="s">
        <v>47</v>
      </c>
      <c r="AI44" s="35" t="s">
        <v>39</v>
      </c>
      <c r="AJ44" s="35" t="s">
        <v>36</v>
      </c>
    </row>
  </sheetData>
  <mergeCells count="27">
    <mergeCell ref="A20:A21"/>
    <mergeCell ref="A23:A24"/>
    <mergeCell ref="A26:A27"/>
    <mergeCell ref="I2:I4"/>
    <mergeCell ref="I6:I7"/>
    <mergeCell ref="I11:I12"/>
    <mergeCell ref="I14:I15"/>
    <mergeCell ref="I17:I20"/>
    <mergeCell ref="I22:I23"/>
    <mergeCell ref="A11:A12"/>
    <mergeCell ref="A14:A15"/>
    <mergeCell ref="A17:A18"/>
    <mergeCell ref="A2:A9"/>
    <mergeCell ref="AL1:AN1"/>
    <mergeCell ref="Q15:Q17"/>
    <mergeCell ref="Q19:Q21"/>
    <mergeCell ref="Q23:Q25"/>
    <mergeCell ref="Q27:Q31"/>
    <mergeCell ref="Y2:Y8"/>
    <mergeCell ref="Y10:Y14"/>
    <mergeCell ref="Y16:Y18"/>
    <mergeCell ref="Y20:Y22"/>
    <mergeCell ref="Y24:Y25"/>
    <mergeCell ref="Y27:Y28"/>
    <mergeCell ref="Q2:Q3"/>
    <mergeCell ref="Q5:Q8"/>
    <mergeCell ref="Q10:Q13"/>
  </mergeCells>
  <phoneticPr fontId="7" type="noConversion"/>
  <pageMargins left="0.7" right="0.7" top="0.75" bottom="0.75" header="0.3" footer="0.3"/>
  <ignoredErrors>
    <ignoredError sqref="L17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dimension ref="A1:K51"/>
  <sheetViews>
    <sheetView workbookViewId="0">
      <pane xSplit="1" topLeftCell="B1" activePane="topRight" state="frozen"/>
      <selection pane="topRight" activeCell="E16" sqref="E16"/>
    </sheetView>
  </sheetViews>
  <sheetFormatPr defaultRowHeight="14.5" x14ac:dyDescent="0.35"/>
  <cols>
    <col min="1" max="1" width="9.90625" style="18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21" bestFit="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11" bestFit="1" customWidth="1"/>
    <col min="11" max="11" width="212.26953125" bestFit="1" customWidth="1"/>
  </cols>
  <sheetData>
    <row r="1" spans="1:11" x14ac:dyDescent="0.35">
      <c r="A1" s="25" t="s">
        <v>66</v>
      </c>
      <c r="B1" s="26" t="s">
        <v>2</v>
      </c>
      <c r="C1" s="26" t="s">
        <v>5</v>
      </c>
      <c r="D1" s="26" t="s">
        <v>6</v>
      </c>
      <c r="E1" s="26" t="s">
        <v>7</v>
      </c>
      <c r="F1" s="27" t="s">
        <v>17</v>
      </c>
      <c r="G1" s="28" t="s">
        <v>10</v>
      </c>
      <c r="H1" s="28" t="s">
        <v>11</v>
      </c>
      <c r="I1" s="28" t="s">
        <v>12</v>
      </c>
      <c r="J1" s="29" t="s">
        <v>13</v>
      </c>
      <c r="K1" s="13" t="s">
        <v>15</v>
      </c>
    </row>
    <row r="2" spans="1:11" x14ac:dyDescent="0.35">
      <c r="A2" s="23">
        <v>0</v>
      </c>
      <c r="B2" s="2">
        <v>0.98608964451313752</v>
      </c>
      <c r="C2" s="2">
        <v>0.66666666666666663</v>
      </c>
      <c r="D2" s="2">
        <v>0.61538461538461542</v>
      </c>
      <c r="E2" s="2">
        <v>0.64</v>
      </c>
      <c r="F2" s="19">
        <v>114</v>
      </c>
      <c r="G2" s="12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2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2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24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 s="14" t="s">
        <v>54</v>
      </c>
    </row>
    <row r="3" spans="1:11" x14ac:dyDescent="0.35">
      <c r="A3" s="23">
        <v>1</v>
      </c>
      <c r="B3" s="2">
        <v>0.9969088098918083</v>
      </c>
      <c r="C3" s="2">
        <v>0</v>
      </c>
      <c r="D3" s="2">
        <v>0</v>
      </c>
      <c r="E3" s="2">
        <v>0</v>
      </c>
      <c r="F3" s="20">
        <v>13</v>
      </c>
      <c r="G3" s="12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2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2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24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72" t="s">
        <v>55</v>
      </c>
    </row>
    <row r="4" spans="1:11" x14ac:dyDescent="0.35">
      <c r="A4" s="23">
        <v>2</v>
      </c>
      <c r="B4" s="2">
        <v>0.99845440494590421</v>
      </c>
      <c r="C4" s="2">
        <v>0</v>
      </c>
      <c r="D4" s="2">
        <v>0</v>
      </c>
      <c r="E4" s="2">
        <v>0</v>
      </c>
      <c r="F4" s="20">
        <v>18</v>
      </c>
      <c r="G4" s="12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2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2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24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73"/>
    </row>
    <row r="5" spans="1:11" x14ac:dyDescent="0.35">
      <c r="A5" s="23">
        <v>3</v>
      </c>
      <c r="B5" s="2">
        <v>1</v>
      </c>
      <c r="C5" s="2">
        <v>0</v>
      </c>
      <c r="D5" s="2">
        <v>0</v>
      </c>
      <c r="E5" s="2">
        <v>0</v>
      </c>
      <c r="F5" s="20">
        <v>19</v>
      </c>
      <c r="G5" s="12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2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2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24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73"/>
    </row>
    <row r="6" spans="1:11" x14ac:dyDescent="0.35">
      <c r="A6" s="23">
        <v>4</v>
      </c>
      <c r="B6" s="2">
        <v>0.9969088098918083</v>
      </c>
      <c r="C6" s="2">
        <v>0</v>
      </c>
      <c r="D6" s="2">
        <v>0</v>
      </c>
      <c r="E6" s="2">
        <v>0</v>
      </c>
      <c r="F6" s="20">
        <v>20</v>
      </c>
      <c r="G6" s="12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2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2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24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 s="73"/>
    </row>
    <row r="7" spans="1:11" x14ac:dyDescent="0.35">
      <c r="A7" s="23">
        <v>5</v>
      </c>
      <c r="B7" s="2">
        <v>1</v>
      </c>
      <c r="C7" s="2">
        <v>0</v>
      </c>
      <c r="D7" s="2">
        <v>0</v>
      </c>
      <c r="E7" s="2">
        <v>0</v>
      </c>
      <c r="F7" s="20">
        <v>1</v>
      </c>
      <c r="G7" s="12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2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2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24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74"/>
    </row>
    <row r="8" spans="1:11" x14ac:dyDescent="0.35">
      <c r="A8" s="23">
        <v>6</v>
      </c>
      <c r="B8" s="2">
        <v>0.97990726429675423</v>
      </c>
      <c r="C8" s="2">
        <v>0.5357142857142857</v>
      </c>
      <c r="D8" s="5">
        <v>1</v>
      </c>
      <c r="E8" s="2">
        <v>0.69767441860465118</v>
      </c>
      <c r="F8" s="20">
        <v>140</v>
      </c>
      <c r="G8" s="12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2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Médio</v>
      </c>
      <c r="I8" s="12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Muito Alta</v>
      </c>
      <c r="J8" s="24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Médio</v>
      </c>
      <c r="K8" s="14" t="s">
        <v>56</v>
      </c>
    </row>
    <row r="9" spans="1:11" x14ac:dyDescent="0.35">
      <c r="A9" s="23">
        <v>7</v>
      </c>
      <c r="B9" s="2">
        <v>1</v>
      </c>
      <c r="C9" s="2">
        <v>0</v>
      </c>
      <c r="D9" s="2">
        <v>0</v>
      </c>
      <c r="E9" s="2">
        <v>0</v>
      </c>
      <c r="F9" s="20">
        <v>7</v>
      </c>
      <c r="G9" s="12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2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2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24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69" t="s">
        <v>55</v>
      </c>
    </row>
    <row r="10" spans="1:11" x14ac:dyDescent="0.35">
      <c r="A10" s="23">
        <v>8</v>
      </c>
      <c r="B10" s="2">
        <v>1</v>
      </c>
      <c r="C10" s="2">
        <v>0</v>
      </c>
      <c r="D10" s="2">
        <v>0</v>
      </c>
      <c r="E10" s="2">
        <v>0</v>
      </c>
      <c r="F10" s="20">
        <v>1</v>
      </c>
      <c r="G10" s="12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2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2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24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70"/>
    </row>
    <row r="11" spans="1:11" x14ac:dyDescent="0.35">
      <c r="A11" s="23">
        <v>9</v>
      </c>
      <c r="B11" s="2">
        <v>0.99845440494590421</v>
      </c>
      <c r="C11" s="2">
        <v>0</v>
      </c>
      <c r="D11" s="2">
        <v>0</v>
      </c>
      <c r="E11" s="2">
        <v>0</v>
      </c>
      <c r="F11" s="20">
        <v>10</v>
      </c>
      <c r="G11" s="12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2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2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24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70"/>
    </row>
    <row r="12" spans="1:11" x14ac:dyDescent="0.35">
      <c r="A12" s="23">
        <v>10</v>
      </c>
      <c r="B12" s="2">
        <v>0.99845440494590421</v>
      </c>
      <c r="C12" s="2">
        <v>0</v>
      </c>
      <c r="D12" s="2">
        <v>0</v>
      </c>
      <c r="E12" s="2">
        <v>0</v>
      </c>
      <c r="F12" s="20">
        <v>6</v>
      </c>
      <c r="G12" s="12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2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2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24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70"/>
    </row>
    <row r="13" spans="1:11" x14ac:dyDescent="0.35">
      <c r="A13" s="23">
        <v>11</v>
      </c>
      <c r="B13" s="2">
        <v>1</v>
      </c>
      <c r="C13" s="2">
        <v>0</v>
      </c>
      <c r="D13" s="2">
        <v>0</v>
      </c>
      <c r="E13" s="2">
        <v>0</v>
      </c>
      <c r="F13" s="20">
        <v>20</v>
      </c>
      <c r="G13" s="12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2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2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24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71"/>
    </row>
    <row r="14" spans="1:11" x14ac:dyDescent="0.35">
      <c r="A14" s="23">
        <v>12</v>
      </c>
      <c r="B14" s="2">
        <v>0.99227202472952092</v>
      </c>
      <c r="C14" s="2">
        <v>1</v>
      </c>
      <c r="D14" s="2">
        <v>0.44444444444444442</v>
      </c>
      <c r="E14" s="2">
        <v>0.61538461538461531</v>
      </c>
      <c r="F14" s="20">
        <v>65</v>
      </c>
      <c r="G14" s="12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2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Muito Alta</v>
      </c>
      <c r="I14" s="12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Baixo</v>
      </c>
      <c r="J14" s="24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Médio</v>
      </c>
      <c r="K14" s="14" t="s">
        <v>57</v>
      </c>
    </row>
    <row r="15" spans="1:11" x14ac:dyDescent="0.35">
      <c r="A15" s="23">
        <v>13</v>
      </c>
      <c r="B15" s="2">
        <v>0.99845440494590421</v>
      </c>
      <c r="C15" s="2">
        <v>0</v>
      </c>
      <c r="D15" s="2">
        <v>0</v>
      </c>
      <c r="E15" s="2">
        <v>0</v>
      </c>
      <c r="F15" s="20">
        <v>11</v>
      </c>
      <c r="G15" s="12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2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2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24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69" t="s">
        <v>55</v>
      </c>
    </row>
    <row r="16" spans="1:11" x14ac:dyDescent="0.35">
      <c r="A16" s="23">
        <v>14</v>
      </c>
      <c r="B16" s="2">
        <v>0.99845440494590421</v>
      </c>
      <c r="C16" s="2">
        <v>0</v>
      </c>
      <c r="D16" s="2">
        <v>0</v>
      </c>
      <c r="E16" s="2">
        <v>0</v>
      </c>
      <c r="F16" s="20">
        <v>16</v>
      </c>
      <c r="G16" s="12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2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2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24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 s="70"/>
    </row>
    <row r="17" spans="1:11" x14ac:dyDescent="0.35">
      <c r="A17" s="23">
        <v>15</v>
      </c>
      <c r="B17" s="2">
        <v>0.99845440494590421</v>
      </c>
      <c r="C17" s="2">
        <v>0</v>
      </c>
      <c r="D17" s="2">
        <v>0</v>
      </c>
      <c r="E17" s="2">
        <v>0</v>
      </c>
      <c r="F17" s="20">
        <v>4</v>
      </c>
      <c r="G17" s="12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2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2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24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70"/>
    </row>
    <row r="18" spans="1:11" x14ac:dyDescent="0.35">
      <c r="A18" s="23">
        <v>16</v>
      </c>
      <c r="B18" s="2">
        <v>1</v>
      </c>
      <c r="C18" s="2">
        <v>0</v>
      </c>
      <c r="D18" s="2">
        <v>0</v>
      </c>
      <c r="E18" s="2">
        <v>0</v>
      </c>
      <c r="F18" s="20">
        <v>2</v>
      </c>
      <c r="G18" s="12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2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2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24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70"/>
    </row>
    <row r="19" spans="1:11" x14ac:dyDescent="0.35">
      <c r="A19" s="23">
        <v>17</v>
      </c>
      <c r="B19" s="2">
        <v>0.99845440494590421</v>
      </c>
      <c r="C19" s="2">
        <v>0</v>
      </c>
      <c r="D19" s="2">
        <v>0</v>
      </c>
      <c r="E19" s="2">
        <v>0</v>
      </c>
      <c r="F19" s="20">
        <v>8</v>
      </c>
      <c r="G19" s="12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2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2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24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70"/>
    </row>
    <row r="20" spans="1:11" x14ac:dyDescent="0.35">
      <c r="A20" s="23">
        <v>18</v>
      </c>
      <c r="B20" s="2">
        <v>1</v>
      </c>
      <c r="C20" s="2">
        <v>0</v>
      </c>
      <c r="D20" s="2">
        <v>0</v>
      </c>
      <c r="E20" s="2">
        <v>0</v>
      </c>
      <c r="F20" s="20">
        <v>1</v>
      </c>
      <c r="G20" s="12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2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2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24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70"/>
    </row>
    <row r="21" spans="1:11" x14ac:dyDescent="0.35">
      <c r="A21" s="23">
        <v>19</v>
      </c>
      <c r="B21" s="2">
        <v>1</v>
      </c>
      <c r="C21" s="2">
        <v>0</v>
      </c>
      <c r="D21" s="2">
        <v>0</v>
      </c>
      <c r="E21" s="2">
        <v>0</v>
      </c>
      <c r="F21" s="20">
        <v>1</v>
      </c>
      <c r="G21" s="12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2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2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24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71"/>
    </row>
    <row r="22" spans="1:11" x14ac:dyDescent="0.35">
      <c r="A22" s="23">
        <v>20</v>
      </c>
      <c r="B22" s="2">
        <v>0.92272024729520863</v>
      </c>
      <c r="C22" s="2">
        <v>0.72</v>
      </c>
      <c r="D22" s="2">
        <v>0.76595744680851063</v>
      </c>
      <c r="E22" s="2">
        <v>0.74226804123711332</v>
      </c>
      <c r="F22" s="20">
        <v>979</v>
      </c>
      <c r="G22" s="12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Alta</v>
      </c>
      <c r="H22" s="12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Boa</v>
      </c>
      <c r="I22" s="12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24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Boa</v>
      </c>
      <c r="K22" s="14" t="s">
        <v>58</v>
      </c>
    </row>
    <row r="23" spans="1:11" x14ac:dyDescent="0.35">
      <c r="A23" s="23">
        <v>21</v>
      </c>
      <c r="B23" s="2">
        <v>0.97217928902627515</v>
      </c>
      <c r="C23" s="2">
        <v>0.14285714285714279</v>
      </c>
      <c r="D23" s="2">
        <v>7.6923076923076927E-2</v>
      </c>
      <c r="E23" s="2">
        <v>0.1</v>
      </c>
      <c r="F23" s="20">
        <v>119</v>
      </c>
      <c r="G23" s="12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2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Muito Baixo</v>
      </c>
      <c r="I23" s="12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Muito Baixo</v>
      </c>
      <c r="J23" s="24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Muito Baixo</v>
      </c>
      <c r="K23" s="14" t="s">
        <v>59</v>
      </c>
    </row>
    <row r="24" spans="1:11" x14ac:dyDescent="0.35">
      <c r="A24" s="23">
        <v>22</v>
      </c>
      <c r="B24" s="2">
        <v>1</v>
      </c>
      <c r="C24" s="2">
        <v>0</v>
      </c>
      <c r="D24" s="2">
        <v>0</v>
      </c>
      <c r="E24" s="2">
        <v>0</v>
      </c>
      <c r="F24" s="20">
        <v>8</v>
      </c>
      <c r="G24" s="12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2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2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24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69" t="s">
        <v>55</v>
      </c>
    </row>
    <row r="25" spans="1:11" x14ac:dyDescent="0.35">
      <c r="A25" s="23">
        <v>23</v>
      </c>
      <c r="B25" s="2">
        <v>1</v>
      </c>
      <c r="C25" s="2">
        <v>0</v>
      </c>
      <c r="D25" s="2">
        <v>0</v>
      </c>
      <c r="E25" s="2">
        <v>0</v>
      </c>
      <c r="F25" s="20">
        <v>4</v>
      </c>
      <c r="G25" s="12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2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2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24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71"/>
    </row>
    <row r="26" spans="1:11" x14ac:dyDescent="0.35">
      <c r="A26" s="23">
        <v>24</v>
      </c>
      <c r="B26" s="2">
        <v>0.99845440494590421</v>
      </c>
      <c r="C26" s="2">
        <v>1</v>
      </c>
      <c r="D26" s="2">
        <v>0.66666666666666663</v>
      </c>
      <c r="E26" s="2">
        <v>0.8</v>
      </c>
      <c r="F26" s="20">
        <v>58</v>
      </c>
      <c r="G26" s="12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2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Muito Alta</v>
      </c>
      <c r="I26" s="12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Médio</v>
      </c>
      <c r="J26" s="24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Boa</v>
      </c>
      <c r="K26" s="14" t="s">
        <v>60</v>
      </c>
    </row>
    <row r="27" spans="1:11" x14ac:dyDescent="0.35">
      <c r="A27" s="23">
        <v>25</v>
      </c>
      <c r="B27" s="2">
        <v>0.99072642967542501</v>
      </c>
      <c r="C27" s="2">
        <v>1</v>
      </c>
      <c r="D27" s="2">
        <v>0.14285714285714279</v>
      </c>
      <c r="E27" s="2">
        <v>0.25</v>
      </c>
      <c r="F27" s="20">
        <v>60</v>
      </c>
      <c r="G27" s="12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2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Muito Alta</v>
      </c>
      <c r="I27" s="12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Muito Baixo</v>
      </c>
      <c r="J27" s="24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Baixo</v>
      </c>
      <c r="K27" s="14" t="s">
        <v>61</v>
      </c>
    </row>
    <row r="28" spans="1:11" x14ac:dyDescent="0.35">
      <c r="A28" s="23">
        <v>26</v>
      </c>
      <c r="B28" s="2">
        <v>0.97527047913446674</v>
      </c>
      <c r="C28" s="2">
        <v>0</v>
      </c>
      <c r="D28" s="2">
        <v>0</v>
      </c>
      <c r="E28" s="2">
        <v>0</v>
      </c>
      <c r="F28" s="20">
        <v>65</v>
      </c>
      <c r="G28" s="12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Muito Alta</v>
      </c>
      <c r="H28" s="12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Zero</v>
      </c>
      <c r="I28" s="12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Zero</v>
      </c>
      <c r="J28" s="24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Zero</v>
      </c>
      <c r="K28" s="14" t="s">
        <v>55</v>
      </c>
    </row>
    <row r="29" spans="1:11" x14ac:dyDescent="0.35">
      <c r="A29" s="23">
        <v>27</v>
      </c>
      <c r="B29" s="2">
        <v>0.95363214837712518</v>
      </c>
      <c r="C29" s="2">
        <v>0.52173913043478259</v>
      </c>
      <c r="D29" s="2">
        <v>0.38709677419354838</v>
      </c>
      <c r="E29" s="2">
        <v>0.44444444444444442</v>
      </c>
      <c r="F29" s="20">
        <v>275</v>
      </c>
      <c r="G29" s="12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Muito Alta</v>
      </c>
      <c r="H29" s="12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Médio</v>
      </c>
      <c r="I29" s="12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Baixo</v>
      </c>
      <c r="J29" s="24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Baixo</v>
      </c>
      <c r="K29" s="14" t="s">
        <v>62</v>
      </c>
    </row>
    <row r="30" spans="1:11" x14ac:dyDescent="0.35">
      <c r="A30" s="23">
        <v>28</v>
      </c>
      <c r="B30" s="2">
        <v>0.99845440494590421</v>
      </c>
      <c r="C30" s="2">
        <v>0</v>
      </c>
      <c r="D30" s="2">
        <v>0</v>
      </c>
      <c r="E30" s="2">
        <v>0</v>
      </c>
      <c r="F30" s="20">
        <v>13</v>
      </c>
      <c r="G30" s="12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2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2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24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69" t="s">
        <v>55</v>
      </c>
    </row>
    <row r="31" spans="1:11" x14ac:dyDescent="0.35">
      <c r="A31" s="23">
        <v>29</v>
      </c>
      <c r="B31" s="2">
        <v>1</v>
      </c>
      <c r="C31" s="2">
        <v>0</v>
      </c>
      <c r="D31" s="2">
        <v>0</v>
      </c>
      <c r="E31" s="2">
        <v>0</v>
      </c>
      <c r="F31" s="20">
        <v>4</v>
      </c>
      <c r="G31" s="12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2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2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24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70"/>
    </row>
    <row r="32" spans="1:11" x14ac:dyDescent="0.35">
      <c r="A32" s="23">
        <v>30</v>
      </c>
      <c r="B32" s="2">
        <v>0.9969088098918083</v>
      </c>
      <c r="C32" s="2">
        <v>0</v>
      </c>
      <c r="D32" s="2">
        <v>0</v>
      </c>
      <c r="E32" s="2">
        <v>0</v>
      </c>
      <c r="F32" s="20">
        <v>13</v>
      </c>
      <c r="G32" s="12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2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2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24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70"/>
    </row>
    <row r="33" spans="1:11" x14ac:dyDescent="0.35">
      <c r="A33" s="23">
        <v>31</v>
      </c>
      <c r="B33" s="2">
        <v>0.9969088098918083</v>
      </c>
      <c r="C33" s="2">
        <v>0</v>
      </c>
      <c r="D33" s="2">
        <v>0</v>
      </c>
      <c r="E33" s="2">
        <v>0</v>
      </c>
      <c r="F33" s="20">
        <v>8</v>
      </c>
      <c r="G33" s="12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2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2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24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71"/>
    </row>
    <row r="34" spans="1:11" x14ac:dyDescent="0.35">
      <c r="A34" s="23">
        <v>32</v>
      </c>
      <c r="B34" s="2">
        <v>0.98608964451313752</v>
      </c>
      <c r="C34" s="2">
        <v>0.33333333333333331</v>
      </c>
      <c r="D34" s="2">
        <v>0.125</v>
      </c>
      <c r="E34" s="2">
        <v>0.1818181818181818</v>
      </c>
      <c r="F34" s="20">
        <v>44</v>
      </c>
      <c r="G34" s="12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2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Baixo</v>
      </c>
      <c r="I34" s="12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Muito Baixo</v>
      </c>
      <c r="J34" s="24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Muito Baixo</v>
      </c>
      <c r="K34" s="14" t="s">
        <v>63</v>
      </c>
    </row>
    <row r="35" spans="1:11" x14ac:dyDescent="0.35">
      <c r="A35" s="23">
        <v>33</v>
      </c>
      <c r="B35" s="8">
        <v>0.84853168469860896</v>
      </c>
      <c r="C35" s="2">
        <v>0.82286995515695072</v>
      </c>
      <c r="D35" s="2">
        <v>0.95077720207253891</v>
      </c>
      <c r="E35" s="5">
        <v>0.88221153846153855</v>
      </c>
      <c r="F35" s="20">
        <v>3904</v>
      </c>
      <c r="G35" s="12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2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2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Muito Alta</v>
      </c>
      <c r="J35" s="24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14" t="s">
        <v>64</v>
      </c>
    </row>
    <row r="36" spans="1:11" x14ac:dyDescent="0.35">
      <c r="A36" s="23">
        <v>34</v>
      </c>
      <c r="B36" s="2">
        <v>0.95363214837712518</v>
      </c>
      <c r="C36" s="2">
        <v>0.22222222222222221</v>
      </c>
      <c r="D36" s="2">
        <v>0.08</v>
      </c>
      <c r="E36" s="2">
        <v>0.1176470588235294</v>
      </c>
      <c r="F36" s="20">
        <v>241</v>
      </c>
      <c r="G36" s="12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2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Muito Baixo</v>
      </c>
      <c r="I36" s="12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Muito Baixo</v>
      </c>
      <c r="J36" s="24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Muito Baixo</v>
      </c>
      <c r="K36" s="14" t="s">
        <v>65</v>
      </c>
    </row>
    <row r="37" spans="1:11" x14ac:dyDescent="0.35">
      <c r="A37" s="23">
        <v>35</v>
      </c>
      <c r="B37" s="2">
        <v>0.99536321483771251</v>
      </c>
      <c r="C37" s="2">
        <v>0</v>
      </c>
      <c r="D37" s="2">
        <v>0</v>
      </c>
      <c r="E37" s="2">
        <v>0</v>
      </c>
      <c r="F37" s="20">
        <v>32</v>
      </c>
      <c r="G37" s="12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2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Zero</v>
      </c>
      <c r="I37" s="12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Zero</v>
      </c>
      <c r="J37" s="24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Zero</v>
      </c>
      <c r="K37" s="14" t="s">
        <v>55</v>
      </c>
    </row>
    <row r="38" spans="1:11" x14ac:dyDescent="0.35">
      <c r="A38" s="23">
        <v>36</v>
      </c>
      <c r="B38" s="2">
        <v>0.98608964451313752</v>
      </c>
      <c r="C38" s="2">
        <v>0.5</v>
      </c>
      <c r="D38" s="2">
        <v>0.44444444444444442</v>
      </c>
      <c r="E38" s="2">
        <v>0.47058823529411759</v>
      </c>
      <c r="F38" s="20">
        <v>124</v>
      </c>
      <c r="G38" s="12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2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Médio</v>
      </c>
      <c r="I38" s="12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Baixo</v>
      </c>
      <c r="J38" s="24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Baixo</v>
      </c>
      <c r="K38" s="14" t="s">
        <v>62</v>
      </c>
    </row>
    <row r="39" spans="1:11" x14ac:dyDescent="0.35">
      <c r="A39" s="23">
        <v>37</v>
      </c>
      <c r="B39" s="2">
        <v>1</v>
      </c>
      <c r="C39" s="2">
        <v>0</v>
      </c>
      <c r="D39" s="2">
        <v>0</v>
      </c>
      <c r="E39" s="2">
        <v>0</v>
      </c>
      <c r="F39" s="20">
        <v>1</v>
      </c>
      <c r="G39" s="12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2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2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24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69" t="s">
        <v>55</v>
      </c>
    </row>
    <row r="40" spans="1:11" x14ac:dyDescent="0.35">
      <c r="A40" s="23">
        <v>38</v>
      </c>
      <c r="B40" s="2">
        <v>0.9969088098918083</v>
      </c>
      <c r="C40" s="2">
        <v>0</v>
      </c>
      <c r="D40" s="2">
        <v>0</v>
      </c>
      <c r="E40" s="2">
        <v>0</v>
      </c>
      <c r="F40" s="20">
        <v>17</v>
      </c>
      <c r="G40" s="12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2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2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24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70"/>
    </row>
    <row r="41" spans="1:11" x14ac:dyDescent="0.35">
      <c r="A41" s="23">
        <v>39</v>
      </c>
      <c r="B41" s="2">
        <v>1</v>
      </c>
      <c r="C41" s="2">
        <v>0</v>
      </c>
      <c r="D41" s="2">
        <v>0</v>
      </c>
      <c r="E41" s="2">
        <v>0</v>
      </c>
      <c r="F41" s="20">
        <v>4</v>
      </c>
      <c r="G41" s="12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2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2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24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70"/>
    </row>
    <row r="42" spans="1:11" x14ac:dyDescent="0.35">
      <c r="A42" s="23">
        <v>40</v>
      </c>
      <c r="B42" s="2">
        <v>1</v>
      </c>
      <c r="C42" s="2">
        <v>0</v>
      </c>
      <c r="D42" s="2">
        <v>0</v>
      </c>
      <c r="E42" s="2">
        <v>0</v>
      </c>
      <c r="F42" s="20">
        <v>5</v>
      </c>
      <c r="G42" s="12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2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2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24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70"/>
    </row>
    <row r="43" spans="1:11" x14ac:dyDescent="0.35">
      <c r="A43" s="23">
        <v>41</v>
      </c>
      <c r="B43" s="2">
        <v>1</v>
      </c>
      <c r="C43" s="2">
        <v>0</v>
      </c>
      <c r="D43" s="2">
        <v>0</v>
      </c>
      <c r="E43" s="2">
        <v>0</v>
      </c>
      <c r="F43" s="20">
        <v>2</v>
      </c>
      <c r="G43" s="12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2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2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24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70"/>
    </row>
    <row r="44" spans="1:11" x14ac:dyDescent="0.35">
      <c r="A44" s="30">
        <v>42</v>
      </c>
      <c r="B44" s="31">
        <v>0.99845440494590421</v>
      </c>
      <c r="C44" s="31">
        <v>0</v>
      </c>
      <c r="D44" s="31">
        <v>0</v>
      </c>
      <c r="E44" s="31">
        <v>0</v>
      </c>
      <c r="F44" s="32">
        <v>2</v>
      </c>
      <c r="G44" s="33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33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33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34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71"/>
    </row>
    <row r="45" spans="1:11" x14ac:dyDescent="0.35">
      <c r="A45" s="9" t="s">
        <v>8</v>
      </c>
      <c r="B45" s="6">
        <f>MIN(B2:B44)</f>
        <v>0.84853168469860896</v>
      </c>
      <c r="C45" s="6">
        <f t="shared" ref="C45:E45" si="0">MIN(C2:C44)</f>
        <v>0</v>
      </c>
      <c r="D45" s="6">
        <f t="shared" si="0"/>
        <v>0</v>
      </c>
      <c r="E45" s="6">
        <f t="shared" si="0"/>
        <v>0</v>
      </c>
      <c r="G45" s="11">
        <f>COUNTIF(G2:G44,$K$45)</f>
        <v>41</v>
      </c>
      <c r="H45" s="11">
        <f t="shared" ref="H45:J45" si="1">COUNTIF(H2:H44,$K$45)</f>
        <v>3</v>
      </c>
      <c r="I45" s="11">
        <f t="shared" si="1"/>
        <v>2</v>
      </c>
      <c r="J45" s="11">
        <f t="shared" si="1"/>
        <v>0</v>
      </c>
      <c r="K45" t="s">
        <v>18</v>
      </c>
    </row>
    <row r="46" spans="1:11" x14ac:dyDescent="0.35">
      <c r="A46" s="10" t="s">
        <v>9</v>
      </c>
      <c r="B46" s="7">
        <f>MAX(B2:B44)</f>
        <v>1</v>
      </c>
      <c r="C46" s="7">
        <f t="shared" ref="C46:E46" si="2">MAX(C2:C44)</f>
        <v>1</v>
      </c>
      <c r="D46" s="7">
        <f t="shared" si="2"/>
        <v>1</v>
      </c>
      <c r="E46" s="7">
        <f t="shared" si="2"/>
        <v>0.88221153846153855</v>
      </c>
      <c r="G46" s="11">
        <f>COUNTIF(G2:G44,$K$46)</f>
        <v>1</v>
      </c>
      <c r="H46" s="11">
        <f t="shared" ref="H46:J46" si="3">COUNTIF(H2:H44,$K$46)</f>
        <v>0</v>
      </c>
      <c r="I46" s="11">
        <f t="shared" si="3"/>
        <v>0</v>
      </c>
      <c r="J46" s="11">
        <f t="shared" si="3"/>
        <v>0</v>
      </c>
      <c r="K46" t="s">
        <v>14</v>
      </c>
    </row>
    <row r="47" spans="1:11" x14ac:dyDescent="0.35">
      <c r="A47" s="15">
        <v>0</v>
      </c>
      <c r="B47">
        <f>COUNTIF(B2:B44,"=0")</f>
        <v>0</v>
      </c>
      <c r="C47">
        <f t="shared" ref="C47:E47" si="4">COUNTIF(C2:C44,"=0")</f>
        <v>31</v>
      </c>
      <c r="D47">
        <f t="shared" si="4"/>
        <v>31</v>
      </c>
      <c r="E47">
        <f t="shared" si="4"/>
        <v>31</v>
      </c>
      <c r="G47" s="11">
        <f>COUNTIF(G2:G44,$K$47)</f>
        <v>1</v>
      </c>
      <c r="H47" s="11">
        <f t="shared" ref="H47:J47" si="5">COUNTIF(H2:H44,$K$47)</f>
        <v>2</v>
      </c>
      <c r="I47" s="11">
        <f t="shared" si="5"/>
        <v>1</v>
      </c>
      <c r="J47" s="11">
        <f t="shared" si="5"/>
        <v>3</v>
      </c>
      <c r="K47" t="s">
        <v>20</v>
      </c>
    </row>
    <row r="48" spans="1:11" x14ac:dyDescent="0.35">
      <c r="A48" s="15">
        <v>1</v>
      </c>
      <c r="B48">
        <f>COUNTIF(B2:B44,"=1")</f>
        <v>15</v>
      </c>
      <c r="C48">
        <f>COUNTIF(C2:C44,"=1")</f>
        <v>3</v>
      </c>
      <c r="D48">
        <f>COUNTIF(D2:D44,"=1")</f>
        <v>1</v>
      </c>
      <c r="E48">
        <f>COUNTIF(E2:E44,"=1")</f>
        <v>0</v>
      </c>
      <c r="G48" s="11">
        <f>COUNTIF(G2:G44,$K$48)</f>
        <v>0</v>
      </c>
      <c r="H48" s="11">
        <f t="shared" ref="H48:J48" si="6">COUNTIF(H2:H44,$K$48)</f>
        <v>4</v>
      </c>
      <c r="I48" s="11">
        <f t="shared" si="6"/>
        <v>2</v>
      </c>
      <c r="J48" s="11">
        <f t="shared" si="6"/>
        <v>3</v>
      </c>
      <c r="K48" t="s">
        <v>16</v>
      </c>
    </row>
    <row r="49" spans="1:11" x14ac:dyDescent="0.35">
      <c r="A49" s="16" t="s">
        <v>8</v>
      </c>
      <c r="B49" s="9">
        <f>INDEX($A$2:$A$44,MATCH(B45,B2:B44,0))</f>
        <v>33</v>
      </c>
      <c r="C49" s="6">
        <f t="shared" ref="C49:E49" si="7">INDEX($A$2:$A$44,MATCH(C45,C2:C44,0))</f>
        <v>1</v>
      </c>
      <c r="D49" s="6">
        <f t="shared" si="7"/>
        <v>1</v>
      </c>
      <c r="E49" s="6">
        <f t="shared" si="7"/>
        <v>1</v>
      </c>
      <c r="G49" s="11">
        <f>COUNTIF(G2:G44,$K$49)</f>
        <v>0</v>
      </c>
      <c r="H49" s="11">
        <f>COUNTIF(H2:H44,$K$49)</f>
        <v>1</v>
      </c>
      <c r="I49" s="11">
        <f>COUNTIF(I2:I44,$K$49)</f>
        <v>3</v>
      </c>
      <c r="J49" s="11">
        <f>COUNTIF(J2:J44,$K$49)</f>
        <v>3</v>
      </c>
      <c r="K49" t="s">
        <v>19</v>
      </c>
    </row>
    <row r="50" spans="1:11" x14ac:dyDescent="0.35">
      <c r="A50" s="17" t="s">
        <v>9</v>
      </c>
      <c r="B50" s="7">
        <f>INDEX($A$2:$A$44,MATCH(B46,B2:B44,0))</f>
        <v>3</v>
      </c>
      <c r="C50" s="7">
        <f t="shared" ref="C50:E50" si="8">INDEX($A$2:$A$44,MATCH(C46,C2:C44,0))</f>
        <v>12</v>
      </c>
      <c r="D50" s="7">
        <f t="shared" si="8"/>
        <v>6</v>
      </c>
      <c r="E50" s="10">
        <f t="shared" si="8"/>
        <v>33</v>
      </c>
      <c r="F50" s="22"/>
      <c r="G50" s="11">
        <f>COUNTIF(G2:G44,$K$50)</f>
        <v>0</v>
      </c>
      <c r="H50" s="11">
        <f t="shared" ref="H50:I50" si="9">COUNTIF(H2:H44,$K$50)</f>
        <v>2</v>
      </c>
      <c r="I50" s="11">
        <f t="shared" si="9"/>
        <v>4</v>
      </c>
      <c r="J50" s="11">
        <f>COUNTIF(J2:J44,$K$50)</f>
        <v>3</v>
      </c>
      <c r="K50" t="s">
        <v>21</v>
      </c>
    </row>
    <row r="51" spans="1:11" x14ac:dyDescent="0.35">
      <c r="A51" s="15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mergeCells count="6">
    <mergeCell ref="K30:K33"/>
    <mergeCell ref="K39:K44"/>
    <mergeCell ref="K15:K21"/>
    <mergeCell ref="K24:K25"/>
    <mergeCell ref="K3:K7"/>
    <mergeCell ref="K9:K13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dimension ref="A1"/>
  <sheetViews>
    <sheetView zoomScale="80" zoomScaleNormal="80" workbookViewId="0">
      <selection activeCell="O14" sqref="O1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Matriz Confusão 3</vt:lpstr>
      <vt:lpstr>Comentários</vt:lpstr>
      <vt:lpstr>Métricas</vt:lpstr>
      <vt:lpstr>Accuracy</vt:lpstr>
      <vt:lpstr>Precision</vt:lpstr>
      <vt:lpstr>Recall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2024-10-17T14:28:52Z</dcterms:modified>
</cp:coreProperties>
</file>