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1B304D6D-2959-4B17-9C2B-B322AD4488D2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6" l="1"/>
  <c r="E15" i="16"/>
  <c r="E16" i="16"/>
  <c r="E14" i="16"/>
  <c r="O13" i="14"/>
  <c r="N22" i="16"/>
  <c r="N23" i="16"/>
  <c r="N24" i="16"/>
  <c r="N21" i="16"/>
  <c r="N16" i="16"/>
  <c r="N17" i="16"/>
  <c r="N18" i="16"/>
  <c r="N15" i="16"/>
  <c r="N10" i="16"/>
  <c r="N11" i="16"/>
  <c r="N12" i="16"/>
  <c r="N9" i="16"/>
  <c r="N4" i="16"/>
  <c r="N5" i="16"/>
  <c r="N6" i="16"/>
  <c r="N3" i="16"/>
  <c r="M26" i="16"/>
  <c r="N28" i="16"/>
  <c r="N29" i="16"/>
  <c r="N30" i="16"/>
  <c r="N27" i="16"/>
  <c r="E22" i="16"/>
  <c r="E23" i="16"/>
  <c r="E24" i="16"/>
  <c r="D20" i="16"/>
  <c r="D18" i="16"/>
  <c r="D10" i="16"/>
  <c r="E11" i="16"/>
  <c r="D7" i="16"/>
  <c r="E8" i="16"/>
  <c r="D2" i="16"/>
  <c r="E4" i="16"/>
  <c r="E5" i="16"/>
  <c r="E3" i="16"/>
  <c r="G8" i="16"/>
  <c r="F8" i="16"/>
  <c r="X2" i="16"/>
  <c r="Q30" i="16"/>
  <c r="P30" i="16"/>
  <c r="O30" i="16"/>
  <c r="Q29" i="16"/>
  <c r="P29" i="16"/>
  <c r="O29" i="16"/>
  <c r="Q28" i="16"/>
  <c r="P28" i="16"/>
  <c r="O28" i="16"/>
  <c r="Q27" i="16"/>
  <c r="P27" i="16"/>
  <c r="O27" i="16"/>
  <c r="Q26" i="16"/>
  <c r="P26" i="16"/>
  <c r="O26" i="16"/>
  <c r="M20" i="16"/>
  <c r="Q24" i="16"/>
  <c r="P24" i="16"/>
  <c r="O24" i="16"/>
  <c r="Q23" i="16"/>
  <c r="P23" i="16"/>
  <c r="O23" i="16"/>
  <c r="Q22" i="16"/>
  <c r="P22" i="16"/>
  <c r="O22" i="16"/>
  <c r="Q21" i="16"/>
  <c r="P21" i="16"/>
  <c r="O21" i="16"/>
  <c r="Q20" i="16"/>
  <c r="P20" i="16"/>
  <c r="O20" i="16"/>
  <c r="M14" i="16"/>
  <c r="O15" i="16"/>
  <c r="O14" i="16"/>
  <c r="Q18" i="16"/>
  <c r="P18" i="16"/>
  <c r="O18" i="16"/>
  <c r="Q17" i="16"/>
  <c r="P17" i="16"/>
  <c r="O17" i="16"/>
  <c r="Q16" i="16"/>
  <c r="P16" i="16"/>
  <c r="O16" i="16"/>
  <c r="Q15" i="16"/>
  <c r="P15" i="16"/>
  <c r="Q14" i="16"/>
  <c r="P14" i="16"/>
  <c r="M24" i="16" l="1"/>
  <c r="M16" i="16"/>
  <c r="M21" i="16"/>
  <c r="M15" i="16"/>
  <c r="M22" i="16"/>
  <c r="M18" i="16"/>
  <c r="M17" i="16"/>
  <c r="M28" i="16"/>
  <c r="M27" i="16"/>
  <c r="M30" i="16"/>
  <c r="M29" i="16"/>
  <c r="M23" i="16"/>
  <c r="M8" i="16" l="1"/>
  <c r="Q12" i="16"/>
  <c r="P12" i="16"/>
  <c r="O12" i="16"/>
  <c r="Q11" i="16"/>
  <c r="P11" i="16"/>
  <c r="O11" i="16"/>
  <c r="Q10" i="16"/>
  <c r="P10" i="16"/>
  <c r="O10" i="16"/>
  <c r="Q9" i="16"/>
  <c r="P9" i="16"/>
  <c r="O9" i="16"/>
  <c r="Q8" i="16"/>
  <c r="P8" i="16"/>
  <c r="O8" i="16"/>
  <c r="M2" i="16"/>
  <c r="O4" i="16"/>
  <c r="P4" i="16"/>
  <c r="Q4" i="16"/>
  <c r="O5" i="16"/>
  <c r="P5" i="16"/>
  <c r="Q5" i="16"/>
  <c r="O6" i="16"/>
  <c r="P6" i="16"/>
  <c r="Q6" i="16"/>
  <c r="P3" i="16"/>
  <c r="Q3" i="16"/>
  <c r="O2" i="16"/>
  <c r="P2" i="16"/>
  <c r="Q2" i="16"/>
  <c r="O3" i="16"/>
  <c r="H24" i="16"/>
  <c r="G24" i="16"/>
  <c r="F24" i="16"/>
  <c r="H23" i="16"/>
  <c r="G23" i="16"/>
  <c r="F23" i="16"/>
  <c r="H22" i="16"/>
  <c r="G22" i="16"/>
  <c r="F22" i="16"/>
  <c r="H21" i="16"/>
  <c r="G21" i="16"/>
  <c r="F21" i="16"/>
  <c r="H20" i="16"/>
  <c r="G20" i="16"/>
  <c r="F20" i="16"/>
  <c r="F18" i="16"/>
  <c r="G18" i="16"/>
  <c r="H18" i="16"/>
  <c r="F13" i="16"/>
  <c r="G13" i="16"/>
  <c r="H13" i="16"/>
  <c r="F14" i="16"/>
  <c r="G14" i="16"/>
  <c r="H14" i="16"/>
  <c r="F15" i="16"/>
  <c r="G15" i="16"/>
  <c r="H15" i="16"/>
  <c r="F16" i="16"/>
  <c r="G16" i="16"/>
  <c r="H16" i="16"/>
  <c r="G10" i="16"/>
  <c r="H10" i="16"/>
  <c r="F11" i="16"/>
  <c r="G11" i="16"/>
  <c r="H11" i="16"/>
  <c r="G7" i="16"/>
  <c r="H7" i="16"/>
  <c r="H8" i="16"/>
  <c r="F3" i="16"/>
  <c r="G3" i="16"/>
  <c r="H3" i="16"/>
  <c r="F4" i="16"/>
  <c r="G4" i="16"/>
  <c r="H4" i="16"/>
  <c r="F5" i="16"/>
  <c r="G5" i="16"/>
  <c r="H5" i="16"/>
  <c r="H2" i="16"/>
  <c r="D8" i="16" l="1"/>
  <c r="M6" i="16"/>
  <c r="M4" i="16"/>
  <c r="M5" i="16"/>
  <c r="M10" i="16"/>
  <c r="D11" i="16"/>
  <c r="D22" i="16"/>
  <c r="M9" i="16"/>
  <c r="M12" i="16"/>
  <c r="M11" i="16"/>
  <c r="D3" i="16"/>
  <c r="D15" i="16"/>
  <c r="D21" i="16"/>
  <c r="D4" i="16"/>
  <c r="D24" i="16"/>
  <c r="D23" i="16"/>
  <c r="D5" i="16"/>
  <c r="D14" i="16"/>
  <c r="D16" i="16"/>
  <c r="F5" i="7"/>
  <c r="F6" i="7"/>
  <c r="F7" i="7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N7" i="9"/>
  <c r="N8" i="9"/>
  <c r="N9" i="9"/>
  <c r="F8" i="7" s="1"/>
  <c r="N10" i="9"/>
  <c r="F9" i="7" s="1"/>
  <c r="N11" i="9"/>
  <c r="F10" i="7" s="1"/>
  <c r="N12" i="9"/>
  <c r="F11" i="7" s="1"/>
  <c r="N13" i="9"/>
  <c r="F12" i="7" s="1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D13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<sst xmlns="http://schemas.openxmlformats.org/spreadsheetml/2006/main" count="99" uniqueCount="62">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</sst>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9" fontId="0" fillId="0" borderId="0" xfId="1" applyFont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 textRotation="90"/>
    </xf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1942841-DC5B-F1C4-6BEC-0627B4C15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730503-B543-4103-76FB-50000C425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6DD2483-D157-EE69-66FF-EBE560FA0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AFC12C-F01C-0E0A-BC34-8B7A26B99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0A83D86-1C7B-90BE-7FE4-3891ADA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8F1EA48-CBDA-FAD5-6311-6088B7161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CF0D67-9FD8-179D-9465-EE572EE02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2'!N3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H9" sqref="H9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1.300175547599792</v>
      </c>
      <c r="C2" s="2">
        <v>0.68683344125747681</v>
      </c>
      <c r="D2" s="2">
        <v>0.92932486534118652</v>
      </c>
      <c r="E2" s="2">
        <v>0.75931674242019653</v>
      </c>
    </row>
    <row r="3" spans="1:5" x14ac:dyDescent="0.35">
      <c r="A3" s="2">
        <v>2</v>
      </c>
      <c r="B3" s="2">
        <v>0.90000224113464355</v>
      </c>
      <c r="C3" s="2">
        <v>0.75431454181671143</v>
      </c>
      <c r="D3" s="2">
        <v>0.81564217805862427</v>
      </c>
      <c r="E3" s="2">
        <v>0.79037266969680786</v>
      </c>
    </row>
    <row r="4" spans="1:5" x14ac:dyDescent="0.35">
      <c r="A4" s="2">
        <v>3</v>
      </c>
      <c r="B4" s="2">
        <v>0.78504484891891479</v>
      </c>
      <c r="C4" s="2">
        <v>0.77835953235626221</v>
      </c>
      <c r="D4" s="2">
        <v>0.77604871988296509</v>
      </c>
      <c r="E4" s="2">
        <v>0.79968941211700439</v>
      </c>
    </row>
    <row r="5" spans="1:5" x14ac:dyDescent="0.35">
      <c r="A5" s="2">
        <v>4</v>
      </c>
      <c r="B5" s="2">
        <v>0.70930826663970947</v>
      </c>
      <c r="C5" s="2">
        <v>0.79716891050338745</v>
      </c>
      <c r="D5" s="2">
        <v>0.74715536832809448</v>
      </c>
      <c r="E5" s="2">
        <v>0.80745339393615723</v>
      </c>
    </row>
    <row r="6" spans="1:5" x14ac:dyDescent="0.35">
      <c r="A6" s="2">
        <v>5</v>
      </c>
      <c r="B6" s="2">
        <v>0.65263575315475464</v>
      </c>
      <c r="C6" s="2">
        <v>0.81035482883453369</v>
      </c>
      <c r="D6" s="2">
        <v>0.72713828086853027</v>
      </c>
      <c r="E6" s="2">
        <v>0.80590063333511353</v>
      </c>
    </row>
    <row r="7" spans="1:5" x14ac:dyDescent="0.35">
      <c r="A7" s="2">
        <v>6</v>
      </c>
      <c r="B7" s="2">
        <v>0.60594946146011353</v>
      </c>
      <c r="C7" s="2">
        <v>0.81946867704391479</v>
      </c>
      <c r="D7" s="2">
        <v>0.71440935134887695</v>
      </c>
      <c r="E7" s="2">
        <v>0.81055903434753418</v>
      </c>
    </row>
    <row r="8" spans="1:5" x14ac:dyDescent="0.35">
      <c r="A8" s="2">
        <v>7</v>
      </c>
      <c r="B8" s="2">
        <v>0.56630736589431763</v>
      </c>
      <c r="C8" s="2">
        <v>0.83168506622314453</v>
      </c>
      <c r="D8" s="2">
        <v>0.70671206712722778</v>
      </c>
      <c r="E8" s="2">
        <v>0.81055903434753418</v>
      </c>
    </row>
    <row r="9" spans="1:5" x14ac:dyDescent="0.35">
      <c r="A9" s="2">
        <v>8</v>
      </c>
      <c r="B9" s="2">
        <v>0.53234148025512695</v>
      </c>
      <c r="C9" s="2">
        <v>0.84060502052307129</v>
      </c>
      <c r="D9" s="2">
        <v>0.7024158239364624</v>
      </c>
      <c r="E9" s="2">
        <v>0.81366461515426636</v>
      </c>
    </row>
    <row r="10" spans="1:5" x14ac:dyDescent="0.35">
      <c r="A10" s="2">
        <v>9</v>
      </c>
      <c r="B10" s="2">
        <v>0.50293415784835815</v>
      </c>
      <c r="C10" s="2">
        <v>0.84991276264190674</v>
      </c>
      <c r="D10" s="2">
        <v>0.70040106773376465</v>
      </c>
      <c r="E10" s="2">
        <v>0.81211179494857788</v>
      </c>
    </row>
    <row r="11" spans="1:5" x14ac:dyDescent="0.35">
      <c r="A11" s="2">
        <v>10</v>
      </c>
      <c r="B11" s="2">
        <v>0.47709423303604132</v>
      </c>
      <c r="C11" s="2">
        <v>0.85669964551925659</v>
      </c>
      <c r="D11" s="2">
        <v>0.70010066032409668</v>
      </c>
      <c r="E11" s="2">
        <v>0.81055903434753418</v>
      </c>
    </row>
    <row r="12" spans="1:5" x14ac:dyDescent="0.35">
      <c r="A12" s="3" t="s">
        <v>21</v>
      </c>
      <c r="B12" s="50">
        <v>0.80864077806472701</v>
      </c>
      <c r="C12" s="50"/>
      <c r="D12" s="50"/>
      <c r="E12" s="50"/>
    </row>
    <row r="13" spans="1:5" x14ac:dyDescent="0.35">
      <c r="A13" s="3" t="s">
        <v>22</v>
      </c>
      <c r="B13" s="50">
        <v>0.801857590675354</v>
      </c>
      <c r="C13" s="50"/>
      <c r="D13" s="50"/>
      <c r="E13" s="50"/>
    </row>
    <row r="14" spans="1:5" x14ac:dyDescent="0.35">
      <c r="A14" s="4" t="s">
        <v>8</v>
      </c>
      <c r="B14" s="5">
        <f>MIN(B2:B11)</f>
        <v>0.47709423303604132</v>
      </c>
      <c r="C14" s="5">
        <f>MIN(C2:C11)</f>
        <v>0.68683344125747681</v>
      </c>
      <c r="D14" s="5">
        <f>MIN(D2:D11)</f>
        <v>0.70010066032409668</v>
      </c>
      <c r="E14" s="5">
        <f>MIN(E2:E11)</f>
        <v>0.75931674242019653</v>
      </c>
    </row>
    <row r="15" spans="1:5" x14ac:dyDescent="0.35">
      <c r="A15" s="4" t="s">
        <v>9</v>
      </c>
      <c r="B15" s="6">
        <f>MAX(B2:B11)</f>
        <v>1.300175547599792</v>
      </c>
      <c r="C15" s="6">
        <f>MAX(C2:C11)</f>
        <v>0.85669964551925659</v>
      </c>
      <c r="D15" s="6">
        <f>MAX(D2:D11)</f>
        <v>0.92932486534118652</v>
      </c>
      <c r="E15" s="6">
        <f>MAX(E2:E11)</f>
        <v>0.81366461515426636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N9" sqref="N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sqref="A1:N14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51" t="s">
        <v>43</v>
      </c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6" x14ac:dyDescent="0.35">
      <c r="B2"/>
      <c r="C2" s="43">
        <v>0</v>
      </c>
      <c r="D2" s="43">
        <v>1</v>
      </c>
      <c r="E2" s="43">
        <v>2</v>
      </c>
      <c r="F2" s="43">
        <v>3</v>
      </c>
      <c r="G2" s="43">
        <v>4</v>
      </c>
      <c r="H2" s="43">
        <v>5</v>
      </c>
      <c r="I2" s="43">
        <v>6</v>
      </c>
      <c r="J2" s="43">
        <v>7</v>
      </c>
      <c r="K2" s="43">
        <v>8</v>
      </c>
      <c r="L2" s="43">
        <v>9</v>
      </c>
      <c r="M2" s="43">
        <v>10</v>
      </c>
    </row>
    <row r="3" spans="1:16" ht="20" customHeight="1" x14ac:dyDescent="0.35">
      <c r="A3" s="52" t="str">
        <f>"Verdadeiro"</f>
        <v>Verdadeiro</v>
      </c>
      <c r="B3" s="1">
        <v>0</v>
      </c>
      <c r="C3" s="44">
        <v>8</v>
      </c>
      <c r="D3" s="2">
        <v>3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>
        <f>SUM(C3:M3)</f>
        <v>13</v>
      </c>
      <c r="P3" s="46">
        <v>13</v>
      </c>
    </row>
    <row r="4" spans="1:16" ht="20" customHeight="1" x14ac:dyDescent="0.35">
      <c r="A4" s="52"/>
      <c r="B4" s="1">
        <v>1</v>
      </c>
      <c r="C4" s="2">
        <v>0</v>
      </c>
      <c r="D4" s="44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</v>
      </c>
      <c r="N4">
        <f t="shared" ref="N4:N13" si="0">SUM(C4:M4)</f>
        <v>5</v>
      </c>
      <c r="P4" s="46">
        <v>5</v>
      </c>
    </row>
    <row r="5" spans="1:16" ht="20" customHeight="1" x14ac:dyDescent="0.35">
      <c r="A5" s="52"/>
      <c r="B5" s="1">
        <v>2</v>
      </c>
      <c r="C5" s="2">
        <v>0</v>
      </c>
      <c r="D5" s="2">
        <v>0</v>
      </c>
      <c r="E5" s="44">
        <v>4</v>
      </c>
      <c r="F5" s="2">
        <v>0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  <c r="P5" s="46">
        <v>8</v>
      </c>
    </row>
    <row r="6" spans="1:16" ht="20" customHeight="1" x14ac:dyDescent="0.35">
      <c r="A6" s="52"/>
      <c r="B6" s="1">
        <v>3</v>
      </c>
      <c r="C6" s="2">
        <v>1</v>
      </c>
      <c r="D6" s="2">
        <v>0</v>
      </c>
      <c r="E6" s="2">
        <v>0</v>
      </c>
      <c r="F6" s="44">
        <v>2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>
        <f t="shared" si="0"/>
        <v>5</v>
      </c>
      <c r="P6" s="46">
        <v>5</v>
      </c>
    </row>
    <row r="7" spans="1:16" ht="20" customHeight="1" x14ac:dyDescent="0.35">
      <c r="A7" s="52"/>
      <c r="B7" s="1">
        <v>4</v>
      </c>
      <c r="C7" s="2">
        <v>0</v>
      </c>
      <c r="D7" s="2">
        <v>0</v>
      </c>
      <c r="E7" s="2">
        <v>0</v>
      </c>
      <c r="F7" s="2">
        <v>0</v>
      </c>
      <c r="G7" s="44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  <c r="P7" s="46">
        <v>8</v>
      </c>
    </row>
    <row r="8" spans="1:16" ht="20" customHeight="1" x14ac:dyDescent="0.35">
      <c r="A8" s="52"/>
      <c r="B8" s="1">
        <v>5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44">
        <v>1</v>
      </c>
      <c r="I8" s="2">
        <v>5</v>
      </c>
      <c r="J8" s="2">
        <v>3</v>
      </c>
      <c r="K8" s="2">
        <v>0</v>
      </c>
      <c r="L8" s="2">
        <v>0</v>
      </c>
      <c r="M8" s="2">
        <v>1</v>
      </c>
      <c r="N8">
        <f t="shared" si="0"/>
        <v>11</v>
      </c>
      <c r="P8" s="46">
        <v>11</v>
      </c>
    </row>
    <row r="9" spans="1:16" ht="20" customHeight="1" x14ac:dyDescent="0.35">
      <c r="A9" s="52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6</v>
      </c>
      <c r="I9" s="44">
        <v>89</v>
      </c>
      <c r="J9" s="2">
        <v>5</v>
      </c>
      <c r="K9" s="2">
        <v>0</v>
      </c>
      <c r="L9" s="2">
        <v>0</v>
      </c>
      <c r="M9" s="2">
        <v>7</v>
      </c>
      <c r="N9">
        <f t="shared" si="0"/>
        <v>108</v>
      </c>
      <c r="P9" s="46">
        <v>108</v>
      </c>
    </row>
    <row r="10" spans="1:16" ht="20" customHeight="1" x14ac:dyDescent="0.35">
      <c r="A10" s="52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</v>
      </c>
      <c r="J10" s="44">
        <v>11</v>
      </c>
      <c r="K10" s="2">
        <v>1</v>
      </c>
      <c r="L10" s="2">
        <v>0</v>
      </c>
      <c r="M10" s="2">
        <v>5</v>
      </c>
      <c r="N10">
        <f t="shared" si="0"/>
        <v>20</v>
      </c>
      <c r="P10" s="46">
        <v>20</v>
      </c>
    </row>
    <row r="11" spans="1:16" ht="20" customHeight="1" x14ac:dyDescent="0.35">
      <c r="A11" s="52"/>
      <c r="B11" s="1">
        <v>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</v>
      </c>
      <c r="J11" s="2">
        <v>2</v>
      </c>
      <c r="K11" s="44">
        <v>5</v>
      </c>
      <c r="L11" s="2">
        <v>0</v>
      </c>
      <c r="M11" s="2">
        <v>16</v>
      </c>
      <c r="N11">
        <f t="shared" si="0"/>
        <v>33</v>
      </c>
      <c r="P11" s="46">
        <v>33</v>
      </c>
    </row>
    <row r="12" spans="1:16" ht="20" customHeight="1" x14ac:dyDescent="0.35">
      <c r="A12" s="52"/>
      <c r="B12" s="1">
        <v>9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44">
        <v>0</v>
      </c>
      <c r="M12" s="2">
        <v>34</v>
      </c>
      <c r="N12">
        <f t="shared" si="0"/>
        <v>37</v>
      </c>
      <c r="P12" s="46">
        <v>37</v>
      </c>
    </row>
    <row r="13" spans="1:16" ht="20" customHeight="1" x14ac:dyDescent="0.35">
      <c r="A13" s="52"/>
      <c r="B13" s="1">
        <v>10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</v>
      </c>
      <c r="J13" s="2">
        <v>4</v>
      </c>
      <c r="K13" s="2">
        <v>1</v>
      </c>
      <c r="L13" s="2">
        <v>0</v>
      </c>
      <c r="M13" s="44">
        <v>388</v>
      </c>
      <c r="N13">
        <f t="shared" si="0"/>
        <v>398</v>
      </c>
      <c r="P13" s="46">
        <v>398</v>
      </c>
    </row>
    <row r="14" spans="1:16" x14ac:dyDescent="0.35">
      <c r="C14">
        <f>SUM(C3:C13)</f>
        <v>13</v>
      </c>
      <c r="D14">
        <f t="shared" ref="D14:M14" si="1">SUM(D3:D13)</f>
        <v>6</v>
      </c>
      <c r="E14">
        <f t="shared" si="1"/>
        <v>4</v>
      </c>
      <c r="F14">
        <f t="shared" si="1"/>
        <v>2</v>
      </c>
      <c r="G14">
        <f t="shared" si="1"/>
        <v>14</v>
      </c>
      <c r="H14">
        <f t="shared" si="1"/>
        <v>7</v>
      </c>
      <c r="I14">
        <f t="shared" si="1"/>
        <v>110</v>
      </c>
      <c r="J14">
        <f t="shared" si="1"/>
        <v>28</v>
      </c>
      <c r="K14">
        <f t="shared" si="1"/>
        <v>7</v>
      </c>
      <c r="L14">
        <f t="shared" si="1"/>
        <v>0</v>
      </c>
      <c r="M14">
        <f t="shared" si="1"/>
        <v>455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0"/>
  <sheetViews>
    <sheetView topLeftCell="M1" workbookViewId="0">
      <pane ySplit="1" topLeftCell="A2" activePane="bottomLeft" state="frozen"/>
      <selection pane="bottomLeft" activeCell="P30" sqref="P30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3" t="s">
        <v>27</v>
      </c>
      <c r="Y1" s="53"/>
      <c r="Z1" s="53"/>
      <c r="AA1" s="53"/>
    </row>
    <row r="2" spans="1:27" ht="20" customHeight="1" x14ac:dyDescent="0.35">
      <c r="A2" s="54" t="s">
        <v>30</v>
      </c>
      <c r="B2" s="48">
        <v>8</v>
      </c>
      <c r="C2" s="22">
        <v>0</v>
      </c>
      <c r="D2" s="23">
        <f>B2/SUM(B2:B5)</f>
        <v>0.61538461538461542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4" t="s">
        <v>57</v>
      </c>
      <c r="K2" s="22">
        <v>89</v>
      </c>
      <c r="L2" s="22">
        <v>6</v>
      </c>
      <c r="M2" s="41">
        <f>K2/SUM(K2:K6)</f>
        <v>0.82407407407407407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B2+B7+B10+B13+B18+K2+K8+K14+K20+K26</f>
        <v>517</v>
      </c>
      <c r="Y2" s="21" t="s">
        <v>28</v>
      </c>
      <c r="Z2" s="45">
        <v>646</v>
      </c>
      <c r="AA2" s="28">
        <f>X2/Z2</f>
        <v>0.80030959752321984</v>
      </c>
    </row>
    <row r="3" spans="1:27" ht="20" customHeight="1" x14ac:dyDescent="0.35">
      <c r="A3" s="55"/>
      <c r="B3" s="49">
        <v>3</v>
      </c>
      <c r="C3" s="18">
        <v>1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47">
        <f>B3/SUM($B$2:$B$5)</f>
        <v>0.23076923076923078</v>
      </c>
      <c r="F3" s="26">
        <f t="shared" ref="F3:F5" si="3">VLOOKUP(C3,$S$1:$V$12,2,FALSE)</f>
        <v>0</v>
      </c>
      <c r="G3" s="26" t="str">
        <f t="shared" ref="G3:G5" si="4">VLOOKUP(C3,$S$1:$V$12,3,FALSE)</f>
        <v>Antes de 1983</v>
      </c>
      <c r="H3" s="26" t="str">
        <f t="shared" ref="H3:H5" si="5">VLOOKUP(C3,$S$1:$V$12,4,FALSE)</f>
        <v>Aço</v>
      </c>
      <c r="J3" s="55"/>
      <c r="K3" s="18">
        <v>1</v>
      </c>
      <c r="L3" s="18">
        <v>4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(Ano, Material)</v>
      </c>
      <c r="N3" s="47">
        <f>K3/SUM($K$2:$K$6)</f>
        <v>9.2592592592592587E-3</v>
      </c>
      <c r="O3" s="26" t="str">
        <f t="shared" si="0"/>
        <v>Arco</v>
      </c>
      <c r="P3" s="26" t="str">
        <f t="shared" si="1"/>
        <v>Depois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9</v>
      </c>
      <c r="Y3" s="21" t="s">
        <v>42</v>
      </c>
      <c r="Z3" s="42">
        <f>X3/$X$10</f>
        <v>0.28125</v>
      </c>
    </row>
    <row r="4" spans="1:27" ht="20" customHeight="1" x14ac:dyDescent="0.35">
      <c r="A4" s="55"/>
      <c r="B4" s="49">
        <v>1</v>
      </c>
      <c r="C4" s="18">
        <v>4</v>
      </c>
      <c r="D4" s="21" t="str">
        <f t="shared" ref="D4:D5" si="6">COUNTIF(F4,$F$2)+COUNTIF(G4,$G$2)+COUNTIF(H4,$H$2)&amp;" ("&amp; IF(F4=$F$2,"Estrutura, ","") &amp; IF(G4=$G$2,"Ano, ","") &amp;IF(H4=$H$2,"Material","") &amp; IF(OR(F4=$F$2,G4=$G$2,H4=$H$2),"","Nenhuma") &amp;")"</f>
        <v>0 (Nenhuma)</v>
      </c>
      <c r="E4" s="47">
        <f>B4/SUM($B$2:$B$5)</f>
        <v>7.6923076923076927E-2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5"/>
      <c r="K4" s="18">
        <v>6</v>
      </c>
      <c r="L4" s="18">
        <v>5</v>
      </c>
      <c r="M4" s="21" t="str">
        <f t="shared" ref="M4:M6" si="7">COUNTIF(O4,$O$2)+COUNTIF(P4,$P$2)+COUNTIF(Q4,$Q$2)&amp;" ("&amp; IF(O4=$O$2,"Estrutura, ","") &amp; IF(P4=$P$2,"Ano, ","") &amp;IF(Q4=$Q$2,"Material","") &amp; IF(OR(O4=$O$2,P4=$P$2,Q4=$Q$2),"","Nenhuma") &amp;")"</f>
        <v>2 (Estrutura, Material)</v>
      </c>
      <c r="N4" s="47">
        <f>K4/SUM($K$2:$K$6)</f>
        <v>5.5555555555555552E-2</v>
      </c>
      <c r="O4" s="26" t="str">
        <f t="shared" ref="O4:O6" si="8">VLOOKUP(L4,$S$1:$V$12,2,FALSE)</f>
        <v>Pórtico</v>
      </c>
      <c r="P4" s="26" t="str">
        <f t="shared" ref="P4:P6" si="9">VLOOKUP(L4,$S$1:$V$12,3,FALSE)</f>
        <v>Antes de 1983</v>
      </c>
      <c r="Q4" s="26" t="str">
        <f t="shared" ref="Q4:Q6" si="10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>COUNTIF($D:$D,Y4)+COUNTIF($M:$M,Y4)</f>
        <v>0</v>
      </c>
      <c r="Y4" s="21" t="s">
        <v>50</v>
      </c>
      <c r="Z4" s="42">
        <f t="shared" ref="Z4:Z9" si="11">X4/$X$10</f>
        <v>0</v>
      </c>
    </row>
    <row r="5" spans="1:27" ht="20" customHeight="1" x14ac:dyDescent="0.35">
      <c r="A5" s="55"/>
      <c r="B5" s="49">
        <v>1</v>
      </c>
      <c r="C5" s="18">
        <v>7</v>
      </c>
      <c r="D5" s="21" t="str">
        <f t="shared" si="6"/>
        <v>0 (Nenhuma)</v>
      </c>
      <c r="E5" s="47">
        <f>B5/SUM($B$2:$B$5)</f>
        <v>7.6923076923076927E-2</v>
      </c>
      <c r="F5" s="26" t="str">
        <f t="shared" si="3"/>
        <v>Tabuleiro simples/apoiado</v>
      </c>
      <c r="G5" s="26" t="str">
        <f t="shared" si="4"/>
        <v>Antes de 1983</v>
      </c>
      <c r="H5" s="26" t="str">
        <f t="shared" si="5"/>
        <v>Betão Armado</v>
      </c>
      <c r="J5" s="55"/>
      <c r="K5" s="18">
        <v>5</v>
      </c>
      <c r="L5" s="18">
        <v>7</v>
      </c>
      <c r="M5" s="21" t="str">
        <f t="shared" si="7"/>
        <v>1 (Material)</v>
      </c>
      <c r="N5" s="47">
        <f>K5/SUM($K$2:$K$6)</f>
        <v>4.6296296296296294E-2</v>
      </c>
      <c r="O5" s="26" t="str">
        <f t="shared" si="8"/>
        <v>Tabuleiro simples/apoiado</v>
      </c>
      <c r="P5" s="26" t="str">
        <f t="shared" si="9"/>
        <v>Antes de 1983</v>
      </c>
      <c r="Q5" s="26" t="str">
        <f t="shared" si="10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>COUNTIF($D:$D,Y5)+COUNTIF($M:$M,Y5)</f>
        <v>2</v>
      </c>
      <c r="Y5" s="21" t="s">
        <v>39</v>
      </c>
      <c r="Z5" s="42">
        <f t="shared" si="11"/>
        <v>6.25E-2</v>
      </c>
    </row>
    <row r="6" spans="1:27" ht="20" customHeight="1" x14ac:dyDescent="0.35">
      <c r="B6" s="11"/>
      <c r="C6" s="11"/>
      <c r="D6" s="11"/>
      <c r="E6" s="11"/>
      <c r="F6" s="24"/>
      <c r="G6" s="24"/>
      <c r="J6" s="56"/>
      <c r="K6" s="18">
        <v>7</v>
      </c>
      <c r="L6" s="18">
        <v>10</v>
      </c>
      <c r="M6" s="21" t="str">
        <f t="shared" si="7"/>
        <v>2 (Ano, Material)</v>
      </c>
      <c r="N6" s="47">
        <f>K6/SUM($K$2:$K$6)</f>
        <v>6.4814814814814811E-2</v>
      </c>
      <c r="O6" s="26" t="str">
        <f t="shared" si="8"/>
        <v>Vãos Multiplos</v>
      </c>
      <c r="P6" s="26" t="str">
        <f t="shared" si="9"/>
        <v>Depois de 1983</v>
      </c>
      <c r="Q6" s="26" t="str">
        <f t="shared" si="10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>COUNTIF($D:$D,Y6)+COUNTIF($M:$M,Y6)</f>
        <v>7</v>
      </c>
      <c r="Y6" s="21" t="s">
        <v>51</v>
      </c>
      <c r="Z6" s="42">
        <f t="shared" si="11"/>
        <v>0.21875</v>
      </c>
    </row>
    <row r="7" spans="1:27" ht="20" customHeight="1" x14ac:dyDescent="0.35">
      <c r="A7" s="54" t="s">
        <v>31</v>
      </c>
      <c r="B7" s="22">
        <v>2</v>
      </c>
      <c r="C7" s="22">
        <v>1</v>
      </c>
      <c r="D7" s="23">
        <f>B7/SUM(B7:B8)</f>
        <v>0.4</v>
      </c>
      <c r="E7" s="40"/>
      <c r="F7" s="25" t="s">
        <v>55</v>
      </c>
      <c r="G7" s="25" t="str">
        <f>VLOOKUP(C7,$S$1:$V$12,3,FALSE)</f>
        <v>Antes de 1983</v>
      </c>
      <c r="H7" s="25" t="str">
        <f>VLOOKUP(C7,$S$1:$V$12,4,FALSE)</f>
        <v>Aço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>COUNTIF($D:$D,Y7)+COUNTIF($M:$M,Y7)</f>
        <v>0</v>
      </c>
      <c r="Y7" s="21" t="s">
        <v>52</v>
      </c>
      <c r="Z7" s="42">
        <f t="shared" si="11"/>
        <v>0</v>
      </c>
    </row>
    <row r="8" spans="1:27" ht="20" customHeight="1" x14ac:dyDescent="0.35">
      <c r="A8" s="56"/>
      <c r="B8" s="18">
        <v>3</v>
      </c>
      <c r="C8" s="18">
        <v>10</v>
      </c>
      <c r="D8" s="21" t="str">
        <f>COUNTIF(F8,$F$7)+COUNTIF(G8,$G$7)+COUNTIF(H8,$H$7)&amp;" ("&amp; IF(F8=$F$7,"Estrutura, ","") &amp; IF(G8=$G$7,"Ano, ","") &amp;IF(H8=$H$7,"Material","") &amp; IF(OR(F8=$F$7,G8=$G$7,H8=$H$7),"","Nenhuma") &amp;")"</f>
        <v>0 (Nenhuma)</v>
      </c>
      <c r="E8" s="47">
        <f>B8/SUM($B$7:$B$8)</f>
        <v>0.6</v>
      </c>
      <c r="F8" s="26" t="str">
        <f>VLOOKUP(C8,$S$1:$V$12,2,FALSE)</f>
        <v>Vãos Multiplos</v>
      </c>
      <c r="G8" s="26" t="str">
        <f>VLOOKUP(C8,$S$1:$V$12,3,FALSE)</f>
        <v>Depois de 1983</v>
      </c>
      <c r="H8" s="26" t="str">
        <f>VLOOKUP(C8,$S$1:$V$12,4,FALSE)</f>
        <v>Betão Armado</v>
      </c>
      <c r="J8" s="54" t="s">
        <v>58</v>
      </c>
      <c r="K8" s="22">
        <v>11</v>
      </c>
      <c r="L8" s="22">
        <v>7</v>
      </c>
      <c r="M8" s="23">
        <f>K8/SUM(K8:K12)</f>
        <v>0.55000000000000004</v>
      </c>
      <c r="N8" s="40"/>
      <c r="O8" s="25" t="str">
        <f t="shared" ref="O8:O12" si="12">VLOOKUP(L8,$S$1:$V$12,2,FALSE)</f>
        <v>Tabuleiro simples/apoiado</v>
      </c>
      <c r="P8" s="25" t="str">
        <f t="shared" ref="P8:P12" si="13">VLOOKUP(L8,$S$1:$V$12,3,FALSE)</f>
        <v>Antes de 1983</v>
      </c>
      <c r="Q8" s="25" t="str">
        <f t="shared" ref="Q8:Q12" si="14">VLOOKUP(L8,$S$1:$V$12,4,FALSE)</f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>COUNTIF($D:$D,Y8)+COUNTIF($M:$M,Y8)</f>
        <v>5</v>
      </c>
      <c r="Y8" s="21" t="s">
        <v>53</v>
      </c>
      <c r="Z8" s="42">
        <f t="shared" si="11"/>
        <v>0.15625</v>
      </c>
    </row>
    <row r="9" spans="1:27" ht="20" customHeight="1" x14ac:dyDescent="0.35">
      <c r="J9" s="55"/>
      <c r="K9" s="18">
        <v>1</v>
      </c>
      <c r="L9" s="18">
        <v>0</v>
      </c>
      <c r="M9" s="21" t="str">
        <f>COUNTIF(O9,$O$8)+COUNTIF(P9,$P$8)+COUNTIF(Q9,$Q$8)&amp;" ("&amp; IF(O9=$O$8,"Estrutura, ","") &amp; IF(P9=$P$8,"Ano, ","") &amp;IF(Q9=$Q$8,"Material","") &amp; IF(OR(O9=$O$8,P9=$P$8,Q9=$Q$8),"","Nenhuma") &amp;")"</f>
        <v>0 (Nenhuma)</v>
      </c>
      <c r="N9" s="47">
        <f>K9/SUM($K$8:$K$12)</f>
        <v>0.05</v>
      </c>
      <c r="O9" s="26">
        <f t="shared" si="12"/>
        <v>0</v>
      </c>
      <c r="P9" s="26">
        <f t="shared" si="13"/>
        <v>0</v>
      </c>
      <c r="Q9" s="26" t="str">
        <f t="shared" si="14"/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>COUNTIF($D:$D,Y9)+COUNTIF($M:$M,Y9)</f>
        <v>9</v>
      </c>
      <c r="Y9" s="21" t="s">
        <v>54</v>
      </c>
      <c r="Z9" s="42">
        <f t="shared" si="11"/>
        <v>0.28125</v>
      </c>
    </row>
    <row r="10" spans="1:27" ht="20" customHeight="1" x14ac:dyDescent="0.35">
      <c r="A10" s="54" t="s">
        <v>32</v>
      </c>
      <c r="B10" s="22">
        <v>4</v>
      </c>
      <c r="C10" s="22">
        <v>2</v>
      </c>
      <c r="D10" s="23">
        <f>B10/SUM(B10:B11)</f>
        <v>0.5</v>
      </c>
      <c r="E10" s="40"/>
      <c r="F10" s="25" t="s">
        <v>55</v>
      </c>
      <c r="G10" s="25" t="str">
        <f>VLOOKUP(C10,$S$1:$V$12,3,FALSE)</f>
        <v>Depois de 1983</v>
      </c>
      <c r="H10" s="25" t="str">
        <f>VLOOKUP(C10,$S$1:$V$12,4,FALSE)</f>
        <v>Aço</v>
      </c>
      <c r="J10" s="55"/>
      <c r="K10" s="18">
        <v>2</v>
      </c>
      <c r="L10" s="18">
        <v>6</v>
      </c>
      <c r="M10" s="21" t="str">
        <f>COUNTIF(O10,$O$8)+COUNTIF(P10,$P$8)+COUNTIF(Q10,$Q$8)&amp;" ("&amp; IF(O10=$O$8,"Estrutura, ","") &amp; IF(P10=$P$8,"Ano, ","") &amp;IF(Q10=$Q$8,"Material","") &amp; IF(OR(O10=$O$8,P10=$P$8,Q10=$Q$8),"","Nenhuma") &amp;")"</f>
        <v>1 (Material)</v>
      </c>
      <c r="N10" s="47">
        <f>K10/SUM($K$8:$K$12)</f>
        <v>0.1</v>
      </c>
      <c r="O10" s="26" t="str">
        <f t="shared" si="12"/>
        <v>Pórtico</v>
      </c>
      <c r="P10" s="26" t="str">
        <f t="shared" si="13"/>
        <v>Depois de 1983</v>
      </c>
      <c r="Q10" s="26" t="str">
        <f t="shared" si="14"/>
        <v>Betão Armado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32</v>
      </c>
    </row>
    <row r="11" spans="1:27" ht="20" customHeight="1" x14ac:dyDescent="0.35">
      <c r="A11" s="56"/>
      <c r="B11" s="18">
        <v>4</v>
      </c>
      <c r="C11" s="18">
        <v>4</v>
      </c>
      <c r="D11" s="21" t="str">
        <f>COUNTIF(F11,$F$10)+COUNTIF(G11,$G$10)+COUNTIF(H11,$H$10)&amp;" ("&amp; IF(F11=$F$10,"Estrutura, ","") &amp; IF(G11=$G$10,"Ano, ","") &amp;IF(H11=$H$10,"Material","") &amp; IF(OR(F11=$F$10,G11=$G$10,H11=$H$10),"","Nenhuma") &amp;")"</f>
        <v>1 (Ano, )</v>
      </c>
      <c r="E11" s="47">
        <f>B11/SUM($B$10:$B$11)</f>
        <v>0.5</v>
      </c>
      <c r="F11" s="26" t="str">
        <f>VLOOKUP(C11,$S$1:$V$12,2,FALSE)</f>
        <v>Arco</v>
      </c>
      <c r="G11" s="26" t="str">
        <f>VLOOKUP(C11,$S$1:$V$12,3,FALSE)</f>
        <v>Depois de 1983</v>
      </c>
      <c r="H11" s="26" t="str">
        <f>VLOOKUP(C11,$S$1:$V$12,4,FALSE)</f>
        <v>Betão Armado</v>
      </c>
      <c r="J11" s="55"/>
      <c r="K11" s="18">
        <v>1</v>
      </c>
      <c r="L11" s="18">
        <v>8</v>
      </c>
      <c r="M11" s="21" t="str">
        <f>COUNTIF(O11,$O$8)+COUNTIF(P11,$P$8)+COUNTIF(Q11,$Q$8)&amp;" ("&amp; IF(O11=$O$8,"Estrutura, ","") &amp; IF(P11=$P$8,"Ano, ","") &amp;IF(Q11=$Q$8,"Material","") &amp; IF(OR(O11=$O$8,P11=$P$8,Q11=$Q$8),"","Nenhuma") &amp;")"</f>
        <v>2 (Estrutura, Material)</v>
      </c>
      <c r="N11" s="47">
        <f>K11/SUM($K$8:$K$12)</f>
        <v>0.05</v>
      </c>
      <c r="O11" s="26" t="str">
        <f t="shared" si="12"/>
        <v>Tabuleiro simples/apoiado</v>
      </c>
      <c r="P11" s="26" t="str">
        <f t="shared" si="13"/>
        <v>Depois de 1983</v>
      </c>
      <c r="Q11" s="26" t="str">
        <f t="shared" si="14"/>
        <v>Betão Armado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J12" s="56"/>
      <c r="K12" s="18">
        <v>5</v>
      </c>
      <c r="L12" s="18">
        <v>10</v>
      </c>
      <c r="M12" s="21" t="str">
        <f>COUNTIF(O12,$O$8)+COUNTIF(P12,$P$8)+COUNTIF(Q12,$Q$8)&amp;" ("&amp; IF(O12=$O$8,"Estrutura, ","") &amp; IF(P12=$P$8,"Ano, ","") &amp;IF(Q12=$Q$8,"Material","") &amp; IF(OR(O12=$O$8,P12=$P$8,Q12=$Q$8),"","Nenhuma") &amp;")"</f>
        <v>1 (Material)</v>
      </c>
      <c r="N12" s="47">
        <f>K12/SUM($K$8:$K$12)</f>
        <v>0.25</v>
      </c>
      <c r="O12" s="26" t="str">
        <f t="shared" si="12"/>
        <v>Vãos Multiplos</v>
      </c>
      <c r="P12" s="26" t="str">
        <f t="shared" si="13"/>
        <v>Depois de 1983</v>
      </c>
      <c r="Q12" s="26" t="str">
        <f t="shared" si="14"/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4" t="s">
        <v>37</v>
      </c>
      <c r="B13" s="22">
        <v>2</v>
      </c>
      <c r="C13" s="22">
        <v>3</v>
      </c>
      <c r="D13" s="23">
        <f>B13/SUM(B13:B16)</f>
        <v>0.4</v>
      </c>
      <c r="E13" s="40"/>
      <c r="F13" s="25" t="str">
        <f t="shared" ref="F13:F16" si="15">VLOOKUP(C13,$S$1:$V$12,2,FALSE)</f>
        <v>Arco</v>
      </c>
      <c r="G13" s="25" t="str">
        <f t="shared" ref="G13:G16" si="16">VLOOKUP(C13,$S$1:$V$12,3,FALSE)</f>
        <v>Antes de 1983</v>
      </c>
      <c r="H13" s="25" t="str">
        <f t="shared" ref="H13:H16" si="17">VLOOKUP(C13,$S$1:$V$12,4,FALSE)</f>
        <v>Betão Armado</v>
      </c>
    </row>
    <row r="14" spans="1:27" ht="20" customHeight="1" x14ac:dyDescent="0.35">
      <c r="A14" s="55"/>
      <c r="B14" s="18">
        <v>1</v>
      </c>
      <c r="C14" s="18">
        <v>0</v>
      </c>
      <c r="D14" s="21" t="str">
        <f>COUNTIF(F14,$F$13)+COUNTIF(G14,$G$13)+COUNTIF(H14,$H$13)&amp;" ("&amp; IF(F14=$F$13,"Estrutura, ","") &amp; IF(G14=$G$13,"Ano, ","") &amp;IF(H14=$H$13,"Material","") &amp; IF(OR(F14=$F$13,G14=$G$13,H14=$H$13),"","Nenhuma") &amp;")"</f>
        <v>0 (Nenhuma)</v>
      </c>
      <c r="E14" s="47">
        <f>B14/SUM($B$13:$B$16)</f>
        <v>0.2</v>
      </c>
      <c r="F14" s="26">
        <f t="shared" si="15"/>
        <v>0</v>
      </c>
      <c r="G14" s="26">
        <f t="shared" si="16"/>
        <v>0</v>
      </c>
      <c r="H14" s="26" t="str">
        <f t="shared" si="17"/>
        <v>Alvenaria</v>
      </c>
      <c r="J14" s="54" t="s">
        <v>59</v>
      </c>
      <c r="K14" s="22">
        <v>5</v>
      </c>
      <c r="L14" s="22">
        <v>8</v>
      </c>
      <c r="M14" s="41">
        <f>K14/SUM(K14:K18)</f>
        <v>0.15151515151515152</v>
      </c>
      <c r="N14" s="40"/>
      <c r="O14" s="25" t="str">
        <f>VLOOKUP(L14,$S$1:$V$12,2,FALSE)</f>
        <v>Tabuleiro simples/apoiado</v>
      </c>
      <c r="P14" s="25" t="str">
        <f t="shared" ref="P14:P18" si="18">VLOOKUP(L14,$S$1:$V$12,3,FALSE)</f>
        <v>Depois de 1983</v>
      </c>
      <c r="Q14" s="25" t="str">
        <f t="shared" ref="Q14:Q18" si="19">VLOOKUP(L14,$S$1:$V$12,4,FALSE)</f>
        <v>Betão Armado</v>
      </c>
    </row>
    <row r="15" spans="1:27" ht="20" customHeight="1" x14ac:dyDescent="0.35">
      <c r="A15" s="55"/>
      <c r="B15" s="18">
        <v>1</v>
      </c>
      <c r="C15" s="18">
        <v>7</v>
      </c>
      <c r="D15" s="21" t="str">
        <f>COUNTIF(F15,$F$13)+COUNTIF(G15,$G$13)+COUNTIF(H15,$H$13)&amp;" ("&amp; IF(F15=$F$13,"Estrutura, ","") &amp; IF(G15=$G$13,"Ano, ","") &amp;IF(H15=$H$13,"Material","") &amp; IF(OR(F15=$F$13,G15=$G$13,H15=$H$13),"","Nenhuma") &amp;")"</f>
        <v>2 (Ano, Material)</v>
      </c>
      <c r="E15" s="47">
        <f>B15/SUM($B$13:$B$16)</f>
        <v>0.2</v>
      </c>
      <c r="F15" s="26" t="str">
        <f t="shared" si="15"/>
        <v>Tabuleiro simples/apoiado</v>
      </c>
      <c r="G15" s="26" t="str">
        <f t="shared" si="16"/>
        <v>Antes de 1983</v>
      </c>
      <c r="H15" s="26" t="str">
        <f t="shared" si="17"/>
        <v>Betão Armado</v>
      </c>
      <c r="J15" s="55"/>
      <c r="K15" s="18">
        <v>1</v>
      </c>
      <c r="L15" s="18">
        <v>0</v>
      </c>
      <c r="M15" s="21" t="str">
        <f>COUNTIF(O15,$O$14)+COUNTIF(P15,$P$14)+COUNTIF(Q15,$Q$14)&amp;" ("&amp; IF(O15=$O$14,"Estrutura, ","") &amp; IF(P15=$P$14,"Ano, ","") &amp;IF(Q15=$Q$14,"Material","") &amp; IF(OR(O15=$O$14,P15=$P$14,Q15=$Q$14),"","Nenhuma") &amp;")"</f>
        <v>0 (Nenhuma)</v>
      </c>
      <c r="N15" s="47">
        <f>K15/SUM(K14:K18)</f>
        <v>3.0303030303030304E-2</v>
      </c>
      <c r="O15" s="26">
        <f>VLOOKUP(L15,$S$1:$V$12,2,FALSE)</f>
        <v>0</v>
      </c>
      <c r="P15" s="26">
        <f t="shared" si="18"/>
        <v>0</v>
      </c>
      <c r="Q15" s="26" t="str">
        <f t="shared" si="19"/>
        <v>Alvenaria</v>
      </c>
    </row>
    <row r="16" spans="1:27" ht="20" customHeight="1" x14ac:dyDescent="0.35">
      <c r="A16" s="56"/>
      <c r="B16" s="18">
        <v>1</v>
      </c>
      <c r="C16" s="18">
        <v>10</v>
      </c>
      <c r="D16" s="21" t="str">
        <f>COUNTIF(F16,$F$13)+COUNTIF(G16,$G$13)+COUNTIF(H16,$H$13)&amp;" ("&amp; IF(F16=$F$13,"Estrutura, ","") &amp; IF(G16=$G$13,"Ano, ","") &amp;IF(H16=$H$13,"Material","") &amp; IF(OR(F16=$F$13,G16=$G$13,H16=$H$13),"","Nenhuma") &amp;")"</f>
        <v>1 (Material)</v>
      </c>
      <c r="E16" s="47">
        <f>B16/SUM($B$13:$B$16)</f>
        <v>0.2</v>
      </c>
      <c r="F16" s="26" t="str">
        <f t="shared" si="15"/>
        <v>Vãos Multiplos</v>
      </c>
      <c r="G16" s="26" t="str">
        <f t="shared" si="16"/>
        <v>Depois de 1983</v>
      </c>
      <c r="H16" s="26" t="str">
        <f t="shared" si="17"/>
        <v>Betão Armado</v>
      </c>
      <c r="J16" s="55"/>
      <c r="K16" s="18">
        <v>9</v>
      </c>
      <c r="L16" s="18">
        <v>6</v>
      </c>
      <c r="M16" s="21" t="str">
        <f>COUNTIF(O16,$O$14)+COUNTIF(P16,$P$14)+COUNTIF(Q16,$Q$14)&amp;" ("&amp; IF(O16=$O$14,"Estrutura, ","") &amp; IF(P16=$P$14,"Ano, ","") &amp;IF(Q16=$Q$14,"Material","") &amp; IF(OR(O16=$O$14,P16=$P$14,Q16=$Q$14),"","Nenhuma") &amp;")"</f>
        <v>2 (Ano, Material)</v>
      </c>
      <c r="N16" s="47">
        <f t="shared" ref="N16:N18" si="20">K16/SUM(K15:K19)</f>
        <v>0.32142857142857145</v>
      </c>
      <c r="O16" s="26" t="str">
        <f t="shared" ref="O16:O18" si="21">VLOOKUP(L16,$S$1:$V$12,2,FALSE)</f>
        <v>Pórtico</v>
      </c>
      <c r="P16" s="26" t="str">
        <f t="shared" si="18"/>
        <v>Depois de 1983</v>
      </c>
      <c r="Q16" s="26" t="str">
        <f t="shared" si="19"/>
        <v>Betão Armado</v>
      </c>
    </row>
    <row r="17" spans="1:17" ht="20" customHeight="1" x14ac:dyDescent="0.35">
      <c r="J17" s="55"/>
      <c r="K17" s="18">
        <v>2</v>
      </c>
      <c r="L17" s="18">
        <v>7</v>
      </c>
      <c r="M17" s="21" t="str">
        <f>COUNTIF(O17,$O$14)+COUNTIF(P17,$P$14)+COUNTIF(Q17,$Q$14)&amp;" ("&amp; IF(O17=$O$14,"Estrutura, ","") &amp; IF(P17=$P$14,"Ano, ","") &amp;IF(Q17=$Q$14,"Material","") &amp; IF(OR(O17=$O$14,P17=$P$14,Q17=$Q$14),"","Nenhuma") &amp;")"</f>
        <v>2 (Estrutura, Material)</v>
      </c>
      <c r="N17" s="47">
        <f t="shared" si="20"/>
        <v>7.407407407407407E-2</v>
      </c>
      <c r="O17" s="26" t="str">
        <f t="shared" si="21"/>
        <v>Tabuleiro simples/apoiado</v>
      </c>
      <c r="P17" s="26" t="str">
        <f t="shared" si="18"/>
        <v>Antes de 1983</v>
      </c>
      <c r="Q17" s="26" t="str">
        <f t="shared" si="19"/>
        <v>Betão Armado</v>
      </c>
    </row>
    <row r="18" spans="1:17" ht="20" customHeight="1" x14ac:dyDescent="0.35">
      <c r="A18" s="57" t="s">
        <v>38</v>
      </c>
      <c r="B18" s="22">
        <v>8</v>
      </c>
      <c r="C18" s="22">
        <v>4</v>
      </c>
      <c r="D18" s="41">
        <f>B18/SUM(B18:B18)</f>
        <v>1</v>
      </c>
      <c r="E18" s="40"/>
      <c r="F18" s="25" t="str">
        <f>VLOOKUP(C18,$S$1:$V$12,2,FALSE)</f>
        <v>Arco</v>
      </c>
      <c r="G18" s="25" t="str">
        <f>VLOOKUP(C18,$S$1:$V$12,3,FALSE)</f>
        <v>Depois de 1983</v>
      </c>
      <c r="H18" s="25" t="str">
        <f>VLOOKUP(C18,$S$1:$V$12,4,FALSE)</f>
        <v>Betão Armado</v>
      </c>
      <c r="J18" s="56"/>
      <c r="K18" s="18">
        <v>16</v>
      </c>
      <c r="L18" s="18">
        <v>10</v>
      </c>
      <c r="M18" s="21" t="str">
        <f>COUNTIF(O18,$O$14)+COUNTIF(P18,$P$14)+COUNTIF(Q18,$Q$14)&amp;" ("&amp; IF(O18=$O$14,"Estrutura, ","") &amp; IF(P18=$P$14,"Ano, ","") &amp;IF(Q18=$Q$14,"Material","") &amp; IF(OR(O18=$O$14,P18=$P$14,Q18=$Q$14),"","Nenhuma") &amp;")"</f>
        <v>2 (Ano, Material)</v>
      </c>
      <c r="N18" s="47">
        <f t="shared" si="20"/>
        <v>0.84210526315789469</v>
      </c>
      <c r="O18" s="26" t="str">
        <f t="shared" si="21"/>
        <v>Vãos Multiplos</v>
      </c>
      <c r="P18" s="26" t="str">
        <f t="shared" si="18"/>
        <v>Depois de 1983</v>
      </c>
      <c r="Q18" s="26" t="str">
        <f t="shared" si="19"/>
        <v>Betão Armado</v>
      </c>
    </row>
    <row r="20" spans="1:17" ht="20" customHeight="1" x14ac:dyDescent="0.35">
      <c r="A20" s="54" t="s">
        <v>56</v>
      </c>
      <c r="B20" s="22">
        <v>1</v>
      </c>
      <c r="C20" s="22">
        <v>5</v>
      </c>
      <c r="D20" s="23">
        <f>B20/SUM(B20:B24)</f>
        <v>9.0909090909090912E-2</v>
      </c>
      <c r="E20" s="40"/>
      <c r="F20" s="25" t="str">
        <f t="shared" ref="F20:F24" si="22">VLOOKUP(C20,$S$1:$V$12,2,FALSE)</f>
        <v>Pórtico</v>
      </c>
      <c r="G20" s="25" t="str">
        <f t="shared" ref="G20:G24" si="23">VLOOKUP(C20,$S$1:$V$12,3,FALSE)</f>
        <v>Antes de 1983</v>
      </c>
      <c r="H20" s="25" t="str">
        <f t="shared" ref="H20:H24" si="24">VLOOKUP(C20,$S$1:$V$12,4,FALSE)</f>
        <v>Betão Armado</v>
      </c>
      <c r="J20" s="54" t="s">
        <v>60</v>
      </c>
      <c r="K20" s="22">
        <v>0</v>
      </c>
      <c r="L20" s="22">
        <v>9</v>
      </c>
      <c r="M20" s="41">
        <f>K20/SUM(K20:K24)</f>
        <v>0</v>
      </c>
      <c r="N20" s="40"/>
      <c r="O20" s="25" t="str">
        <f>VLOOKUP(L20,$S$1:$V$12,2,FALSE)</f>
        <v>Vãos Multiplos</v>
      </c>
      <c r="P20" s="25" t="str">
        <f t="shared" ref="P20:P24" si="25">VLOOKUP(L20,$S$1:$V$12,3,FALSE)</f>
        <v>Antes de 1983</v>
      </c>
      <c r="Q20" s="25" t="str">
        <f t="shared" ref="Q20:Q24" si="26">VLOOKUP(L20,$S$1:$V$12,4,FALSE)</f>
        <v>Betão Armado</v>
      </c>
    </row>
    <row r="21" spans="1:17" ht="20" customHeight="1" x14ac:dyDescent="0.35">
      <c r="A21" s="55"/>
      <c r="B21" s="18">
        <v>1</v>
      </c>
      <c r="C21" s="18">
        <v>0</v>
      </c>
      <c r="D21" s="21" t="str">
        <f>COUNTIF(F21,$F$20)+COUNTIF(G21,$G$20)+COUNTIF(H21,$H$20)&amp;" ("&amp; IF(F21=$F$20,"Estrutura, ","") &amp; IF(G21=$G$20,"Ano, ","") &amp;IF(H21=$H$20,"Material","") &amp; IF(OR(F21=$F$20,G21=$G$20,H21=$H$20),"","Nenhuma") &amp;")"</f>
        <v>0 (Nenhuma)</v>
      </c>
      <c r="E21" s="47">
        <f>B21/SUM($B$20:$B$24)</f>
        <v>9.0909090909090912E-2</v>
      </c>
      <c r="F21" s="26">
        <f t="shared" si="22"/>
        <v>0</v>
      </c>
      <c r="G21" s="26">
        <f t="shared" si="23"/>
        <v>0</v>
      </c>
      <c r="H21" s="26" t="str">
        <f t="shared" si="24"/>
        <v>Alvenaria</v>
      </c>
      <c r="J21" s="55"/>
      <c r="K21" s="18">
        <v>1</v>
      </c>
      <c r="L21" s="18">
        <v>1</v>
      </c>
      <c r="M21" s="21" t="str">
        <f>COUNTIF(O21,$O$20)+COUNTIF(P21,$P$20)+COUNTIF(Q21,$Q$20)&amp;" ("&amp; IF(O21=$O$20,"Estrutura, ","") &amp; IF(P21=$P$20,"Ano, ","") &amp;IF(Q21=$Q$20,"Material","") &amp; IF(OR(O21=$O$20,P21=$P$20,Q21=$Q$20),"","Nenhuma") &amp;")"</f>
        <v>1 (Ano, )</v>
      </c>
      <c r="N21" s="47">
        <f>K21/SUM($K$20:$K$24)</f>
        <v>2.7027027027027029E-2</v>
      </c>
      <c r="O21" s="26">
        <f>VLOOKUP(L21,$S$1:$V$12,2,FALSE)</f>
        <v>0</v>
      </c>
      <c r="P21" s="26" t="str">
        <f t="shared" si="25"/>
        <v>Antes de 1983</v>
      </c>
      <c r="Q21" s="26" t="str">
        <f t="shared" si="26"/>
        <v>Aço</v>
      </c>
    </row>
    <row r="22" spans="1:17" ht="20" customHeight="1" x14ac:dyDescent="0.35">
      <c r="A22" s="55"/>
      <c r="B22" s="18">
        <v>5</v>
      </c>
      <c r="C22" s="18">
        <v>6</v>
      </c>
      <c r="D22" s="21" t="str">
        <f>COUNTIF(F22,$F$20)+COUNTIF(G22,$G$20)+COUNTIF(H22,$H$20)&amp;" ("&amp; IF(F22=$F$20,"Estrutura, ","") &amp; IF(G22=$G$20,"Ano, ","") &amp;IF(H22=$H$20,"Material","") &amp; IF(OR(F22=$F$20,G22=$G$20,H22=$H$20),"","Nenhuma") &amp;")"</f>
        <v>2 (Estrutura, Material)</v>
      </c>
      <c r="E22" s="47">
        <f>B22/SUM($B$20:$B$24)</f>
        <v>0.45454545454545453</v>
      </c>
      <c r="F22" s="26" t="str">
        <f t="shared" si="22"/>
        <v>Pórtico</v>
      </c>
      <c r="G22" s="26" t="str">
        <f t="shared" si="23"/>
        <v>Depois de 1983</v>
      </c>
      <c r="H22" s="26" t="str">
        <f t="shared" si="24"/>
        <v>Betão Armado</v>
      </c>
      <c r="J22" s="55"/>
      <c r="K22" s="18">
        <v>1</v>
      </c>
      <c r="L22" s="18">
        <v>6</v>
      </c>
      <c r="M22" s="21" t="str">
        <f>COUNTIF(O22,$O$20)+COUNTIF(P22,$P$20)+COUNTIF(Q22,$Q$20)&amp;" ("&amp; IF(O22=$O$20,"Estrutura, ","") &amp; IF(P22=$P$20,"Ano, ","") &amp;IF(Q22=$Q$20,"Material","") &amp; IF(OR(O22=$O$20,P22=$P$20,Q22=$Q$20),"","Nenhuma") &amp;")"</f>
        <v>1 (Material)</v>
      </c>
      <c r="N22" s="47">
        <f>K22/SUM($K$20:$K$24)</f>
        <v>2.7027027027027029E-2</v>
      </c>
      <c r="O22" s="26" t="str">
        <f t="shared" ref="O22:O24" si="27">VLOOKUP(L22,$S$1:$V$12,2,FALSE)</f>
        <v>Pórtico</v>
      </c>
      <c r="P22" s="26" t="str">
        <f t="shared" si="25"/>
        <v>Depois de 1983</v>
      </c>
      <c r="Q22" s="26" t="str">
        <f t="shared" si="26"/>
        <v>Betão Armado</v>
      </c>
    </row>
    <row r="23" spans="1:17" ht="20" customHeight="1" x14ac:dyDescent="0.35">
      <c r="A23" s="55"/>
      <c r="B23" s="18">
        <v>3</v>
      </c>
      <c r="C23" s="18">
        <v>7</v>
      </c>
      <c r="D23" s="21" t="str">
        <f>COUNTIF(F23,$F$20)+COUNTIF(G23,$G$20)+COUNTIF(H23,$H$20)&amp;" ("&amp; IF(F23=$F$20,"Estrutura, ","") &amp; IF(G23=$G$20,"Ano, ","") &amp;IF(H23=$H$20,"Material","") &amp; IF(OR(F23=$F$20,G23=$G$20,H23=$H$20),"","Nenhuma") &amp;")"</f>
        <v>2 (Ano, Material)</v>
      </c>
      <c r="E23" s="47">
        <f>B23/SUM($B$20:$B$24)</f>
        <v>0.27272727272727271</v>
      </c>
      <c r="F23" s="26" t="str">
        <f t="shared" si="22"/>
        <v>Tabuleiro simples/apoiado</v>
      </c>
      <c r="G23" s="26" t="str">
        <f t="shared" si="23"/>
        <v>Antes de 1983</v>
      </c>
      <c r="H23" s="26" t="str">
        <f t="shared" si="24"/>
        <v>Betão Armado</v>
      </c>
      <c r="J23" s="55"/>
      <c r="K23" s="18">
        <v>1</v>
      </c>
      <c r="L23" s="18">
        <v>7</v>
      </c>
      <c r="M23" s="21" t="str">
        <f>COUNTIF(O23,$O$20)+COUNTIF(P23,$P$20)+COUNTIF(Q23,$Q$20)&amp;" ("&amp; IF(O23=$O$20,"Estrutura, ","") &amp; IF(P23=$P$20,"Ano, ","") &amp;IF(Q23=$Q$20,"Material","") &amp; IF(OR(O23=$O$20,P23=$P$20,Q23=$Q$20),"","Nenhuma") &amp;")"</f>
        <v>2 (Ano, Material)</v>
      </c>
      <c r="N23" s="47">
        <f>K23/SUM($K$20:$K$24)</f>
        <v>2.7027027027027029E-2</v>
      </c>
      <c r="O23" s="26" t="str">
        <f t="shared" si="27"/>
        <v>Tabuleiro simples/apoiado</v>
      </c>
      <c r="P23" s="26" t="str">
        <f t="shared" si="25"/>
        <v>Antes de 1983</v>
      </c>
      <c r="Q23" s="26" t="str">
        <f t="shared" si="26"/>
        <v>Betão Armado</v>
      </c>
    </row>
    <row r="24" spans="1:17" ht="20" customHeight="1" x14ac:dyDescent="0.35">
      <c r="A24" s="56"/>
      <c r="B24" s="18">
        <v>1</v>
      </c>
      <c r="C24" s="18">
        <v>10</v>
      </c>
      <c r="D24" s="21" t="str">
        <f>COUNTIF(F24,$F$20)+COUNTIF(G24,$G$20)+COUNTIF(H24,$H$20)&amp;" ("&amp; IF(F24=$F$20,"Estrutura, ","") &amp; IF(G24=$G$20,"Ano, ","") &amp;IF(H24=$H$20,"Material","") &amp; IF(OR(F24=$F$20,G24=$G$20,H24=$H$20),"","Nenhuma") &amp;")"</f>
        <v>1 (Material)</v>
      </c>
      <c r="E24" s="47">
        <f>B24/SUM($B$20:$B$24)</f>
        <v>9.0909090909090912E-2</v>
      </c>
      <c r="F24" s="26" t="str">
        <f t="shared" si="22"/>
        <v>Vãos Multiplos</v>
      </c>
      <c r="G24" s="26" t="str">
        <f t="shared" si="23"/>
        <v>Depois de 1983</v>
      </c>
      <c r="H24" s="26" t="str">
        <f t="shared" si="24"/>
        <v>Betão Armado</v>
      </c>
      <c r="J24" s="56"/>
      <c r="K24" s="18">
        <v>34</v>
      </c>
      <c r="L24" s="18">
        <v>10</v>
      </c>
      <c r="M24" s="21" t="str">
        <f>COUNTIF(O24,$O$20)+COUNTIF(P24,$P$20)+COUNTIF(Q24,$Q$20)&amp;" ("&amp; IF(O24=$O$20,"Estrutura, ","") &amp; IF(P24=$P$20,"Ano, ","") &amp;IF(Q24=$Q$20,"Material","") &amp; IF(OR(O24=$O$20,P24=$P$20,Q24=$Q$20),"","Nenhuma") &amp;")"</f>
        <v>2 (Estrutura, Material)</v>
      </c>
      <c r="N24" s="47">
        <f>K24/SUM($K$20:$K$24)</f>
        <v>0.91891891891891897</v>
      </c>
      <c r="O24" s="26" t="str">
        <f t="shared" si="27"/>
        <v>Vãos Multiplos</v>
      </c>
      <c r="P24" s="26" t="str">
        <f t="shared" si="25"/>
        <v>Depois de 1983</v>
      </c>
      <c r="Q24" s="26" t="str">
        <f t="shared" si="26"/>
        <v>Betão Armado</v>
      </c>
    </row>
    <row r="26" spans="1:17" ht="20" customHeight="1" x14ac:dyDescent="0.35">
      <c r="J26" s="54" t="s">
        <v>61</v>
      </c>
      <c r="K26" s="22">
        <v>388</v>
      </c>
      <c r="L26" s="22">
        <v>10</v>
      </c>
      <c r="M26" s="41">
        <f>K26/SUM(K26:K30)</f>
        <v>0.97487437185929648</v>
      </c>
      <c r="N26" s="40"/>
      <c r="O26" s="25" t="str">
        <f>VLOOKUP(L26,$S$1:$V$12,2,FALSE)</f>
        <v>Vãos Multiplos</v>
      </c>
      <c r="P26" s="25" t="str">
        <f t="shared" ref="P26:P30" si="28">VLOOKUP(L26,$S$1:$V$12,3,FALSE)</f>
        <v>Depois de 1983</v>
      </c>
      <c r="Q26" s="25" t="str">
        <f t="shared" ref="Q26:Q30" si="29">VLOOKUP(L26,$S$1:$V$12,4,FALSE)</f>
        <v>Betão Armado</v>
      </c>
    </row>
    <row r="27" spans="1:17" ht="20" customHeight="1" x14ac:dyDescent="0.35">
      <c r="J27" s="55"/>
      <c r="K27" s="18">
        <v>1</v>
      </c>
      <c r="L27" s="18">
        <v>0</v>
      </c>
      <c r="M27" s="21" t="str">
        <f>COUNTIF(O27,$O$26)+COUNTIF(P27,$P$26)+COUNTIF(Q27,$Q$26)&amp;" ("&amp; IF(O27=$O$26,"Estrutura, ","") &amp; IF(P27=$P$26,"Ano, ","") &amp;IF(Q27=$Q$26,"Material","") &amp; IF(OR(O27=$O$26,P27=$P$26,Q27=$Q$26),"","Nenhuma") &amp;")"</f>
        <v>0 (Nenhuma)</v>
      </c>
      <c r="N27" s="47">
        <f>K27/SUM($K$26:$K$30)</f>
        <v>2.5125628140703518E-3</v>
      </c>
      <c r="O27" s="26">
        <f>VLOOKUP(L27,$S$1:$V$12,2,FALSE)</f>
        <v>0</v>
      </c>
      <c r="P27" s="26">
        <f t="shared" si="28"/>
        <v>0</v>
      </c>
      <c r="Q27" s="26" t="str">
        <f t="shared" si="29"/>
        <v>Alvenaria</v>
      </c>
    </row>
    <row r="28" spans="1:17" ht="20" customHeight="1" x14ac:dyDescent="0.35">
      <c r="J28" s="55"/>
      <c r="K28" s="18">
        <v>4</v>
      </c>
      <c r="L28" s="18">
        <v>6</v>
      </c>
      <c r="M28" s="21" t="str">
        <f>COUNTIF(O28,$O$26)+COUNTIF(P28,$P$26)+COUNTIF(Q28,$Q$26)&amp;" ("&amp; IF(O28=$O$26,"Estrutura, ","") &amp; IF(P28=$P$26,"Ano, ","") &amp;IF(Q28=$Q$26,"Material","") &amp; IF(OR(O28=$O$26,P28=$P$26,Q28=$Q$26),"","Nenhuma") &amp;")"</f>
        <v>2 (Ano, Material)</v>
      </c>
      <c r="N28" s="47">
        <f>K28/SUM($K$26:$K$30)</f>
        <v>1.0050251256281407E-2</v>
      </c>
      <c r="O28" s="26" t="str">
        <f t="shared" ref="O28:O30" si="30">VLOOKUP(L28,$S$1:$V$12,2,FALSE)</f>
        <v>Pórtico</v>
      </c>
      <c r="P28" s="26" t="str">
        <f t="shared" si="28"/>
        <v>Depois de 1983</v>
      </c>
      <c r="Q28" s="26" t="str">
        <f t="shared" si="29"/>
        <v>Betão Armado</v>
      </c>
    </row>
    <row r="29" spans="1:17" ht="20" customHeight="1" x14ac:dyDescent="0.35">
      <c r="J29" s="55"/>
      <c r="K29" s="18">
        <v>4</v>
      </c>
      <c r="L29" s="18">
        <v>7</v>
      </c>
      <c r="M29" s="21" t="str">
        <f>COUNTIF(O29,$O$26)+COUNTIF(P29,$P$26)+COUNTIF(Q29,$Q$26)&amp;" ("&amp; IF(O29=$O$26,"Estrutura, ","") &amp; IF(P29=$P$26,"Ano, ","") &amp;IF(Q29=$Q$26,"Material","") &amp; IF(OR(O29=$O$26,P29=$P$26,Q29=$Q$26),"","Nenhuma") &amp;")"</f>
        <v>1 (Material)</v>
      </c>
      <c r="N29" s="47">
        <f>K29/SUM($K$26:$K$30)</f>
        <v>1.0050251256281407E-2</v>
      </c>
      <c r="O29" s="26" t="str">
        <f t="shared" si="30"/>
        <v>Tabuleiro simples/apoiado</v>
      </c>
      <c r="P29" s="26" t="str">
        <f t="shared" si="28"/>
        <v>Antes de 1983</v>
      </c>
      <c r="Q29" s="26" t="str">
        <f t="shared" si="29"/>
        <v>Betão Armado</v>
      </c>
    </row>
    <row r="30" spans="1:17" ht="20" customHeight="1" x14ac:dyDescent="0.35">
      <c r="J30" s="56"/>
      <c r="K30" s="18">
        <v>1</v>
      </c>
      <c r="L30" s="18">
        <v>8</v>
      </c>
      <c r="M30" s="21" t="str">
        <f>COUNTIF(O30,$O$26)+COUNTIF(P30,$P$26)+COUNTIF(Q30,$Q$26)&amp;" ("&amp; IF(O30=$O$26,"Estrutura, ","") &amp; IF(P30=$P$26,"Ano, ","") &amp;IF(Q30=$Q$26,"Material","") &amp; IF(OR(O30=$O$26,P30=$P$26,Q30=$Q$26),"","Nenhuma") &amp;")"</f>
        <v>2 (Ano, Material)</v>
      </c>
      <c r="N30" s="47">
        <f>K30/SUM($K$26:$K$30)</f>
        <v>2.5125628140703518E-3</v>
      </c>
      <c r="O30" s="26" t="str">
        <f t="shared" si="30"/>
        <v>Tabuleiro simples/apoiado</v>
      </c>
      <c r="P30" s="26" t="str">
        <f t="shared" si="28"/>
        <v>Depois de 1983</v>
      </c>
      <c r="Q30" s="26" t="str">
        <f t="shared" si="29"/>
        <v>Betão Armado</v>
      </c>
    </row>
  </sheetData>
  <mergeCells count="11">
    <mergeCell ref="J26:J30"/>
    <mergeCell ref="A13:A16"/>
    <mergeCell ref="A20:A24"/>
    <mergeCell ref="J2:J6"/>
    <mergeCell ref="J8:J12"/>
    <mergeCell ref="J20:J24"/>
    <mergeCell ref="X1:AA1"/>
    <mergeCell ref="J14:J18"/>
    <mergeCell ref="A2:A5"/>
    <mergeCell ref="A7:A8"/>
    <mergeCell ref="A10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B2" sqref="B2:E12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0.98452012383900933</v>
      </c>
      <c r="C2" s="2">
        <v>0.61538461538461542</v>
      </c>
      <c r="D2" s="2">
        <v>0.61538461538461542</v>
      </c>
      <c r="E2" s="2">
        <v>0.61538461538461542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0.98916408668730649</v>
      </c>
      <c r="C3" s="2">
        <v>0.33333333333333331</v>
      </c>
      <c r="D3" s="2">
        <v>0.4</v>
      </c>
      <c r="E3" s="2">
        <v>0.36363636363636359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2">
        <v>0.99380804953560375</v>
      </c>
      <c r="C4" s="2">
        <v>1</v>
      </c>
      <c r="D4" s="2">
        <v>0.5</v>
      </c>
      <c r="E4" s="2">
        <v>0.66666666666666663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Médio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0.99535603715170273</v>
      </c>
      <c r="C5" s="2">
        <v>1</v>
      </c>
      <c r="D5" s="2">
        <v>0.4</v>
      </c>
      <c r="E5" s="2">
        <v>0.57142857142857151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Médio</v>
      </c>
      <c r="K5"/>
    </row>
    <row r="6" spans="1:11" x14ac:dyDescent="0.35">
      <c r="A6" s="15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0.97523219814241491</v>
      </c>
      <c r="C7" s="2">
        <v>0.14285714285714279</v>
      </c>
      <c r="D7" s="2">
        <v>9.0909090909090912E-2</v>
      </c>
      <c r="E7" s="2">
        <v>0.1111111111111111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Muito 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0.9380804953560371</v>
      </c>
      <c r="C8" s="2">
        <v>0.80909090909090908</v>
      </c>
      <c r="D8" s="2">
        <v>0.82407407407407407</v>
      </c>
      <c r="E8" s="2">
        <v>0.81651376146789001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0.95975232198142413</v>
      </c>
      <c r="C9" s="2">
        <v>0.39285714285714279</v>
      </c>
      <c r="D9" s="2">
        <v>0.55000000000000004</v>
      </c>
      <c r="E9" s="2">
        <v>0.45833333333333343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Médio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0.95356037151702788</v>
      </c>
      <c r="C10" s="2">
        <v>0.7142857142857143</v>
      </c>
      <c r="D10" s="2">
        <v>0.15151515151515149</v>
      </c>
      <c r="E10" s="2">
        <v>0.25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Boa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Muito 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0.94272445820433437</v>
      </c>
      <c r="C11" s="2">
        <v>0</v>
      </c>
      <c r="D11" s="2">
        <v>0</v>
      </c>
      <c r="E11" s="2">
        <v>0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>
        <v>0.88080495356037147</v>
      </c>
      <c r="C12" s="2">
        <v>0.85274725274725272</v>
      </c>
      <c r="D12" s="2">
        <v>0.97487437185929648</v>
      </c>
      <c r="E12" s="2">
        <v>0.90973036342321212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Muito 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0.88080495356037147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8</v>
      </c>
      <c r="H13" s="9">
        <f>COUNTIF(H2:H12,$K$13)</f>
        <v>2</v>
      </c>
      <c r="I13" s="9">
        <f>COUNTIF(I2:I12,$K$13)</f>
        <v>2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0.99535603715170273</v>
      </c>
      <c r="C14" s="6">
        <f>MAX(C2:C12)</f>
        <v>1</v>
      </c>
      <c r="D14" s="6">
        <f>MAX(D2:D12)</f>
        <v>1</v>
      </c>
      <c r="E14" s="6">
        <f>MAX(E2:E12)</f>
        <v>0.90973036342321212</v>
      </c>
      <c r="G14" s="9">
        <f>COUNTIF(G2:G12,$K$14)</f>
        <v>2</v>
      </c>
      <c r="H14" s="9">
        <f>COUNTIF(H2:H12,$K$14)</f>
        <v>0</v>
      </c>
      <c r="I14" s="9">
        <f>COUNTIF(I2:I12,$K$14)</f>
        <v>0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1</v>
      </c>
      <c r="D15">
        <f>COUNTIF(D2:D12,"=0")</f>
        <v>1</v>
      </c>
      <c r="E15">
        <f>COUNTIF(E2:E12,"=0")</f>
        <v>1</v>
      </c>
      <c r="G15" s="9">
        <f>COUNTIF(G2:G12,$K$15)</f>
        <v>1</v>
      </c>
      <c r="H15" s="9">
        <f>COUNTIF(H2:H12,$K$15)</f>
        <v>3</v>
      </c>
      <c r="I15" s="9">
        <f>COUNTIF(I2:I12,$K$15)</f>
        <v>1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2</v>
      </c>
      <c r="I16" s="9">
        <f>COUNTIF(I2:I12,$K$16)</f>
        <v>3</v>
      </c>
      <c r="J16" s="9">
        <f>COUNTIF(J2:J12,$K$16)</f>
        <v>3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9</v>
      </c>
      <c r="D17" s="5">
        <f>INDEX($A$2:$A$12,MATCH(D13,D2:D12,0))</f>
        <v>9</v>
      </c>
      <c r="E17" s="5">
        <f>INDEX($A$2:$A$12,MATCH(E13,E2:E12,0))</f>
        <v>9</v>
      </c>
      <c r="G17" s="9">
        <f>COUNTIF(G2:G12,$K$17)</f>
        <v>0</v>
      </c>
      <c r="H17" s="9">
        <f>COUNTIF(H2:H12,$K$17)</f>
        <v>2</v>
      </c>
      <c r="I17" s="9">
        <f>COUNTIF(I2:I12,$K$17)</f>
        <v>2</v>
      </c>
      <c r="J17" s="9">
        <f>COUNTIF(J2:J12,$K$17)</f>
        <v>3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3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1</v>
      </c>
      <c r="I18" s="9">
        <f>COUNTIF(I2:I12,$K$18)</f>
        <v>2</v>
      </c>
      <c r="J18" s="9">
        <f>COUNTIF(J2:J12,$K$18)</f>
        <v>1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13" sqref="O13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0.92</v>
      </c>
    </row>
    <row r="4" spans="14:15" x14ac:dyDescent="0.35">
      <c r="N4" s="18">
        <v>2</v>
      </c>
      <c r="O4" s="18">
        <v>0.99</v>
      </c>
    </row>
    <row r="5" spans="14:15" x14ac:dyDescent="0.35">
      <c r="N5" s="18">
        <v>3</v>
      </c>
      <c r="O5" s="39">
        <v>0.96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0.9</v>
      </c>
    </row>
    <row r="8" spans="14:15" x14ac:dyDescent="0.35">
      <c r="N8" s="18">
        <v>6</v>
      </c>
      <c r="O8" s="39">
        <v>0.97</v>
      </c>
    </row>
    <row r="9" spans="14:15" x14ac:dyDescent="0.35">
      <c r="N9" s="18">
        <v>7</v>
      </c>
      <c r="O9" s="39">
        <v>0.9</v>
      </c>
    </row>
    <row r="10" spans="14:15" x14ac:dyDescent="0.35">
      <c r="N10" s="18">
        <v>8</v>
      </c>
      <c r="O10" s="39">
        <v>0.88</v>
      </c>
    </row>
    <row r="11" spans="14:15" x14ac:dyDescent="0.35">
      <c r="N11" s="18">
        <v>9</v>
      </c>
      <c r="O11" s="39">
        <v>0.79</v>
      </c>
    </row>
    <row r="12" spans="14:15" x14ac:dyDescent="0.35">
      <c r="N12" s="18">
        <v>10</v>
      </c>
      <c r="O12" s="39">
        <v>0.92</v>
      </c>
    </row>
    <row r="13" spans="14:15" x14ac:dyDescent="0.35">
      <c r="N13"/>
      <c r="O13">
        <f>COUNTIF(O2:O12,"&gt;=0,9")</f>
        <v>9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2025-01-20T17:38:20Z</dcterms:modified>
</cp:coreProperties>
</file>