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A4DD0A20-F378-4C65-8F4E-B45684812D1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6" l="1"/>
  <c r="E16" i="16"/>
  <c r="E17" i="16"/>
  <c r="E15" i="16"/>
  <c r="O13" i="14"/>
  <c r="N23" i="16"/>
  <c r="N24" i="16"/>
  <c r="N25" i="16"/>
  <c r="N26" i="16"/>
  <c r="N22" i="16"/>
  <c r="N17" i="16"/>
  <c r="N18" i="16"/>
  <c r="N19" i="16"/>
  <c r="N16" i="16"/>
  <c r="N11" i="16"/>
  <c r="N12" i="16"/>
  <c r="N13" i="16"/>
  <c r="N10" i="16"/>
  <c r="N4" i="16"/>
  <c r="N5" i="16"/>
  <c r="N6" i="16"/>
  <c r="N7" i="16"/>
  <c r="N3" i="16"/>
  <c r="M28" i="16"/>
  <c r="N30" i="16"/>
  <c r="N31" i="16"/>
  <c r="N32" i="16"/>
  <c r="N33" i="16"/>
  <c r="N29" i="16"/>
  <c r="O33" i="16"/>
  <c r="P33" i="16"/>
  <c r="Q33" i="16"/>
  <c r="E23" i="16"/>
  <c r="E24" i="16"/>
  <c r="E25" i="16"/>
  <c r="D21" i="16"/>
  <c r="D19" i="16"/>
  <c r="D11" i="16"/>
  <c r="E12" i="16"/>
  <c r="D7" i="16"/>
  <c r="F9" i="16"/>
  <c r="G9" i="16"/>
  <c r="H9" i="16"/>
  <c r="E9" i="16"/>
  <c r="E8" i="16"/>
  <c r="D2" i="16"/>
  <c r="E4" i="16"/>
  <c r="E5" i="16"/>
  <c r="E3" i="16"/>
  <c r="G8" i="16"/>
  <c r="F8" i="16"/>
  <c r="X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33" i="16" l="1"/>
  <c r="M25" i="16"/>
  <c r="M17" i="16"/>
  <c r="M22" i="16"/>
  <c r="M16" i="16"/>
  <c r="M26" i="16"/>
  <c r="M23" i="16"/>
  <c r="M19" i="16"/>
  <c r="M18" i="16"/>
  <c r="M30" i="16"/>
  <c r="M29" i="16"/>
  <c r="M32" i="16"/>
  <c r="M31" i="16"/>
  <c r="M24" i="16"/>
  <c r="M9" i="16" l="1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P3" i="16"/>
  <c r="Q3" i="16"/>
  <c r="O2" i="16"/>
  <c r="P2" i="16"/>
  <c r="Q2" i="16"/>
  <c r="O3" i="16"/>
  <c r="H25" i="16"/>
  <c r="G25" i="16"/>
  <c r="F25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F19" i="16"/>
  <c r="G19" i="16"/>
  <c r="H19" i="16"/>
  <c r="F14" i="16"/>
  <c r="G14" i="16"/>
  <c r="H14" i="16"/>
  <c r="F15" i="16"/>
  <c r="G15" i="16"/>
  <c r="H15" i="16"/>
  <c r="F16" i="16"/>
  <c r="G16" i="16"/>
  <c r="H16" i="16"/>
  <c r="F17" i="16"/>
  <c r="G17" i="16"/>
  <c r="H17" i="16"/>
  <c r="G11" i="16"/>
  <c r="H11" i="16"/>
  <c r="F12" i="16"/>
  <c r="G12" i="16"/>
  <c r="H12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1" i="16"/>
  <c r="D12" i="16"/>
  <c r="M7" i="16"/>
  <c r="D23" i="16"/>
  <c r="M10" i="16"/>
  <c r="M13" i="16"/>
  <c r="M12" i="16"/>
  <c r="D3" i="16"/>
  <c r="D16" i="16"/>
  <c r="D22" i="16"/>
  <c r="D4" i="16"/>
  <c r="D25" i="16"/>
  <c r="D24" i="16"/>
  <c r="D9" i="16"/>
  <c r="D5" i="16"/>
  <c r="D15" i="16"/>
  <c r="D17" i="16"/>
  <c r="F6" i="7"/>
  <c r="F7" i="7"/>
  <c r="F12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N8" i="9"/>
  <c r="N9" i="9"/>
  <c r="F8" i="7" s="1"/>
  <c r="N10" i="9"/>
  <c r="F9" i="7" s="1"/>
  <c r="N11" i="9"/>
  <c r="F10" i="7" s="1"/>
  <c r="N12" i="9"/>
  <c r="F11" i="7" s="1"/>
  <c r="N13" i="9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4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<sst xmlns="http://schemas.openxmlformats.org/spreadsheetml/2006/main" count="99" uniqueCount="62">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</sst>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98A132-E9B9-7E0F-BA4F-0B46D588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194A58-D4A0-78F5-06CA-A6930687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A554A8-11F2-EBB6-94A0-00E95F74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0E6B15-4BF4-8C44-580E-1FE5301F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49560F-91CF-ED62-376E-C6245786D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4B2854-DD18-9F16-BAD6-EBB4E1DA4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6B0498-C27B-4AC4-2763-F2739F3D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3" sqref="B13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1.294206500053406</v>
      </c>
      <c r="C2" s="2">
        <v>0.68741518259048462</v>
      </c>
      <c r="D2" s="2">
        <v>0.94087231159210205</v>
      </c>
      <c r="E2" s="2">
        <v>0.77173912525177002</v>
      </c>
    </row>
    <row r="3" spans="1:5" x14ac:dyDescent="0.35">
      <c r="A3" s="2">
        <v>2</v>
      </c>
      <c r="B3" s="2">
        <v>0.89416462182998657</v>
      </c>
      <c r="C3" s="2">
        <v>0.75625365972518921</v>
      </c>
      <c r="D3" s="2">
        <v>0.82003545761108398</v>
      </c>
      <c r="E3" s="2">
        <v>0.79192548990249634</v>
      </c>
    </row>
    <row r="4" spans="1:5" x14ac:dyDescent="0.35">
      <c r="A4" s="2">
        <v>3</v>
      </c>
      <c r="B4" s="2">
        <v>0.78090822696685791</v>
      </c>
      <c r="C4" s="2">
        <v>0.78165602684020996</v>
      </c>
      <c r="D4" s="2">
        <v>0.77407234907150269</v>
      </c>
      <c r="E4" s="2">
        <v>0.80434781312942505</v>
      </c>
    </row>
    <row r="5" spans="1:5" x14ac:dyDescent="0.35">
      <c r="A5" s="2">
        <v>4</v>
      </c>
      <c r="B5" s="2">
        <v>0.70347809791564941</v>
      </c>
      <c r="C5" s="2">
        <v>0.79949581623077393</v>
      </c>
      <c r="D5" s="2">
        <v>0.74503558874130249</v>
      </c>
      <c r="E5" s="2">
        <v>0.8090062141418457</v>
      </c>
    </row>
    <row r="6" spans="1:5" x14ac:dyDescent="0.35">
      <c r="A6" s="2">
        <v>5</v>
      </c>
      <c r="B6" s="2">
        <v>0.64661502838134766</v>
      </c>
      <c r="C6" s="2">
        <v>0.80938529968261719</v>
      </c>
      <c r="D6" s="2">
        <v>0.72579044103622437</v>
      </c>
      <c r="E6" s="2">
        <v>0.8090062141418457</v>
      </c>
    </row>
    <row r="7" spans="1:5" x14ac:dyDescent="0.35">
      <c r="A7" s="2">
        <v>6</v>
      </c>
      <c r="B7" s="2">
        <v>0.6008647084236145</v>
      </c>
      <c r="C7" s="2">
        <v>0.81830519437789917</v>
      </c>
      <c r="D7" s="2">
        <v>0.71419543027877808</v>
      </c>
      <c r="E7" s="2">
        <v>0.81055903434753418</v>
      </c>
    </row>
    <row r="8" spans="1:5" x14ac:dyDescent="0.35">
      <c r="A8" s="2">
        <v>7</v>
      </c>
      <c r="B8" s="2">
        <v>0.56236910820007324</v>
      </c>
      <c r="C8" s="2">
        <v>0.82974594831466675</v>
      </c>
      <c r="D8" s="2">
        <v>0.70778077840805054</v>
      </c>
      <c r="E8" s="2">
        <v>0.8090062141418457</v>
      </c>
    </row>
    <row r="9" spans="1:5" x14ac:dyDescent="0.35">
      <c r="A9" s="2">
        <v>8</v>
      </c>
      <c r="B9" s="2">
        <v>0.52935928106307983</v>
      </c>
      <c r="C9" s="2">
        <v>0.84021717309951782</v>
      </c>
      <c r="D9" s="2">
        <v>0.70472913980484009</v>
      </c>
      <c r="E9" s="2">
        <v>0.81211179494857788</v>
      </c>
    </row>
    <row r="10" spans="1:5" x14ac:dyDescent="0.35">
      <c r="A10" s="2">
        <v>9</v>
      </c>
      <c r="B10" s="2">
        <v>0.50065451860427856</v>
      </c>
      <c r="C10" s="2">
        <v>0.84952491521835327</v>
      </c>
      <c r="D10" s="2">
        <v>0.70388239622116089</v>
      </c>
      <c r="E10" s="2">
        <v>0.8090062141418457</v>
      </c>
    </row>
    <row r="11" spans="1:5" x14ac:dyDescent="0.35">
      <c r="A11" s="2">
        <v>10</v>
      </c>
      <c r="B11" s="2">
        <v>0.47528329491615301</v>
      </c>
      <c r="C11" s="2">
        <v>0.85650569200515747</v>
      </c>
      <c r="D11" s="2">
        <v>0.70463818311691284</v>
      </c>
      <c r="E11" s="2">
        <v>0.8090062141418457</v>
      </c>
    </row>
    <row r="12" spans="1:5" x14ac:dyDescent="0.35">
      <c r="A12" s="3" t="s">
        <v>21</v>
      </c>
      <c r="B12" s="51">
        <v>0.81817501783370905</v>
      </c>
      <c r="C12" s="51"/>
      <c r="D12" s="51"/>
      <c r="E12" s="51"/>
    </row>
    <row r="13" spans="1:5" x14ac:dyDescent="0.35">
      <c r="A13" s="3" t="s">
        <v>22</v>
      </c>
      <c r="B13" s="51">
        <v>0.80340558290481501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0.47528329491615301</v>
      </c>
      <c r="C14" s="5">
        <f>MIN(C2:C11)</f>
        <v>0.68741518259048462</v>
      </c>
      <c r="D14" s="5">
        <f>MIN(D2:D11)</f>
        <v>0.70388239622116089</v>
      </c>
      <c r="E14" s="5">
        <f>MIN(E2:E11)</f>
        <v>0.77173912525177002</v>
      </c>
    </row>
    <row r="15" spans="1:5" x14ac:dyDescent="0.35">
      <c r="A15" s="4" t="s">
        <v>9</v>
      </c>
      <c r="B15" s="6">
        <f>MAX(B2:B11)</f>
        <v>1.294206500053406</v>
      </c>
      <c r="C15" s="6">
        <f>MAX(C2:C11)</f>
        <v>0.85650569200515747</v>
      </c>
      <c r="D15" s="6">
        <f>MAX(D2:D11)</f>
        <v>0.94087231159210205</v>
      </c>
      <c r="E15" s="6">
        <f>MAX(E2:E11)</f>
        <v>0.81211179494857788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sqref="A1:N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9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1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2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0</v>
      </c>
      <c r="I8" s="2">
        <v>7</v>
      </c>
      <c r="J8" s="2">
        <v>2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6</v>
      </c>
      <c r="I9" s="44">
        <v>88</v>
      </c>
      <c r="J9" s="2">
        <v>7</v>
      </c>
      <c r="K9" s="2">
        <v>1</v>
      </c>
      <c r="L9" s="2">
        <v>0</v>
      </c>
      <c r="M9" s="2">
        <v>5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44">
        <v>13</v>
      </c>
      <c r="K10" s="2">
        <v>1</v>
      </c>
      <c r="L10" s="2">
        <v>0</v>
      </c>
      <c r="M10" s="2">
        <v>4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2">
        <v>3</v>
      </c>
      <c r="K11" s="44">
        <v>7</v>
      </c>
      <c r="L11" s="2">
        <v>0</v>
      </c>
      <c r="M11" s="2">
        <v>14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1</v>
      </c>
      <c r="K12" s="2">
        <v>0</v>
      </c>
      <c r="L12" s="44">
        <v>0</v>
      </c>
      <c r="M12" s="2">
        <v>32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5</v>
      </c>
      <c r="K13" s="2">
        <v>2</v>
      </c>
      <c r="L13" s="2">
        <v>0</v>
      </c>
      <c r="M13" s="44">
        <v>387</v>
      </c>
      <c r="N13">
        <f t="shared" si="0"/>
        <v>398</v>
      </c>
      <c r="P13" s="46">
        <v>398</v>
      </c>
    </row>
    <row r="14" spans="1:16" x14ac:dyDescent="0.35">
      <c r="C14">
        <f>SUM(C3:C13)</f>
        <v>16</v>
      </c>
      <c r="D14">
        <f t="shared" ref="D14:M14" si="1">SUM(D3:D13)</f>
        <v>6</v>
      </c>
      <c r="E14">
        <f t="shared" si="1"/>
        <v>4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108</v>
      </c>
      <c r="J14">
        <f t="shared" si="1"/>
        <v>33</v>
      </c>
      <c r="K14">
        <f t="shared" si="1"/>
        <v>11</v>
      </c>
      <c r="L14">
        <f t="shared" si="1"/>
        <v>0</v>
      </c>
      <c r="M14">
        <f t="shared" si="1"/>
        <v>447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topLeftCell="M1" workbookViewId="0">
      <pane ySplit="1" topLeftCell="A2" activePane="bottomLeft" state="frozen"/>
      <selection pane="bottomLeft" activeCell="K33" sqref="K3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7" t="s">
        <v>27</v>
      </c>
      <c r="Y1" s="57"/>
      <c r="Z1" s="57"/>
      <c r="AA1" s="57"/>
    </row>
    <row r="2" spans="1:27" ht="20" customHeight="1" x14ac:dyDescent="0.35">
      <c r="A2" s="54" t="s">
        <v>30</v>
      </c>
      <c r="B2" s="48">
        <v>9</v>
      </c>
      <c r="C2" s="22">
        <v>0</v>
      </c>
      <c r="D2" s="23">
        <f>B2/SUM(B2:B5)</f>
        <v>0.69230769230769229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88</v>
      </c>
      <c r="L2" s="22">
        <v>6</v>
      </c>
      <c r="M2" s="41">
        <f>K2/SUM(K2:K7)</f>
        <v>0.81481481481481477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B2+B7+B11+B14+B19+K2+K9+K15+K21+K28</f>
        <v>519</v>
      </c>
      <c r="Y2" s="21" t="s">
        <v>28</v>
      </c>
      <c r="Z2" s="45">
        <v>646</v>
      </c>
      <c r="AA2" s="28">
        <f>X2/Z2</f>
        <v>0.80340557275541791</v>
      </c>
    </row>
    <row r="3" spans="1:27" ht="20" customHeight="1" x14ac:dyDescent="0.35">
      <c r="A3" s="55"/>
      <c r="B3" s="49">
        <v>2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0.15384615384615385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K3/SUM($K$2:$K$7)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12</v>
      </c>
      <c r="Y3" s="21" t="s">
        <v>42</v>
      </c>
      <c r="Z3" s="42">
        <f>X3/$X$10</f>
        <v>0.33333333333333331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6</v>
      </c>
      <c r="L4" s="18">
        <v>5</v>
      </c>
      <c r="M4" s="21" t="str">
        <f t="shared" ref="M4:M7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K4/SUM($K$2:$K$7)</f>
        <v>5.5555555555555552E-2</v>
      </c>
      <c r="O4" s="26" t="str">
        <f t="shared" ref="O4:O7" si="9">VLOOKUP(L4,$S$1:$V$12,2,FALSE)</f>
        <v>Pórtico</v>
      </c>
      <c r="P4" s="26" t="str">
        <f t="shared" ref="P4:P7" si="10">VLOOKUP(L4,$S$1:$V$12,3,FALSE)</f>
        <v>Antes de 1983</v>
      </c>
      <c r="Q4" s="26" t="str">
        <f t="shared" ref="Q4:Q7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6"/>
      <c r="B5" s="49">
        <v>1</v>
      </c>
      <c r="C5" s="18">
        <v>7</v>
      </c>
      <c r="D5" s="21" t="str">
        <f t="shared" si="7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7</v>
      </c>
      <c r="L5" s="18">
        <v>7</v>
      </c>
      <c r="M5" s="21" t="str">
        <f t="shared" si="8"/>
        <v>1 (Material)</v>
      </c>
      <c r="N5" s="47">
        <f>K5/SUM($K$2:$K$7)</f>
        <v>6.4814814814814811E-2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2</v>
      </c>
      <c r="Y5" s="21" t="s">
        <v>39</v>
      </c>
      <c r="Z5" s="42">
        <f t="shared" si="12"/>
        <v>5.5555555555555552E-2</v>
      </c>
    </row>
    <row r="6" spans="1:27" ht="20" customHeight="1" x14ac:dyDescent="0.35">
      <c r="B6" s="11"/>
      <c r="C6" s="11"/>
      <c r="D6" s="11"/>
      <c r="E6" s="11"/>
      <c r="F6" s="24"/>
      <c r="G6" s="24"/>
      <c r="J6" s="55"/>
      <c r="K6" s="18">
        <v>1</v>
      </c>
      <c r="L6" s="18">
        <v>8</v>
      </c>
      <c r="M6" s="21" t="str">
        <f t="shared" si="8"/>
        <v>2 (Ano, Material)</v>
      </c>
      <c r="N6" s="47">
        <f>K6/SUM($K$2:$K$7)</f>
        <v>9.2592592592592587E-3</v>
      </c>
      <c r="O6" s="26" t="str">
        <f t="shared" si="9"/>
        <v>Tabuleiro simples/apoiado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7</v>
      </c>
      <c r="Y6" s="21" t="s">
        <v>51</v>
      </c>
      <c r="Z6" s="42">
        <f t="shared" si="12"/>
        <v>0.19444444444444445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B7/SUM(B7:B9)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J7" s="56"/>
      <c r="K7" s="18">
        <v>5</v>
      </c>
      <c r="L7" s="18">
        <v>10</v>
      </c>
      <c r="M7" s="21" t="str">
        <f t="shared" si="8"/>
        <v>2 (Ano, Material)</v>
      </c>
      <c r="N7" s="47">
        <f>K7/SUM($K$2:$K$7)</f>
        <v>4.6296296296296294E-2</v>
      </c>
      <c r="O7" s="26" t="str">
        <f t="shared" si="9"/>
        <v>Vãos Multiplos</v>
      </c>
      <c r="P7" s="26" t="str">
        <f t="shared" si="10"/>
        <v>Depois de 1983</v>
      </c>
      <c r="Q7" s="26" t="str">
        <f t="shared" si="11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5"/>
      <c r="B8" s="18">
        <v>1</v>
      </c>
      <c r="C8" s="18">
        <v>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B8/SUM($B$7:$B$9)</f>
        <v>0.2</v>
      </c>
      <c r="F8" s="26">
        <f>VLOOKUP(C8,$S$1:$V$12,2,FALSE)</f>
        <v>0</v>
      </c>
      <c r="G8" s="26">
        <f>VLOOKUP(C8,$S$1:$V$12,3,FALSE)</f>
        <v>0</v>
      </c>
      <c r="H8" s="26" t="str">
        <f>VLOOKUP(C8,$S$1:$V$12,4,FALSE)</f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5</v>
      </c>
      <c r="Y8" s="21" t="s">
        <v>53</v>
      </c>
      <c r="Z8" s="42">
        <f t="shared" si="12"/>
        <v>0.1388888888888889</v>
      </c>
    </row>
    <row r="9" spans="1:27" ht="20" customHeight="1" x14ac:dyDescent="0.35">
      <c r="A9" s="56"/>
      <c r="B9" s="18">
        <v>2</v>
      </c>
      <c r="C9" s="18">
        <v>10</v>
      </c>
      <c r="D9" s="21" t="str">
        <f>COUNTIF(F9,$F$7)+COUNTIF(G9,$G$7)+COUNTIF(H9,$H$7)&amp;" ("&amp; IF(F9=$F$7,"Estrutura, ","") &amp; IF(G9=$G$7,"Ano, ","") &amp;IF(H9=$H$7,"Material","") &amp; IF(OR(F9=$F$7,G9=$G$7,H9=$H$7),"","Nenhuma") &amp;")"</f>
        <v>0 (Nenhuma)</v>
      </c>
      <c r="E9" s="47">
        <f>B9/SUM($B$7:$B$9)</f>
        <v>0.4</v>
      </c>
      <c r="F9" s="26" t="str">
        <f t="shared" ref="F9" si="13">VLOOKUP(C9,$S$1:$V$12,2,FALSE)</f>
        <v>Vãos Multiplos</v>
      </c>
      <c r="G9" s="26" t="str">
        <f t="shared" ref="G9" si="14">VLOOKUP(C9,$S$1:$V$12,3,FALSE)</f>
        <v>Depois de 1983</v>
      </c>
      <c r="H9" s="26" t="str">
        <f t="shared" ref="H9" si="15">VLOOKUP(C9,$S$1:$V$12,4,FALSE)</f>
        <v>Betão Armado</v>
      </c>
      <c r="J9" s="54" t="s">
        <v>58</v>
      </c>
      <c r="K9" s="22">
        <v>13</v>
      </c>
      <c r="L9" s="22">
        <v>7</v>
      </c>
      <c r="M9" s="23">
        <f>K9/SUM(K9:K13)</f>
        <v>0.65</v>
      </c>
      <c r="N9" s="40"/>
      <c r="O9" s="25" t="str">
        <f t="shared" ref="O9:O13" si="16">VLOOKUP(L9,$S$1:$V$12,2,FALSE)</f>
        <v>Tabuleiro simples/apoiado</v>
      </c>
      <c r="P9" s="25" t="str">
        <f t="shared" ref="P9:P13" si="17">VLOOKUP(L9,$S$1:$V$12,3,FALSE)</f>
        <v>Antes de 1983</v>
      </c>
      <c r="Q9" s="25" t="str">
        <f t="shared" ref="Q9:Q13" si="18">VLOOKUP(L9,$S$1:$V$12,4,FALSE)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10</v>
      </c>
      <c r="Y9" s="21" t="s">
        <v>54</v>
      </c>
      <c r="Z9" s="42">
        <f t="shared" si="12"/>
        <v>0.27777777777777779</v>
      </c>
    </row>
    <row r="10" spans="1:27" ht="20" customHeight="1" x14ac:dyDescent="0.35">
      <c r="J10" s="55"/>
      <c r="K10" s="18">
        <v>1</v>
      </c>
      <c r="L10" s="18">
        <v>0</v>
      </c>
      <c r="M10" s="21" t="str">
        <f>COUNTIF(O10,$O$9)+COUNTIF(P10,$P$9)+COUNTIF(Q10,$Q$9)&amp;" ("&amp; IF(O10=$O$9,"Estrutura, ","") &amp; IF(P10=$P$9,"Ano, ","") &amp;IF(Q10=$Q$9,"Material","") &amp; IF(OR(O10=$O$9,P10=$P$9,Q10=$Q$9),"","Nenhuma") &amp;")"</f>
        <v>0 (Nenhuma)</v>
      </c>
      <c r="N10" s="47">
        <f>K10/SUM($K$9:$K$13)</f>
        <v>0.05</v>
      </c>
      <c r="O10" s="26">
        <f t="shared" si="16"/>
        <v>0</v>
      </c>
      <c r="P10" s="26">
        <f t="shared" si="17"/>
        <v>0</v>
      </c>
      <c r="Q10" s="26" t="str">
        <f t="shared" si="18"/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36</v>
      </c>
    </row>
    <row r="11" spans="1:27" ht="20" customHeight="1" x14ac:dyDescent="0.35">
      <c r="A11" s="54" t="s">
        <v>32</v>
      </c>
      <c r="B11" s="22">
        <v>4</v>
      </c>
      <c r="C11" s="22">
        <v>2</v>
      </c>
      <c r="D11" s="23">
        <f>B11/SUM(B11:B12)</f>
        <v>0.5</v>
      </c>
      <c r="E11" s="40"/>
      <c r="F11" s="25" t="s">
        <v>55</v>
      </c>
      <c r="G11" s="25" t="str">
        <f>VLOOKUP(C11,$S$1:$V$12,3,FALSE)</f>
        <v>Depois de 1983</v>
      </c>
      <c r="H11" s="25" t="str">
        <f>VLOOKUP(C11,$S$1:$V$12,4,FALSE)</f>
        <v>Aço</v>
      </c>
      <c r="J11" s="55"/>
      <c r="K11" s="18">
        <v>1</v>
      </c>
      <c r="L11" s="18">
        <v>6</v>
      </c>
      <c r="M11" s="21" t="str">
        <f>COUNTIF(O11,$O$9)+COUNTIF(P11,$P$9)+COUNTIF(Q11,$Q$9)&amp;" ("&amp; IF(O11=$O$9,"Estrutura, ","") &amp; IF(P11=$P$9,"Ano, ","") &amp;IF(Q11=$Q$9,"Material","") &amp; IF(OR(O11=$O$9,P11=$P$9,Q11=$Q$9),"","Nenhuma") &amp;")"</f>
        <v>1 (Material)</v>
      </c>
      <c r="N11" s="47">
        <f>K11/SUM($K$9:$K$13)</f>
        <v>0.05</v>
      </c>
      <c r="O11" s="26" t="str">
        <f t="shared" si="16"/>
        <v>Pórtico</v>
      </c>
      <c r="P11" s="26" t="str">
        <f t="shared" si="17"/>
        <v>Depois de 1983</v>
      </c>
      <c r="Q11" s="26" t="str">
        <f t="shared" si="18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6"/>
      <c r="B12" s="18">
        <v>4</v>
      </c>
      <c r="C12" s="18">
        <v>4</v>
      </c>
      <c r="D12" s="21" t="str">
        <f>COUNTIF(F12,$F$11)+COUNTIF(G12,$G$11)+COUNTIF(H12,$H$11)&amp;" ("&amp; IF(F12=$F$11,"Estrutura, ","") &amp; IF(G12=$G$11,"Ano, ","") &amp;IF(H12=$H$11,"Material","") &amp; IF(OR(F12=$F$11,G12=$G$11,H12=$H$11),"","Nenhuma") &amp;")"</f>
        <v>1 (Ano, )</v>
      </c>
      <c r="E12" s="47">
        <f>B12/SUM($B$11:$B$12)</f>
        <v>0.5</v>
      </c>
      <c r="F12" s="26" t="str">
        <f>VLOOKUP(C12,$S$1:$V$12,2,FALSE)</f>
        <v>Arco</v>
      </c>
      <c r="G12" s="26" t="str">
        <f>VLOOKUP(C12,$S$1:$V$12,3,FALSE)</f>
        <v>Depois de 1983</v>
      </c>
      <c r="H12" s="26" t="str">
        <f>VLOOKUP(C12,$S$1:$V$12,4,FALSE)</f>
        <v>Betão Armado</v>
      </c>
      <c r="J12" s="55"/>
      <c r="K12" s="18">
        <v>1</v>
      </c>
      <c r="L12" s="18">
        <v>8</v>
      </c>
      <c r="M12" s="21" t="str">
        <f>COUNTIF(O12,$O$9)+COUNTIF(P12,$P$9)+COUNTIF(Q12,$Q$9)&amp;" ("&amp; IF(O12=$O$9,"Estrutura, ","") &amp; IF(P12=$P$9,"Ano, ","") &amp;IF(Q12=$Q$9,"Material","") &amp; IF(OR(O12=$O$9,P12=$P$9,Q12=$Q$9),"","Nenhuma") &amp;")"</f>
        <v>2 (Estrutura, Material)</v>
      </c>
      <c r="N12" s="47">
        <f>K12/SUM($K$9:$K$13)</f>
        <v>0.05</v>
      </c>
      <c r="O12" s="26" t="str">
        <f t="shared" si="16"/>
        <v>Tabuleiro simples/apoiado</v>
      </c>
      <c r="P12" s="26" t="str">
        <f t="shared" si="17"/>
        <v>Depois de 1983</v>
      </c>
      <c r="Q12" s="26" t="str">
        <f t="shared" si="18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J13" s="56"/>
      <c r="K13" s="18">
        <v>4</v>
      </c>
      <c r="L13" s="18">
        <v>10</v>
      </c>
      <c r="M13" s="21" t="str">
        <f>COUNTIF(O13,$O$9)+COUNTIF(P13,$P$9)+COUNTIF(Q13,$Q$9)&amp;" ("&amp; IF(O13=$O$9,"Estrutura, ","") &amp; IF(P13=$P$9,"Ano, ","") &amp;IF(Q13=$Q$9,"Material","") &amp; IF(OR(O13=$O$9,P13=$P$9,Q13=$Q$9),"","Nenhuma") &amp;")"</f>
        <v>1 (Material)</v>
      </c>
      <c r="N13" s="47">
        <f>K13/SUM($K$9:$K$13)</f>
        <v>0.2</v>
      </c>
      <c r="O13" s="26" t="str">
        <f t="shared" si="16"/>
        <v>Vãos Multiplos</v>
      </c>
      <c r="P13" s="26" t="str">
        <f t="shared" si="17"/>
        <v>Depois de 1983</v>
      </c>
      <c r="Q13" s="26" t="str">
        <f t="shared" si="18"/>
        <v>Betão Armado</v>
      </c>
    </row>
    <row r="14" spans="1:27" ht="20" customHeight="1" x14ac:dyDescent="0.35">
      <c r="A14" s="54" t="s">
        <v>37</v>
      </c>
      <c r="B14" s="22">
        <v>1</v>
      </c>
      <c r="C14" s="22">
        <v>3</v>
      </c>
      <c r="D14" s="23">
        <f>B14/SUM(B14:B17)</f>
        <v>0.2</v>
      </c>
      <c r="E14" s="40"/>
      <c r="F14" s="25" t="str">
        <f t="shared" ref="F14:F17" si="19">VLOOKUP(C14,$S$1:$V$12,2,FALSE)</f>
        <v>Arco</v>
      </c>
      <c r="G14" s="25" t="str">
        <f t="shared" ref="G14:G17" si="20">VLOOKUP(C14,$S$1:$V$12,3,FALSE)</f>
        <v>Antes de 1983</v>
      </c>
      <c r="H14" s="25" t="str">
        <f t="shared" ref="H14:H17" si="21">VLOOKUP(C14,$S$1:$V$12,4,FALSE)</f>
        <v>Betão Armado</v>
      </c>
    </row>
    <row r="15" spans="1:27" ht="20" customHeight="1" x14ac:dyDescent="0.35">
      <c r="A15" s="55"/>
      <c r="B15" s="18">
        <v>1</v>
      </c>
      <c r="C15" s="18">
        <v>0</v>
      </c>
      <c r="D15" s="21" t="str">
        <f>COUNTIF(F15,$F$14)+COUNTIF(G15,$G$14)+COUNTIF(H15,$H$14)&amp;" ("&amp; IF(F15=$F$14,"Estrutura, ","") &amp; IF(G15=$G$14,"Ano, ","") &amp;IF(H15=$H$14,"Material","") &amp; IF(OR(F15=$F$14,G15=$G$14,H15=$H$14),"","Nenhuma") &amp;")"</f>
        <v>0 (Nenhuma)</v>
      </c>
      <c r="E15" s="47">
        <f>B15/SUM($B$14:$B$17)</f>
        <v>0.2</v>
      </c>
      <c r="F15" s="26">
        <f t="shared" si="19"/>
        <v>0</v>
      </c>
      <c r="G15" s="26">
        <f t="shared" si="20"/>
        <v>0</v>
      </c>
      <c r="H15" s="26" t="str">
        <f t="shared" si="21"/>
        <v>Alvenaria</v>
      </c>
      <c r="J15" s="54" t="s">
        <v>59</v>
      </c>
      <c r="K15" s="22">
        <v>7</v>
      </c>
      <c r="L15" s="22">
        <v>8</v>
      </c>
      <c r="M15" s="41">
        <f>K15/SUM(K15:K19)</f>
        <v>0.21212121212121213</v>
      </c>
      <c r="N15" s="40"/>
      <c r="O15" s="25" t="str">
        <f>VLOOKUP(L15,$S$1:$V$12,2,FALSE)</f>
        <v>Tabuleiro simples/apoiado</v>
      </c>
      <c r="P15" s="25" t="str">
        <f t="shared" ref="P15:P19" si="22">VLOOKUP(L15,$S$1:$V$12,3,FALSE)</f>
        <v>Depois de 1983</v>
      </c>
      <c r="Q15" s="25" t="str">
        <f t="shared" ref="Q15:Q19" si="23">VLOOKUP(L15,$S$1:$V$12,4,FALSE)</f>
        <v>Betão Armado</v>
      </c>
    </row>
    <row r="16" spans="1:27" ht="20" customHeight="1" x14ac:dyDescent="0.35">
      <c r="A16" s="55"/>
      <c r="B16" s="18">
        <v>1</v>
      </c>
      <c r="C16" s="18">
        <v>7</v>
      </c>
      <c r="D16" s="21" t="str">
        <f>COUNTIF(F16,$F$14)+COUNTIF(G16,$G$14)+COUNTIF(H16,$H$14)&amp;" ("&amp; IF(F16=$F$14,"Estrutura, ","") &amp; IF(G16=$G$14,"Ano, ","") &amp;IF(H16=$H$14,"Material","") &amp; IF(OR(F16=$F$14,G16=$G$14,H16=$H$14),"","Nenhuma") &amp;")"</f>
        <v>2 (Ano, Material)</v>
      </c>
      <c r="E16" s="47">
        <f>B16/SUM($B$14:$B$17)</f>
        <v>0.2</v>
      </c>
      <c r="F16" s="26" t="str">
        <f t="shared" si="19"/>
        <v>Tabuleiro simples/apoiado</v>
      </c>
      <c r="G16" s="26" t="str">
        <f t="shared" si="20"/>
        <v>Antes de 1983</v>
      </c>
      <c r="H16" s="26" t="str">
        <f t="shared" si="21"/>
        <v>Betão Armado</v>
      </c>
      <c r="J16" s="55"/>
      <c r="K16" s="18">
        <v>1</v>
      </c>
      <c r="L16" s="18">
        <v>0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0 (Nenhuma)</v>
      </c>
      <c r="N16" s="47">
        <f>K16/SUM(K15:K19)</f>
        <v>3.0303030303030304E-2</v>
      </c>
      <c r="O16" s="26">
        <f>VLOOKUP(L16,$S$1:$V$12,2,FALSE)</f>
        <v>0</v>
      </c>
      <c r="P16" s="26">
        <f t="shared" si="22"/>
        <v>0</v>
      </c>
      <c r="Q16" s="26" t="str">
        <f t="shared" si="23"/>
        <v>Alvenaria</v>
      </c>
    </row>
    <row r="17" spans="1:17" ht="20" customHeight="1" x14ac:dyDescent="0.35">
      <c r="A17" s="56"/>
      <c r="B17" s="18">
        <v>2</v>
      </c>
      <c r="C17" s="18">
        <v>10</v>
      </c>
      <c r="D17" s="21" t="str">
        <f>COUNTIF(F17,$F$14)+COUNTIF(G17,$G$14)+COUNTIF(H17,$H$14)&amp;" ("&amp; IF(F17=$F$14,"Estrutura, ","") &amp; IF(G17=$G$14,"Ano, ","") &amp;IF(H17=$H$14,"Material","") &amp; IF(OR(F17=$F$14,G17=$G$14,H17=$H$14),"","Nenhuma") &amp;")"</f>
        <v>1 (Material)</v>
      </c>
      <c r="E17" s="47">
        <f>B17/SUM($B$14:$B$17)</f>
        <v>0.4</v>
      </c>
      <c r="F17" s="26" t="str">
        <f t="shared" si="19"/>
        <v>Vãos Multiplos</v>
      </c>
      <c r="G17" s="26" t="str">
        <f t="shared" si="20"/>
        <v>Depois de 1983</v>
      </c>
      <c r="H17" s="26" t="str">
        <f t="shared" si="21"/>
        <v>Betão Armado</v>
      </c>
      <c r="J17" s="55"/>
      <c r="K17" s="18">
        <v>8</v>
      </c>
      <c r="L17" s="18">
        <v>6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(Ano, Material)</v>
      </c>
      <c r="N17" s="47">
        <f t="shared" ref="N17:N19" si="24">K17/SUM(K16:K20)</f>
        <v>0.30769230769230771</v>
      </c>
      <c r="O17" s="26" t="str">
        <f t="shared" ref="O17:O19" si="25">VLOOKUP(L17,$S$1:$V$12,2,FALSE)</f>
        <v>Pórtico</v>
      </c>
      <c r="P17" s="26" t="str">
        <f t="shared" si="22"/>
        <v>Depois de 1983</v>
      </c>
      <c r="Q17" s="26" t="str">
        <f t="shared" si="23"/>
        <v>Betão Armado</v>
      </c>
    </row>
    <row r="18" spans="1:17" ht="20" customHeight="1" x14ac:dyDescent="0.35">
      <c r="J18" s="55"/>
      <c r="K18" s="18">
        <v>3</v>
      </c>
      <c r="L18" s="18">
        <v>7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2 (Estrutura, Material)</v>
      </c>
      <c r="N18" s="47">
        <f t="shared" si="24"/>
        <v>0.12</v>
      </c>
      <c r="O18" s="26" t="str">
        <f t="shared" si="25"/>
        <v>Tabuleiro simples/apoiado</v>
      </c>
      <c r="P18" s="26" t="str">
        <f t="shared" si="22"/>
        <v>Antes de 1983</v>
      </c>
      <c r="Q18" s="26" t="str">
        <f t="shared" si="23"/>
        <v>Betão Armado</v>
      </c>
    </row>
    <row r="19" spans="1:17" ht="20" customHeight="1" x14ac:dyDescent="0.35">
      <c r="A19" s="50" t="s">
        <v>38</v>
      </c>
      <c r="B19" s="22">
        <v>8</v>
      </c>
      <c r="C19" s="22">
        <v>4</v>
      </c>
      <c r="D19" s="41">
        <f>B19/SUM(B19:B19)</f>
        <v>1</v>
      </c>
      <c r="E19" s="40"/>
      <c r="F19" s="25" t="str">
        <f>VLOOKUP(C19,$S$1:$V$12,2,FALSE)</f>
        <v>Arco</v>
      </c>
      <c r="G19" s="25" t="str">
        <f>VLOOKUP(C19,$S$1:$V$12,3,FALSE)</f>
        <v>Depois de 1983</v>
      </c>
      <c r="H19" s="25" t="str">
        <f>VLOOKUP(C19,$S$1:$V$12,4,FALSE)</f>
        <v>Betão Armado</v>
      </c>
      <c r="J19" s="56"/>
      <c r="K19" s="18">
        <v>14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47">
        <f t="shared" si="24"/>
        <v>0.77777777777777779</v>
      </c>
      <c r="O19" s="26" t="str">
        <f t="shared" si="25"/>
        <v>Vãos Multiplos</v>
      </c>
      <c r="P19" s="26" t="str">
        <f t="shared" si="22"/>
        <v>Depois de 1983</v>
      </c>
      <c r="Q19" s="26" t="str">
        <f t="shared" si="23"/>
        <v>Betão Armado</v>
      </c>
    </row>
    <row r="21" spans="1:17" ht="20" customHeight="1" x14ac:dyDescent="0.35">
      <c r="A21" s="54" t="s">
        <v>56</v>
      </c>
      <c r="B21" s="22">
        <v>0</v>
      </c>
      <c r="C21" s="22">
        <v>5</v>
      </c>
      <c r="D21" s="23">
        <f>B21/SUM(B21:B25)</f>
        <v>0</v>
      </c>
      <c r="E21" s="40"/>
      <c r="F21" s="25" t="str">
        <f t="shared" ref="F21:F25" si="26">VLOOKUP(C21,$S$1:$V$12,2,FALSE)</f>
        <v>Pórtico</v>
      </c>
      <c r="G21" s="25" t="str">
        <f t="shared" ref="G21:G25" si="27">VLOOKUP(C21,$S$1:$V$12,3,FALSE)</f>
        <v>Antes de 1983</v>
      </c>
      <c r="H21" s="25" t="str">
        <f t="shared" ref="H21:H25" si="28">VLOOKUP(C21,$S$1:$V$12,4,FALSE)</f>
        <v>Betão Armado</v>
      </c>
      <c r="J21" s="53" t="s">
        <v>60</v>
      </c>
      <c r="K21" s="22">
        <v>0</v>
      </c>
      <c r="L21" s="22">
        <v>9</v>
      </c>
      <c r="M21" s="41">
        <f>K21/SUM(K21:K26)</f>
        <v>0</v>
      </c>
      <c r="N21" s="40"/>
      <c r="O21" s="25" t="str">
        <f>VLOOKUP(L21,$S$1:$V$12,2,FALSE)</f>
        <v>Vãos Multiplos</v>
      </c>
      <c r="P21" s="25" t="str">
        <f t="shared" ref="P21:P26" si="29">VLOOKUP(L21,$S$1:$V$12,3,FALSE)</f>
        <v>Antes de 1983</v>
      </c>
      <c r="Q21" s="25" t="str">
        <f t="shared" ref="Q21:Q26" si="30">VLOOKUP(L21,$S$1:$V$12,4,FALSE)</f>
        <v>Betão Armado</v>
      </c>
    </row>
    <row r="22" spans="1:17" ht="20" customHeight="1" x14ac:dyDescent="0.35">
      <c r="A22" s="55"/>
      <c r="B22" s="18">
        <v>1</v>
      </c>
      <c r="C22" s="18">
        <v>0</v>
      </c>
      <c r="D22" s="21" t="str">
        <f>COUNTIF(F22,$F$21)+COUNTIF(G22,$G$21)+COUNTIF(H22,$H$21)&amp;" ("&amp; IF(F22=$F$21,"Estrutura, ","") &amp; IF(G22=$G$21,"Ano, ","") &amp;IF(H22=$H$21,"Material","") &amp; IF(OR(F22=$F$21,G22=$G$21,H22=$H$21),"","Nenhuma") &amp;")"</f>
        <v>0 (Nenhuma)</v>
      </c>
      <c r="E22" s="47">
        <f>B22/SUM($B$21:$B$25)</f>
        <v>9.0909090909090912E-2</v>
      </c>
      <c r="F22" s="26">
        <f t="shared" si="26"/>
        <v>0</v>
      </c>
      <c r="G22" s="26">
        <f t="shared" si="27"/>
        <v>0</v>
      </c>
      <c r="H22" s="26" t="str">
        <f t="shared" si="28"/>
        <v>Alvenaria</v>
      </c>
      <c r="J22" s="53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47">
        <f>K22/SUM($K$21:$K$26)</f>
        <v>2.7027027027027029E-2</v>
      </c>
      <c r="O22" s="26">
        <f>VLOOKUP(L22,$S$1:$V$12,2,FALSE)</f>
        <v>0</v>
      </c>
      <c r="P22" s="26">
        <f t="shared" si="29"/>
        <v>0</v>
      </c>
      <c r="Q22" s="26" t="str">
        <f t="shared" si="30"/>
        <v>Alvenaria</v>
      </c>
    </row>
    <row r="23" spans="1:17" ht="20" customHeight="1" x14ac:dyDescent="0.35">
      <c r="A23" s="55"/>
      <c r="B23" s="18">
        <v>7</v>
      </c>
      <c r="C23" s="18">
        <v>6</v>
      </c>
      <c r="D23" s="21" t="str">
        <f>COUNTIF(F23,$F$21)+COUNTIF(G23,$G$21)+COUNTIF(H23,$H$21)&amp;" ("&amp; IF(F23=$F$21,"Estrutura, ","") &amp; IF(G23=$G$21,"Ano, ","") &amp;IF(H23=$H$21,"Material","") &amp; IF(OR(F23=$F$21,G23=$G$21,H23=$H$21),"","Nenhuma") &amp;")"</f>
        <v>2 (Estrutura, Material)</v>
      </c>
      <c r="E23" s="47">
        <f>B23/SUM($B$21:$B$25)</f>
        <v>0.63636363636363635</v>
      </c>
      <c r="F23" s="26" t="str">
        <f t="shared" si="26"/>
        <v>Pórtico</v>
      </c>
      <c r="G23" s="26" t="str">
        <f t="shared" si="27"/>
        <v>Depois de 1983</v>
      </c>
      <c r="H23" s="26" t="str">
        <f t="shared" si="28"/>
        <v>Betão Armado</v>
      </c>
      <c r="J23" s="53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47">
        <f>K23/SUM($K$21:$K$26)</f>
        <v>2.7027027027027029E-2</v>
      </c>
      <c r="O23" s="26">
        <f t="shared" ref="O23:O26" si="31">VLOOKUP(L23,$S$1:$V$12,2,FALSE)</f>
        <v>0</v>
      </c>
      <c r="P23" s="26" t="str">
        <f t="shared" si="29"/>
        <v>Antes de 1983</v>
      </c>
      <c r="Q23" s="26" t="str">
        <f t="shared" si="30"/>
        <v>Aço</v>
      </c>
    </row>
    <row r="24" spans="1:17" ht="20" customHeight="1" x14ac:dyDescent="0.35">
      <c r="A24" s="55"/>
      <c r="B24" s="18">
        <v>2</v>
      </c>
      <c r="C24" s="18">
        <v>7</v>
      </c>
      <c r="D24" s="21" t="str">
        <f>COUNTIF(F24,$F$21)+COUNTIF(G24,$G$21)+COUNTIF(H24,$H$21)&amp;" ("&amp; IF(F24=$F$21,"Estrutura, ","") &amp; IF(G24=$G$21,"Ano, ","") &amp;IF(H24=$H$21,"Material","") &amp; IF(OR(F24=$F$21,G24=$G$21,H24=$H$21),"","Nenhuma") &amp;")"</f>
        <v>2 (Ano, Material)</v>
      </c>
      <c r="E24" s="47">
        <f>B24/SUM($B$21:$B$25)</f>
        <v>0.18181818181818182</v>
      </c>
      <c r="F24" s="26" t="str">
        <f t="shared" si="26"/>
        <v>Tabuleiro simples/apoiado</v>
      </c>
      <c r="G24" s="26" t="str">
        <f t="shared" si="27"/>
        <v>Antes de 1983</v>
      </c>
      <c r="H24" s="26" t="str">
        <f t="shared" si="28"/>
        <v>Betão Armado</v>
      </c>
      <c r="J24" s="53"/>
      <c r="K24" s="18">
        <v>2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47">
        <f>K24/SUM($K$21:$K$26)</f>
        <v>5.4054054054054057E-2</v>
      </c>
      <c r="O24" s="26" t="str">
        <f t="shared" si="31"/>
        <v>Pórtico</v>
      </c>
      <c r="P24" s="26" t="str">
        <f t="shared" si="29"/>
        <v>Depois de 1983</v>
      </c>
      <c r="Q24" s="26" t="str">
        <f t="shared" si="30"/>
        <v>Betão Armado</v>
      </c>
    </row>
    <row r="25" spans="1:17" ht="20" customHeight="1" x14ac:dyDescent="0.35">
      <c r="A25" s="56"/>
      <c r="B25" s="18">
        <v>1</v>
      </c>
      <c r="C25" s="18">
        <v>10</v>
      </c>
      <c r="D25" s="21" t="str">
        <f>COUNTIF(F25,$F$21)+COUNTIF(G25,$G$21)+COUNTIF(H25,$H$21)&amp;" ("&amp; IF(F25=$F$21,"Estrutura, ","") &amp; IF(G25=$G$21,"Ano, ","") &amp;IF(H25=$H$21,"Material","") &amp; IF(OR(F25=$F$21,G25=$G$21,H25=$H$21),"","Nenhuma") &amp;")"</f>
        <v>1 (Material)</v>
      </c>
      <c r="E25" s="47">
        <f>B25/SUM($B$21:$B$25)</f>
        <v>9.0909090909090912E-2</v>
      </c>
      <c r="F25" s="26" t="str">
        <f t="shared" si="26"/>
        <v>Vãos Multiplos</v>
      </c>
      <c r="G25" s="26" t="str">
        <f t="shared" si="27"/>
        <v>Depois de 1983</v>
      </c>
      <c r="H25" s="26" t="str">
        <f t="shared" si="28"/>
        <v>Betão Armado</v>
      </c>
      <c r="J25" s="53"/>
      <c r="K25" s="18">
        <v>1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47">
        <f>K25/SUM($K$21:$K$26)</f>
        <v>2.7027027027027029E-2</v>
      </c>
      <c r="O25" s="26" t="str">
        <f t="shared" si="31"/>
        <v>Tabuleiro simples/apoiado</v>
      </c>
      <c r="P25" s="26" t="str">
        <f t="shared" si="29"/>
        <v>Antes de 1983</v>
      </c>
      <c r="Q25" s="26" t="str">
        <f t="shared" si="30"/>
        <v>Betão Armado</v>
      </c>
    </row>
    <row r="26" spans="1:17" ht="20" customHeight="1" x14ac:dyDescent="0.35">
      <c r="J26" s="53"/>
      <c r="K26" s="18">
        <v>32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47">
        <f>K26/SUM($K$21:$K$26)</f>
        <v>0.86486486486486491</v>
      </c>
      <c r="O26" s="26" t="str">
        <f t="shared" si="31"/>
        <v>Vãos Multiplos</v>
      </c>
      <c r="P26" s="26" t="str">
        <f t="shared" si="29"/>
        <v>Depois de 1983</v>
      </c>
      <c r="Q26" s="26" t="str">
        <f t="shared" si="30"/>
        <v>Betão Armado</v>
      </c>
    </row>
    <row r="28" spans="1:17" ht="20" customHeight="1" x14ac:dyDescent="0.35">
      <c r="J28" s="53" t="s">
        <v>61</v>
      </c>
      <c r="K28" s="22">
        <v>387</v>
      </c>
      <c r="L28" s="22">
        <v>10</v>
      </c>
      <c r="M28" s="41">
        <f>K28/SUM(K28:K33)</f>
        <v>0.97236180904522618</v>
      </c>
      <c r="N28" s="40"/>
      <c r="O28" s="25" t="str">
        <f>VLOOKUP(L28,$S$1:$V$12,2,FALSE)</f>
        <v>Vãos Multiplos</v>
      </c>
      <c r="P28" s="25" t="str">
        <f t="shared" ref="P28:P32" si="32">VLOOKUP(L28,$S$1:$V$12,3,FALSE)</f>
        <v>Depois de 1983</v>
      </c>
      <c r="Q28" s="25" t="str">
        <f t="shared" ref="Q28:Q32" si="33">VLOOKUP(L28,$S$1:$V$12,4,FALSE)</f>
        <v>Betão Armado</v>
      </c>
    </row>
    <row r="29" spans="1:17" ht="20" customHeight="1" x14ac:dyDescent="0.35">
      <c r="J29" s="53"/>
      <c r="K29" s="18">
        <v>1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47">
        <f>K29/SUM($K$28:$K$33)</f>
        <v>2.5125628140703518E-3</v>
      </c>
      <c r="O29" s="26">
        <f>VLOOKUP(L29,$S$1:$V$12,2,FALSE)</f>
        <v>0</v>
      </c>
      <c r="P29" s="26">
        <f t="shared" si="32"/>
        <v>0</v>
      </c>
      <c r="Q29" s="26" t="str">
        <f t="shared" si="33"/>
        <v>Alvenaria</v>
      </c>
    </row>
    <row r="30" spans="1:17" ht="20" customHeight="1" x14ac:dyDescent="0.35">
      <c r="J30" s="53"/>
      <c r="K30" s="18">
        <v>1</v>
      </c>
      <c r="L30" s="18">
        <v>1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0 (Nenhuma)</v>
      </c>
      <c r="N30" s="47">
        <f>K30/SUM($K$28:$K$33)</f>
        <v>2.5125628140703518E-3</v>
      </c>
      <c r="O30" s="26">
        <f t="shared" ref="O30:O32" si="34">VLOOKUP(L30,$S$1:$V$12,2,FALSE)</f>
        <v>0</v>
      </c>
      <c r="P30" s="26" t="str">
        <f t="shared" si="32"/>
        <v>Antes de 1983</v>
      </c>
      <c r="Q30" s="26" t="str">
        <f t="shared" si="33"/>
        <v>Aço</v>
      </c>
    </row>
    <row r="31" spans="1:17" ht="20" customHeight="1" x14ac:dyDescent="0.35">
      <c r="J31" s="53"/>
      <c r="K31" s="18">
        <v>2</v>
      </c>
      <c r="L31" s="18">
        <v>6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2 (Ano, Material)</v>
      </c>
      <c r="N31" s="47">
        <f>K31/SUM($K$28:$K$33)</f>
        <v>5.0251256281407036E-3</v>
      </c>
      <c r="O31" s="26" t="str">
        <f t="shared" si="34"/>
        <v>Pórtico</v>
      </c>
      <c r="P31" s="26" t="str">
        <f t="shared" si="32"/>
        <v>Depois de 1983</v>
      </c>
      <c r="Q31" s="26" t="str">
        <f t="shared" si="33"/>
        <v>Betão Armado</v>
      </c>
    </row>
    <row r="32" spans="1:17" ht="20" customHeight="1" x14ac:dyDescent="0.35">
      <c r="J32" s="53"/>
      <c r="K32" s="18">
        <v>5</v>
      </c>
      <c r="L32" s="18">
        <v>7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1 (Material)</v>
      </c>
      <c r="N32" s="47">
        <f>K32/SUM($K$28:$K$33)</f>
        <v>1.2562814070351759E-2</v>
      </c>
      <c r="O32" s="26" t="str">
        <f t="shared" si="34"/>
        <v>Tabuleiro simples/apoiado</v>
      </c>
      <c r="P32" s="26" t="str">
        <f t="shared" si="32"/>
        <v>Antes de 1983</v>
      </c>
      <c r="Q32" s="26" t="str">
        <f t="shared" si="33"/>
        <v>Betão Armado</v>
      </c>
    </row>
    <row r="33" spans="10:17" ht="20" customHeight="1" x14ac:dyDescent="0.35">
      <c r="J33" s="53"/>
      <c r="K33" s="18">
        <v>2</v>
      </c>
      <c r="L33" s="18">
        <v>8</v>
      </c>
      <c r="M33" s="21" t="str">
        <f>COUNTIF(O33,$O$28)+COUNTIF(P33,$P$28)+COUNTIF(Q33,$Q$28)&amp;" ("&amp; IF(O33=$O$28,"Estrutura, ","") &amp; IF(P33=$P$28,"Ano, ","") &amp;IF(Q33=$Q$28,"Material","") &amp; IF(OR(O33=$O$28,P33=$P$28,Q33=$Q$28),"","Nenhuma") &amp;")"</f>
        <v>2 (Ano, Material)</v>
      </c>
      <c r="N33" s="47">
        <f>K33/SUM($K$28:$K$33)</f>
        <v>5.0251256281407036E-3</v>
      </c>
      <c r="O33" s="26" t="str">
        <f t="shared" ref="O33" si="35">VLOOKUP(L33,$S$1:$V$12,2,FALSE)</f>
        <v>Tabuleiro simples/apoiado</v>
      </c>
      <c r="P33" s="26" t="str">
        <f t="shared" ref="P33" si="36">VLOOKUP(L33,$S$1:$V$12,3,FALSE)</f>
        <v>Depois de 1983</v>
      </c>
      <c r="Q33" s="26" t="str">
        <f t="shared" ref="Q33" si="37">VLOOKUP(L33,$S$1:$V$12,4,FALSE)</f>
        <v>Betão Armado</v>
      </c>
    </row>
  </sheetData>
  <mergeCells count="11">
    <mergeCell ref="A21:A25"/>
    <mergeCell ref="J2:J7"/>
    <mergeCell ref="J9:J13"/>
    <mergeCell ref="J28:J33"/>
    <mergeCell ref="X1:AA1"/>
    <mergeCell ref="J15:J19"/>
    <mergeCell ref="J21:J26"/>
    <mergeCell ref="A2:A5"/>
    <mergeCell ref="A7:A9"/>
    <mergeCell ref="A11:A12"/>
    <mergeCell ref="A14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H15" sqref="H15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0.98297213622291024</v>
      </c>
      <c r="C2" s="2">
        <v>0.5625</v>
      </c>
      <c r="D2" s="2">
        <v>0.69230769230769229</v>
      </c>
      <c r="E2" s="2">
        <v>0.62068965517241381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0.97368421052631582</v>
      </c>
      <c r="C7" s="2">
        <v>0</v>
      </c>
      <c r="D7" s="2">
        <v>0</v>
      </c>
      <c r="E7" s="2">
        <v>0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>
        <v>0.9380804953560371</v>
      </c>
      <c r="C8" s="2">
        <v>0.81481481481481477</v>
      </c>
      <c r="D8" s="2">
        <v>0.81481481481481477</v>
      </c>
      <c r="E8" s="2">
        <v>0.81481481481481477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0.95820433436532504</v>
      </c>
      <c r="C9" s="2">
        <v>0.39393939393939392</v>
      </c>
      <c r="D9" s="2">
        <v>0.65</v>
      </c>
      <c r="E9" s="2">
        <v>0.490566037735849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0.95356037151702788</v>
      </c>
      <c r="C10" s="2">
        <v>0.63636363636363635</v>
      </c>
      <c r="D10" s="2">
        <v>0.2121212121212121</v>
      </c>
      <c r="E10" s="2">
        <v>0.31818181818181818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Médio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0.8900928792569659</v>
      </c>
      <c r="C12" s="2">
        <v>0.86577181208053688</v>
      </c>
      <c r="D12" s="2">
        <v>0.97236180904522618</v>
      </c>
      <c r="E12" s="2">
        <v>0.9159763313609468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0.8900928792569659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0.9159763313609468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2</v>
      </c>
      <c r="D15">
        <f>COUNTIF(D2:D12,"=0")</f>
        <v>2</v>
      </c>
      <c r="E15">
        <f>COUNTIF(E2:E12,"=0")</f>
        <v>2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3</v>
      </c>
      <c r="I16" s="9">
        <f>COUNTIF(I2:I12,$K$16)</f>
        <v>3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5</v>
      </c>
      <c r="D17" s="5">
        <f>INDEX($A$2:$A$12,MATCH(D13,D2:D12,0))</f>
        <v>5</v>
      </c>
      <c r="E17" s="5">
        <f>INDEX($A$2:$A$12,MATCH(E13,E2:E12,0))</f>
        <v>5</v>
      </c>
      <c r="G17" s="9">
        <f>COUNTIF(G2:G12,$K$17)</f>
        <v>0</v>
      </c>
      <c r="H17" s="9">
        <f>COUNTIF(H2:H12,$K$17)</f>
        <v>2</v>
      </c>
      <c r="I17" s="9">
        <f>COUNTIF(I2:I12,$K$17)</f>
        <v>1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2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2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0.93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39">
        <v>0.94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0.91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0.89</v>
      </c>
    </row>
    <row r="10" spans="14:15" x14ac:dyDescent="0.35">
      <c r="N10" s="18">
        <v>8</v>
      </c>
      <c r="O10" s="39">
        <v>0.87</v>
      </c>
    </row>
    <row r="11" spans="14:15" x14ac:dyDescent="0.35">
      <c r="N11" s="18">
        <v>9</v>
      </c>
      <c r="O11" s="39">
        <v>0.8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8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2025-01-20T12:46:53Z</dcterms:modified>
</cp:coreProperties>
</file>