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EsteLivro" defaultThemeVersion="202300"/>
  <mc:AlternateContent xmlns:mc="http://schemas.openxmlformats.org/markup-compatibility/2006">
    <mc:Choice Requires="x15">
      <x15ac:absPath xmlns:x15ac="http://schemas.microsoft.com/office/spreadsheetml/2010/11/ac" url="C:\Users\beatr\Documents\GitHub\SAFENET-Bea\Resultados\Material + Ano + Estrutura\"/>
    </mc:Choice>
  </mc:AlternateContent>
  <xr:revisionPtr revIDLastSave="0" documentId="13_ncr:1_{9488C0BD-E06D-4E94-9AB4-AC4D52E79240}" xr6:coauthVersionLast="47" xr6:coauthVersionMax="47" xr10:uidLastSave="{00000000-0000-0000-0000-000000000000}"/>
  <bookViews>
    <workbookView xWindow="-110" yWindow="-110" windowWidth="19420" windowHeight="10300" xr2:uid="{44EB1693-29A4-4AD6-9832-A8AEAD2DC94E}"/>
  </bookViews>
  <sheets>
    <sheet name="Geral" sheetId="1" r:id="rId1"/>
    <sheet name="Loss e Accuracy" sheetId="8" r:id="rId2"/>
    <sheet name="Matriz Confusão" sheetId="4" r:id="rId3"/>
    <sheet name="Matriz Confusão 2" sheetId="9" r:id="rId4"/>
    <sheet name="Comentários" sheetId="16" r:id="rId5"/>
    <sheet name="Métricas" sheetId="7" r:id="rId6"/>
    <sheet name="Accuracy" sheetId="2" r:id="rId7"/>
    <sheet name="Precision" sheetId="5" r:id="rId8"/>
    <sheet name="Recall" sheetId="6" r:id="rId9"/>
    <sheet name="F1" sheetId="3" r:id="rId10"/>
    <sheet name="ROC" sheetId="1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8" i="16" l="1"/>
  <c r="E32" i="16"/>
  <c r="E33" i="16"/>
  <c r="E34" i="16"/>
  <c r="E35" i="16"/>
  <c r="E31" i="16"/>
  <c r="E25" i="16"/>
  <c r="E26" i="16"/>
  <c r="E27" i="16"/>
  <c r="E28" i="16"/>
  <c r="E24" i="16"/>
  <c r="O13" i="14"/>
  <c r="N26" i="16"/>
  <c r="N27" i="16"/>
  <c r="N28" i="16"/>
  <c r="N29" i="16"/>
  <c r="N25" i="16"/>
  <c r="N20" i="16"/>
  <c r="N21" i="16"/>
  <c r="N22" i="16"/>
  <c r="N19" i="16"/>
  <c r="N12" i="16"/>
  <c r="N13" i="16"/>
  <c r="N14" i="16"/>
  <c r="N15" i="16"/>
  <c r="N16" i="16"/>
  <c r="N11" i="16"/>
  <c r="N4" i="16"/>
  <c r="N5" i="16"/>
  <c r="N6" i="16"/>
  <c r="N7" i="16"/>
  <c r="N8" i="16"/>
  <c r="N3" i="16"/>
  <c r="M31" i="16"/>
  <c r="N33" i="16"/>
  <c r="N34" i="16"/>
  <c r="N35" i="16"/>
  <c r="N36" i="16"/>
  <c r="N32" i="16"/>
  <c r="O36" i="16"/>
  <c r="M36" i="16" s="1"/>
  <c r="P36" i="16"/>
  <c r="Q36" i="16"/>
  <c r="E39" i="16"/>
  <c r="E40" i="16"/>
  <c r="E41" i="16"/>
  <c r="E42" i="16"/>
  <c r="D37" i="16"/>
  <c r="F42" i="16"/>
  <c r="G42" i="16"/>
  <c r="H42" i="16"/>
  <c r="D42" i="16" s="1"/>
  <c r="D32" i="16"/>
  <c r="D33" i="16"/>
  <c r="D34" i="16"/>
  <c r="D35" i="16"/>
  <c r="F31" i="16"/>
  <c r="G31" i="16"/>
  <c r="H31" i="16"/>
  <c r="F32" i="16"/>
  <c r="G32" i="16"/>
  <c r="H32" i="16"/>
  <c r="F33" i="16"/>
  <c r="G33" i="16"/>
  <c r="H33" i="16"/>
  <c r="F34" i="16"/>
  <c r="G34" i="16"/>
  <c r="H34" i="16"/>
  <c r="F35" i="16"/>
  <c r="G35" i="16"/>
  <c r="H35" i="16"/>
  <c r="D30" i="16"/>
  <c r="F28" i="16"/>
  <c r="G28" i="16"/>
  <c r="H28" i="16"/>
  <c r="F19" i="16"/>
  <c r="G19" i="16"/>
  <c r="H19" i="16"/>
  <c r="F20" i="16"/>
  <c r="G20" i="16"/>
  <c r="H20" i="16"/>
  <c r="F21" i="16"/>
  <c r="G21" i="16"/>
  <c r="H21" i="16"/>
  <c r="D16" i="16"/>
  <c r="E18" i="16"/>
  <c r="E19" i="16"/>
  <c r="E20" i="16"/>
  <c r="E21" i="16"/>
  <c r="E17" i="16"/>
  <c r="D9" i="16"/>
  <c r="F11" i="16"/>
  <c r="G11" i="16"/>
  <c r="H11" i="16"/>
  <c r="F12" i="16"/>
  <c r="G12" i="16"/>
  <c r="H12" i="16"/>
  <c r="F13" i="16"/>
  <c r="G13" i="16"/>
  <c r="H13" i="16"/>
  <c r="F14" i="16"/>
  <c r="G14" i="16"/>
  <c r="H14" i="16"/>
  <c r="E11" i="16"/>
  <c r="E12" i="16"/>
  <c r="E13" i="16"/>
  <c r="E14" i="16"/>
  <c r="E10" i="16"/>
  <c r="F7" i="16"/>
  <c r="G7" i="16"/>
  <c r="H7" i="16"/>
  <c r="D2" i="16"/>
  <c r="E4" i="16"/>
  <c r="E5" i="16"/>
  <c r="E6" i="16"/>
  <c r="E7" i="16"/>
  <c r="E3" i="16"/>
  <c r="G10" i="16"/>
  <c r="F10" i="16"/>
  <c r="X2" i="16"/>
  <c r="Q35" i="16"/>
  <c r="P35" i="16"/>
  <c r="O35" i="16"/>
  <c r="Q34" i="16"/>
  <c r="P34" i="16"/>
  <c r="O34" i="16"/>
  <c r="Q33" i="16"/>
  <c r="P33" i="16"/>
  <c r="O33" i="16"/>
  <c r="Q32" i="16"/>
  <c r="P32" i="16"/>
  <c r="O32" i="16"/>
  <c r="Q31" i="16"/>
  <c r="P31" i="16"/>
  <c r="O31" i="16"/>
  <c r="M24" i="16"/>
  <c r="O29" i="16"/>
  <c r="P29" i="16"/>
  <c r="Q29" i="16"/>
  <c r="Q28" i="16"/>
  <c r="P28" i="16"/>
  <c r="O28" i="16"/>
  <c r="Q27" i="16"/>
  <c r="P27" i="16"/>
  <c r="O27" i="16"/>
  <c r="Q26" i="16"/>
  <c r="P26" i="16"/>
  <c r="O26" i="16"/>
  <c r="Q25" i="16"/>
  <c r="P25" i="16"/>
  <c r="O25" i="16"/>
  <c r="Q24" i="16"/>
  <c r="P24" i="16"/>
  <c r="O24" i="16"/>
  <c r="M18" i="16"/>
  <c r="O19" i="16"/>
  <c r="O18" i="16"/>
  <c r="Q22" i="16"/>
  <c r="P22" i="16"/>
  <c r="O22" i="16"/>
  <c r="Q21" i="16"/>
  <c r="P21" i="16"/>
  <c r="O21" i="16"/>
  <c r="Q20" i="16"/>
  <c r="P20" i="16"/>
  <c r="O20" i="16"/>
  <c r="Q19" i="16"/>
  <c r="P19" i="16"/>
  <c r="Q18" i="16"/>
  <c r="P18" i="16"/>
  <c r="M28" i="16" l="1"/>
  <c r="M20" i="16"/>
  <c r="M25" i="16"/>
  <c r="M19" i="16"/>
  <c r="M29" i="16"/>
  <c r="M26" i="16"/>
  <c r="M22" i="16"/>
  <c r="M21" i="16"/>
  <c r="M33" i="16"/>
  <c r="M32" i="16"/>
  <c r="M35" i="16"/>
  <c r="M34" i="16"/>
  <c r="M27" i="16"/>
  <c r="M10" i="16" l="1"/>
  <c r="Q16" i="16"/>
  <c r="P16" i="16"/>
  <c r="O16" i="16"/>
  <c r="Q15" i="16"/>
  <c r="P15" i="16"/>
  <c r="O15" i="16"/>
  <c r="Q14" i="16"/>
  <c r="P14" i="16"/>
  <c r="O14" i="16"/>
  <c r="Q13" i="16"/>
  <c r="P13" i="16"/>
  <c r="O13" i="16"/>
  <c r="Q12" i="16"/>
  <c r="P12" i="16"/>
  <c r="O12" i="16"/>
  <c r="Q11" i="16"/>
  <c r="P11" i="16"/>
  <c r="O11" i="16"/>
  <c r="Q10" i="16"/>
  <c r="P10" i="16"/>
  <c r="O10" i="16"/>
  <c r="M2" i="16"/>
  <c r="O4" i="16"/>
  <c r="P4" i="16"/>
  <c r="Q4" i="16"/>
  <c r="O5" i="16"/>
  <c r="P5" i="16"/>
  <c r="Q5" i="16"/>
  <c r="O6" i="16"/>
  <c r="P6" i="16"/>
  <c r="Q6" i="16"/>
  <c r="O7" i="16"/>
  <c r="P7" i="16"/>
  <c r="Q7" i="16"/>
  <c r="O8" i="16"/>
  <c r="P8" i="16"/>
  <c r="Q8" i="16"/>
  <c r="P3" i="16"/>
  <c r="Q3" i="16"/>
  <c r="O2" i="16"/>
  <c r="P2" i="16"/>
  <c r="Q2" i="16"/>
  <c r="O3" i="16"/>
  <c r="H41" i="16"/>
  <c r="G41" i="16"/>
  <c r="F41" i="16"/>
  <c r="H40" i="16"/>
  <c r="G40" i="16"/>
  <c r="F40" i="16"/>
  <c r="H39" i="16"/>
  <c r="G39" i="16"/>
  <c r="F39" i="16"/>
  <c r="H38" i="16"/>
  <c r="G38" i="16"/>
  <c r="F38" i="16"/>
  <c r="H37" i="16"/>
  <c r="G37" i="16"/>
  <c r="F37" i="16"/>
  <c r="F30" i="16"/>
  <c r="D31" i="16" s="1"/>
  <c r="G30" i="16"/>
  <c r="H30" i="16"/>
  <c r="F23" i="16"/>
  <c r="G23" i="16"/>
  <c r="H23" i="16"/>
  <c r="F24" i="16"/>
  <c r="G24" i="16"/>
  <c r="H24" i="16"/>
  <c r="F25" i="16"/>
  <c r="G25" i="16"/>
  <c r="H25" i="16"/>
  <c r="F26" i="16"/>
  <c r="G26" i="16"/>
  <c r="H26" i="16"/>
  <c r="F27" i="16"/>
  <c r="G27" i="16"/>
  <c r="H27" i="16"/>
  <c r="G16" i="16"/>
  <c r="H16" i="16"/>
  <c r="F17" i="16"/>
  <c r="G17" i="16"/>
  <c r="H17" i="16"/>
  <c r="F18" i="16"/>
  <c r="D18" i="16" s="1"/>
  <c r="G18" i="16"/>
  <c r="H18" i="16"/>
  <c r="G9" i="16"/>
  <c r="H9" i="16"/>
  <c r="H10" i="16"/>
  <c r="F3" i="16"/>
  <c r="G3" i="16"/>
  <c r="H3" i="16"/>
  <c r="F4" i="16"/>
  <c r="G4" i="16"/>
  <c r="H4" i="16"/>
  <c r="F5" i="16"/>
  <c r="G5" i="16"/>
  <c r="H5" i="16"/>
  <c r="F6" i="16"/>
  <c r="G6" i="16"/>
  <c r="H6" i="16"/>
  <c r="H2" i="16"/>
  <c r="D7" i="16" s="1"/>
  <c r="D28" i="16" l="1"/>
  <c r="D20" i="16"/>
  <c r="D21" i="16"/>
  <c r="D19" i="16"/>
  <c r="D12" i="16"/>
  <c r="D13" i="16"/>
  <c r="D14" i="16"/>
  <c r="D10" i="16"/>
  <c r="M6" i="16"/>
  <c r="M4" i="16"/>
  <c r="M8" i="16"/>
  <c r="M5" i="16"/>
  <c r="M12" i="16"/>
  <c r="D17" i="16"/>
  <c r="M7" i="16"/>
  <c r="D39" i="16"/>
  <c r="M11" i="16"/>
  <c r="M16" i="16"/>
  <c r="M15" i="16"/>
  <c r="M14" i="16"/>
  <c r="M13" i="16"/>
  <c r="D3" i="16"/>
  <c r="D6" i="16"/>
  <c r="D25" i="16"/>
  <c r="D38" i="16"/>
  <c r="D4" i="16"/>
  <c r="D41" i="16"/>
  <c r="D40" i="16"/>
  <c r="D11" i="16"/>
  <c r="D5" i="16"/>
  <c r="D24" i="16"/>
  <c r="D27" i="16"/>
  <c r="D26" i="16"/>
  <c r="F5" i="7"/>
  <c r="F6" i="7"/>
  <c r="F7" i="7"/>
  <c r="F8" i="7"/>
  <c r="F9" i="7"/>
  <c r="F10" i="7"/>
  <c r="F11" i="7"/>
  <c r="F12" i="7"/>
  <c r="F2" i="7"/>
  <c r="D14" i="9"/>
  <c r="E14" i="9"/>
  <c r="F14" i="9"/>
  <c r="G14" i="9"/>
  <c r="H14" i="9"/>
  <c r="I14" i="9"/>
  <c r="J14" i="9"/>
  <c r="K14" i="9"/>
  <c r="L14" i="9"/>
  <c r="M14" i="9"/>
  <c r="C14" i="9"/>
  <c r="N14" i="9"/>
  <c r="N4" i="9"/>
  <c r="F3" i="7" s="1"/>
  <c r="N5" i="9"/>
  <c r="F4" i="7" s="1"/>
  <c r="N6" i="9"/>
  <c r="N7" i="9"/>
  <c r="N8" i="9"/>
  <c r="N9" i="9"/>
  <c r="N10" i="9"/>
  <c r="N11" i="9"/>
  <c r="N12" i="9"/>
  <c r="N13" i="9"/>
  <c r="N3" i="9"/>
  <c r="A3" i="9"/>
  <c r="G12" i="7" a="1"/>
  <c r="G12" i="7" s="1"/>
  <c r="H12" i="7" a="1"/>
  <c r="H12" i="7" s="1"/>
  <c r="I12" i="7" a="1"/>
  <c r="I12" i="7" s="1"/>
  <c r="J12" i="7" a="1"/>
  <c r="J12" i="7" s="1"/>
  <c r="G10" i="7" a="1"/>
  <c r="G10" i="7" s="1"/>
  <c r="H10" i="7" a="1"/>
  <c r="H10" i="7" s="1"/>
  <c r="I10" i="7" a="1"/>
  <c r="I10" i="7" s="1"/>
  <c r="J10" i="7" a="1"/>
  <c r="J10" i="7" s="1"/>
  <c r="G11" i="7" a="1"/>
  <c r="G11" i="7" s="1"/>
  <c r="H11" i="7" a="1"/>
  <c r="H11" i="7" s="1"/>
  <c r="I11" i="7" a="1"/>
  <c r="I11" i="7" s="1"/>
  <c r="J11" i="7" a="1"/>
  <c r="J11" i="7" s="1"/>
  <c r="G9" i="7" a="1"/>
  <c r="G9" i="7" s="1"/>
  <c r="H9" i="7" a="1"/>
  <c r="H9" i="7" s="1"/>
  <c r="I9" i="7" a="1"/>
  <c r="I9" i="7" s="1"/>
  <c r="J9" i="7" a="1"/>
  <c r="J9" i="7" s="1"/>
  <c r="G8" i="7" a="1"/>
  <c r="G8" i="7" s="1"/>
  <c r="H8" i="7" a="1"/>
  <c r="H8" i="7" s="1"/>
  <c r="I8" i="7" a="1"/>
  <c r="I8" i="7" s="1"/>
  <c r="J8" i="7" a="1"/>
  <c r="J8" i="7" s="1"/>
  <c r="G6" i="7" a="1"/>
  <c r="G6" i="7" s="1"/>
  <c r="H6" i="7" a="1"/>
  <c r="H6" i="7" s="1"/>
  <c r="I6" i="7" a="1"/>
  <c r="I6" i="7" s="1"/>
  <c r="J6" i="7" a="1"/>
  <c r="J6" i="7" s="1"/>
  <c r="G7" i="7" a="1"/>
  <c r="G7" i="7" s="1"/>
  <c r="H7" i="7" a="1"/>
  <c r="H7" i="7" s="1"/>
  <c r="I7" i="7" a="1"/>
  <c r="I7" i="7" s="1"/>
  <c r="J7" i="7" a="1"/>
  <c r="J7" i="7" s="1"/>
  <c r="D23" i="16" l="1"/>
  <c r="C15" i="7" l="1"/>
  <c r="D15" i="7"/>
  <c r="E15" i="7"/>
  <c r="B15" i="7"/>
  <c r="B16" i="7"/>
  <c r="C16" i="7"/>
  <c r="D16" i="7"/>
  <c r="E16" i="7"/>
  <c r="C14" i="7"/>
  <c r="C18" i="7" s="1"/>
  <c r="D14" i="7"/>
  <c r="D18" i="7" s="1"/>
  <c r="E14" i="7"/>
  <c r="E18" i="7" s="1"/>
  <c r="B14" i="7"/>
  <c r="B18" i="7" s="1"/>
  <c r="C13" i="7"/>
  <c r="C17" i="7" s="1"/>
  <c r="D13" i="7"/>
  <c r="D17" i="7" s="1"/>
  <c r="E13" i="7"/>
  <c r="E17" i="7" s="1"/>
  <c r="B13" i="7"/>
  <c r="B17" i="7" s="1"/>
  <c r="G5" i="7" a="1"/>
  <c r="G5" i="7" s="1"/>
  <c r="H5" i="7" a="1"/>
  <c r="H5" i="7" s="1"/>
  <c r="I5" i="7" a="1"/>
  <c r="I5" i="7" s="1"/>
  <c r="J5" i="7" a="1"/>
  <c r="J5" i="7" s="1"/>
  <c r="AA2" i="16" l="1"/>
  <c r="G3" i="7" l="1" a="1"/>
  <c r="G3" i="7" s="1"/>
  <c r="H3" i="7" a="1"/>
  <c r="H3" i="7" s="1"/>
  <c r="I3" i="7" a="1"/>
  <c r="I3" i="7" s="1"/>
  <c r="J3" i="7" a="1"/>
  <c r="J3" i="7" s="1"/>
  <c r="G4" i="7" a="1"/>
  <c r="G4" i="7" s="1"/>
  <c r="H4" i="7" a="1"/>
  <c r="H4" i="7" s="1"/>
  <c r="I4" i="7" a="1"/>
  <c r="I4" i="7" s="1"/>
  <c r="J4" i="7" a="1"/>
  <c r="J4" i="7" s="1"/>
  <c r="H2" i="7" a="1"/>
  <c r="H2" i="7" s="1"/>
  <c r="I2" i="7" a="1"/>
  <c r="I2" i="7" s="1"/>
  <c r="J2" i="7" a="1"/>
  <c r="J2" i="7" s="1"/>
  <c r="G2" i="7" a="1"/>
  <c r="G2" i="7" s="1"/>
  <c r="I16" i="7" l="1"/>
  <c r="I15" i="7"/>
  <c r="I17" i="7"/>
  <c r="I18" i="7"/>
  <c r="I14" i="7"/>
  <c r="I13" i="7"/>
  <c r="J16" i="7"/>
  <c r="J17" i="7"/>
  <c r="J13" i="7"/>
  <c r="J14" i="7"/>
  <c r="J15" i="7"/>
  <c r="J18" i="7"/>
  <c r="H15" i="7"/>
  <c r="H16" i="7"/>
  <c r="H14" i="7"/>
  <c r="H13" i="7"/>
  <c r="H18" i="7"/>
  <c r="H17" i="7"/>
  <c r="G13" i="7"/>
  <c r="G15" i="7"/>
  <c r="G17" i="7"/>
  <c r="G16" i="7"/>
  <c r="G18" i="7"/>
  <c r="G14" i="7"/>
  <c r="C15" i="1"/>
  <c r="C17" i="1" s="1"/>
  <c r="D15" i="1"/>
  <c r="D17" i="1" s="1"/>
  <c r="E15" i="1"/>
  <c r="E17" i="1" s="1"/>
  <c r="B15" i="1"/>
  <c r="B17" i="1" s="1"/>
  <c r="C14" i="1"/>
  <c r="C16" i="1" s="1"/>
  <c r="D14" i="1"/>
  <c r="D16" i="1" s="1"/>
  <c r="E14" i="1"/>
  <c r="E16" i="1" s="1"/>
  <c r="B14" i="1"/>
  <c r="B16" i="1" s="1"/>
  <c r="I19" i="7" l="1"/>
  <c r="J19" i="7"/>
  <c r="G19" i="7"/>
  <c r="H19" i="7"/>
  <c r="M3" i="16" l="1"/>
  <c r="X3" i="16" l="1"/>
  <c r="X4" i="16"/>
  <c r="X5" i="16"/>
  <c r="X6" i="16"/>
  <c r="X7" i="16"/>
  <c r="X8" i="16"/>
  <c r="X9" i="16"/>
  <c r="X10" i="16" l="1"/>
  <c r="Z6" i="16" s="1"/>
  <c r="Z8" i="16" l="1"/>
  <c r="Z7" i="16"/>
  <c r="Z4" i="16"/>
  <c r="Z3" i="16"/>
  <c r="Z9" i="16"/>
  <c r="Z5" i="1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<sst xmlns="http://schemas.openxmlformats.org/spreadsheetml/2006/main" count="99" uniqueCount="62">
  <si>
    <t>Epoch</t>
  </si>
  <si>
    <t>Loss</t>
  </si>
  <si>
    <t>Accuracy</t>
  </si>
  <si>
    <t>Val Loss</t>
  </si>
  <si>
    <t>Val Accuracy</t>
  </si>
  <si>
    <t>Precision</t>
  </si>
  <si>
    <t>Recall</t>
  </si>
  <si>
    <t>F1 Score</t>
  </si>
  <si>
    <t>min</t>
  </si>
  <si>
    <t>max</t>
  </si>
  <si>
    <t>Exatidão</t>
  </si>
  <si>
    <t>Precisão</t>
  </si>
  <si>
    <t>Recuperação</t>
  </si>
  <si>
    <t>F1</t>
  </si>
  <si>
    <t>Alta</t>
  </si>
  <si>
    <t>Médio</t>
  </si>
  <si>
    <t>Qtd</t>
  </si>
  <si>
    <t>Muito Alta</t>
  </si>
  <si>
    <t>Baixo</t>
  </si>
  <si>
    <t>Boa</t>
  </si>
  <si>
    <t>Muito Baixo</t>
  </si>
  <si>
    <t>Teste Loss</t>
  </si>
  <si>
    <t>Teste Accuracy</t>
  </si>
  <si>
    <t>Quantidade</t>
  </si>
  <si>
    <t>Material</t>
  </si>
  <si>
    <t>Betão Armado</t>
  </si>
  <si>
    <t>Aço</t>
  </si>
  <si>
    <t>Resumo</t>
  </si>
  <si>
    <t xml:space="preserve">Corretos de </t>
  </si>
  <si>
    <t>Classe</t>
  </si>
  <si>
    <t>Classe 0</t>
  </si>
  <si>
    <t>Classe 1</t>
  </si>
  <si>
    <t>Classe 2</t>
  </si>
  <si>
    <t>AUC</t>
  </si>
  <si>
    <t>Alvenaria</t>
  </si>
  <si>
    <t>Antes de 1983</t>
  </si>
  <si>
    <t>Depois de 1983</t>
  </si>
  <si>
    <t>Classe 3</t>
  </si>
  <si>
    <t>Classe 4</t>
  </si>
  <si>
    <t>1 (Ano, )</t>
  </si>
  <si>
    <t>%</t>
  </si>
  <si>
    <t>Propriedades Iguais</t>
  </si>
  <si>
    <t>0 (Nenhuma)</t>
  </si>
  <si>
    <t>Previsto</t>
  </si>
  <si>
    <t>Estrutura</t>
  </si>
  <si>
    <t>Intervalo de Anos</t>
  </si>
  <si>
    <t>Arco</t>
  </si>
  <si>
    <t>Pórtico</t>
  </si>
  <si>
    <t>Tabuleiro simples/apoiado</t>
  </si>
  <si>
    <t>Vãos Multiplos</t>
  </si>
  <si>
    <t>1 (Estrutura, )</t>
  </si>
  <si>
    <t>1 (Material)</t>
  </si>
  <si>
    <t>2 (Estrutura, Ano, )</t>
  </si>
  <si>
    <t>2 (Estrutura, Material)</t>
  </si>
  <si>
    <t>2 (Ano, Material)</t>
  </si>
  <si>
    <t>-</t>
  </si>
  <si>
    <t>Classe 5</t>
  </si>
  <si>
    <t>Classe 6</t>
  </si>
  <si>
    <t>Classe 7</t>
  </si>
  <si>
    <t>Classe 8</t>
  </si>
  <si>
    <t>Classe 9</t>
  </si>
  <si>
    <t>Classe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</si>
</sst>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1"/>
      <color theme="7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0" fillId="3" borderId="0" xfId="0" applyFill="1"/>
    <xf numFmtId="0" fontId="0" fillId="2" borderId="0" xfId="0" applyFill="1"/>
    <xf numFmtId="0" fontId="1" fillId="3" borderId="0" xfId="0" applyFont="1" applyFill="1"/>
    <xf numFmtId="0" fontId="1" fillId="2" borderId="0" xfId="0" applyFont="1" applyFill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/>
    <xf numFmtId="0" fontId="1" fillId="0" borderId="4" xfId="0" applyFont="1" applyBorder="1"/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9" fontId="0" fillId="4" borderId="1" xfId="1" applyFont="1" applyFill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4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2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7" xfId="0" applyFont="1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9" fontId="0" fillId="4" borderId="0" xfId="1" applyFont="1" applyFill="1" applyBorder="1" applyAlignment="1">
      <alignment horizontal="left" vertical="center"/>
    </xf>
    <xf numFmtId="164" fontId="0" fillId="4" borderId="1" xfId="1" applyNumberFormat="1" applyFont="1" applyFill="1" applyBorder="1" applyAlignment="1">
      <alignment horizontal="left" vertical="center"/>
    </xf>
    <xf numFmtId="9" fontId="0" fillId="0" borderId="1" xfId="1" applyFont="1" applyBorder="1" applyAlignment="1">
      <alignment horizontal="center" vertical="center"/>
    </xf>
    <xf numFmtId="0" fontId="0" fillId="0" borderId="3" xfId="0" applyBorder="1"/>
    <xf numFmtId="0" fontId="2" fillId="0" borderId="3" xfId="0" applyFont="1" applyBorder="1" applyAlignment="1">
      <alignment horizontal="center" vertical="top"/>
    </xf>
    <xf numFmtId="0" fontId="7" fillId="0" borderId="1" xfId="0" applyFont="1" applyBorder="1"/>
    <xf numFmtId="0" fontId="0" fillId="0" borderId="1" xfId="0" applyBorder="1" applyAlignment="1">
      <alignment horizontal="center" vertical="center" wrapText="1"/>
    </xf>
    <xf numFmtId="0" fontId="0" fillId="6" borderId="0" xfId="0" applyFill="1"/>
    <xf numFmtId="9" fontId="0" fillId="0" borderId="0" xfId="1" applyFont="1" applyAlignment="1">
      <alignment horizontal="left" vertical="center"/>
    </xf>
    <xf numFmtId="0" fontId="0" fillId="4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</cellXfs>
  <cellStyles count="2">
    <cellStyle name="Normal" xfId="0" builtinId="0"/>
    <cellStyle name="Percentagem" xfId="1" builtinId="5"/>
  </cellStyles>
  <dxfs count="14"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CD79ED-E271-418B-AE5D-0CEC67D117D8}" name="Tabela1" displayName="Tabela1" ref="A1:J12" totalsRowShown="0" headerRowDxfId="13" dataDxfId="11" headerRowBorderDxfId="12" tableBorderDxfId="10">
  <autoFilter ref="A1:J12" xr:uid="{05CD79ED-E271-418B-AE5D-0CEC67D117D8}"/>
  <tableColumns count="10">
    <tableColumn id="1" xr3:uid="{0BC8D92E-F05A-4765-ADE7-158957752698}" name="Classe" dataDxfId="9"/>
    <tableColumn id="2" xr3:uid="{158B1DC5-8A42-4E97-A9C4-3F00630EA162}" name="Accuracy" dataDxfId="8"/>
    <tableColumn id="3" xr3:uid="{C65D27B5-BF2B-480F-9245-88EBC462C418}" name="Precision" dataDxfId="7"/>
    <tableColumn id="4" xr3:uid="{2F039AB7-CAFE-4D33-8E3F-DDB0554402B9}" name="Recall" dataDxfId="6"/>
    <tableColumn id="5" xr3:uid="{E8A788D3-B0FB-4153-AC29-EB77EB842308}" name="F1 Score" dataDxfId="5"/>
    <tableColumn id="6" xr3:uid="{76122F43-3076-419C-936F-1BAB3AB79795}" name="Qtd" dataDxfId="4">
      <calculatedColumnFormula>'Matriz Confusão 2'!N3</calculatedColumnFormula>
    </tableColumn>
    <tableColumn id="7" xr3:uid="{ED69C583-BA02-4717-B168-089B7EA09073}" name="Exatidão" dataDxfId="3">
      <calculatedColumnFormula array="1">_xlfn.IFS(AND(B2&lt;=1,B2&gt;=0.95),"Muito Alta",AND(B2&lt;0.95,B2&gt;=0.9),"Alta",AND(B2&lt;0.9,B2&gt;=0.7),"Boa",AND(B2&lt;0.7,B2&gt;=0.5),"Médio",AND(B2&lt;0.5,B2&gt;=0.25),"Baixo",AND(B2&lt;0.25,B2&gt;0),"Muito Baixo",B2=0,"Zero")</calculatedColumnFormula>
    </tableColumn>
    <tableColumn id="8" xr3:uid="{52506CAA-318D-400D-AA3D-9DD38E4BE67E}" name="Precisão" dataDxfId="2">
      <calculatedColumnFormula array="1">_xlfn.IFS(AND(C2&lt;=1,C2&gt;=0.95),"Muito Alta",AND(C2&lt;0.95,C2&gt;=0.9),"Alta",AND(C2&lt;0.9,C2&gt;=0.7),"Boa",AND(C2&lt;0.7,C2&gt;=0.5),"Médio",AND(C2&lt;0.5,C2&gt;=0.25),"Baixo",AND(C2&lt;0.25,C2&gt;0),"Muito Baixo",C2=0,"Zero")</calculatedColumnFormula>
    </tableColumn>
    <tableColumn id="9" xr3:uid="{80EB9D07-1FE1-4C36-89EB-4BFB293D3A96}" name="Recuperação" dataDxfId="1">
      <calculatedColumnFormula array="1">_xlfn.IFS(AND(D2&lt;=1,D2&gt;=0.95),"Muito Alta",AND(D2&lt;0.95,D2&gt;=0.9),"Alta",AND(D2&lt;0.9,D2&gt;=0.7),"Boa",AND(D2&lt;0.7,D2&gt;=0.5),"Médio",AND(D2&lt;0.5,D2&gt;=0.25),"Baixo",AND(D2&lt;0.25,D2&gt;0),"Muito Baixo",D2=0,"Zero")</calculatedColumnFormula>
    </tableColumn>
    <tableColumn id="10" xr3:uid="{3B26B576-C152-418D-BC1D-A627F1BEAA9C}" name="F1" dataDxfId="0">
      <calculatedColumnFormula array="1">_xlfn.IFS(AND(E2&lt;=1,E2&gt;=0.95),"Muito Alta",AND(E2&lt;0.95,E2&gt;=0.9),"Alta",AND(E2&lt;0.9,E2&gt;=0.7),"Boa",AND(E2&lt;0.7,E2&gt;=0.5),"Médio",AND(E2&lt;0.5,E2&gt;=0.25),"Baixo",AND(E2&lt;0.25,E2&gt;0),"Muito Baixo",E2=0,"Zero")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DAC9-D099-48DC-9AB3-F6EB09FDB47A}">
  <sheetPr codeName="Folha1"/>
  <dimension ref="A1:E17"/>
  <sheetViews>
    <sheetView tabSelected="1" zoomScale="90" zoomScaleNormal="90" workbookViewId="0">
      <selection activeCell="B2" sqref="B2:E13"/>
    </sheetView>
  </sheetViews>
  <sheetFormatPr defaultRowHeight="14.5" x14ac:dyDescent="0.35"/>
  <cols>
    <col min="1" max="1" width="13.90625" bestFit="1" customWidth="1"/>
    <col min="2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2"/>
      <c r="C2" s="2"/>
      <c r="D2" s="2"/>
      <c r="E2" s="2"/>
    </row>
    <row r="3" spans="1:5" x14ac:dyDescent="0.35">
      <c r="A3" s="2">
        <v>2</v>
      </c>
      <c r="B3" s="2"/>
      <c r="C3" s="2"/>
      <c r="D3" s="2"/>
      <c r="E3" s="2"/>
    </row>
    <row r="4" spans="1:5" x14ac:dyDescent="0.35">
      <c r="A4" s="2">
        <v>3</v>
      </c>
      <c r="B4" s="2"/>
      <c r="C4" s="2"/>
      <c r="D4" s="2"/>
      <c r="E4" s="2"/>
    </row>
    <row r="5" spans="1:5" x14ac:dyDescent="0.35">
      <c r="A5" s="2">
        <v>4</v>
      </c>
      <c r="B5" s="2"/>
      <c r="C5" s="2"/>
      <c r="D5" s="2"/>
      <c r="E5" s="2"/>
    </row>
    <row r="6" spans="1:5" x14ac:dyDescent="0.35">
      <c r="A6" s="2">
        <v>5</v>
      </c>
      <c r="B6" s="2"/>
      <c r="C6" s="2"/>
      <c r="D6" s="2"/>
      <c r="E6" s="2"/>
    </row>
    <row r="7" spans="1:5" x14ac:dyDescent="0.35">
      <c r="A7" s="2">
        <v>6</v>
      </c>
      <c r="B7" s="2"/>
      <c r="C7" s="2"/>
      <c r="D7" s="2"/>
      <c r="E7" s="2"/>
    </row>
    <row r="8" spans="1:5" x14ac:dyDescent="0.35">
      <c r="A8" s="2">
        <v>7</v>
      </c>
      <c r="B8" s="2"/>
      <c r="C8" s="2"/>
      <c r="D8" s="2"/>
      <c r="E8" s="2"/>
    </row>
    <row r="9" spans="1:5" x14ac:dyDescent="0.35">
      <c r="A9" s="2">
        <v>8</v>
      </c>
      <c r="B9" s="2"/>
      <c r="C9" s="2"/>
      <c r="D9" s="2"/>
      <c r="E9" s="2"/>
    </row>
    <row r="10" spans="1:5" x14ac:dyDescent="0.35">
      <c r="A10" s="2">
        <v>9</v>
      </c>
      <c r="B10" s="2"/>
      <c r="C10" s="2"/>
      <c r="D10" s="2"/>
      <c r="E10" s="2"/>
    </row>
    <row r="11" spans="1:5" x14ac:dyDescent="0.35">
      <c r="A11" s="2">
        <v>10</v>
      </c>
      <c r="B11" s="2"/>
      <c r="C11" s="2"/>
      <c r="D11" s="2"/>
      <c r="E11" s="2"/>
    </row>
    <row r="12" spans="1:5" x14ac:dyDescent="0.35">
      <c r="A12" s="3" t="s">
        <v>21</v>
      </c>
      <c r="B12" s="51"/>
      <c r="C12" s="51"/>
      <c r="D12" s="51"/>
      <c r="E12" s="51"/>
    </row>
    <row r="13" spans="1:5" x14ac:dyDescent="0.35">
      <c r="A13" s="3" t="s">
        <v>22</v>
      </c>
      <c r="B13" s="51"/>
      <c r="C13" s="51"/>
      <c r="D13" s="51"/>
      <c r="E13" s="51"/>
    </row>
    <row r="14" spans="1:5" x14ac:dyDescent="0.35">
      <c r="A14" s="4" t="s">
        <v>8</v>
      </c>
      <c r="B14" s="5">
        <f>MIN(B2:B11)</f>
        <v>0</v>
      </c>
      <c r="C14" s="5">
        <f>MIN(C2:C11)</f>
        <v>0</v>
      </c>
      <c r="D14" s="5">
        <f>MIN(D2:D11)</f>
        <v>0</v>
      </c>
      <c r="E14" s="5">
        <f>MIN(E2:E11)</f>
        <v>0</v>
      </c>
    </row>
    <row r="15" spans="1:5" x14ac:dyDescent="0.35">
      <c r="A15" s="4" t="s">
        <v>9</v>
      </c>
      <c r="B15" s="6">
        <f>MAX(B2:B11)</f>
        <v>0</v>
      </c>
      <c r="C15" s="6">
        <f>MAX(C2:C11)</f>
        <v>0</v>
      </c>
      <c r="D15" s="6">
        <f>MAX(D2:D11)</f>
        <v>0</v>
      </c>
      <c r="E15" s="6">
        <f>MAX(E2:E11)</f>
        <v>0</v>
      </c>
    </row>
    <row r="16" spans="1:5" x14ac:dyDescent="0.35">
      <c r="A16" s="4" t="s">
        <v>8</v>
      </c>
      <c r="B16" t="e">
        <f>INDEX($A$2:$A$11,MATCH(B14,B2:B11,0))</f>
        <v>#N/A</v>
      </c>
      <c r="C16" t="e">
        <f>INDEX($A$2:$A$11,MATCH(C14,C2:C11,0))</f>
        <v>#N/A</v>
      </c>
      <c r="D16" t="e">
        <f>INDEX($A$2:$A$11,MATCH(D14,D2:D11,0))</f>
        <v>#N/A</v>
      </c>
      <c r="E16" t="e">
        <f>INDEX($A$2:$A$11,MATCH(E14,E2:E11,0))</f>
        <v>#N/A</v>
      </c>
    </row>
    <row r="17" spans="1:5" x14ac:dyDescent="0.35">
      <c r="A17" s="4" t="s">
        <v>9</v>
      </c>
      <c r="B17" t="e">
        <f>INDEX($A$2:$A$11,MATCH(B15,B2:B11,0))</f>
        <v>#N/A</v>
      </c>
      <c r="C17" t="e">
        <f>INDEX($A$2:$A$11,MATCH(C15,C2:C11,0))</f>
        <v>#N/A</v>
      </c>
      <c r="D17" t="e">
        <f>INDEX($A$2:$A$11,MATCH(D15,D2:D11,0))</f>
        <v>#N/A</v>
      </c>
      <c r="E17" t="e">
        <f>INDEX($A$2:$A$11,MATCH(E15,E2:E11,0))</f>
        <v>#N/A</v>
      </c>
    </row>
  </sheetData>
  <mergeCells count="2">
    <mergeCell ref="B12:E12"/>
    <mergeCell ref="B13:E13"/>
  </mergeCells>
  <pageMargins left="0.7" right="0.7" top="0.75" bottom="0.75" header="0.3" footer="0.3"/>
  <ignoredErrors>
    <ignoredError sqref="B14:E14 B15:E15 B16:E17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BF715-795C-41E2-B6E9-F6C2B48A1654}">
  <sheetPr codeName="Folha2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056C9-7F4F-4E10-AFAA-FE54E64A5B17}">
  <sheetPr codeName="Folha3"/>
  <dimension ref="A1"/>
  <sheetViews>
    <sheetView zoomScale="60" zoomScaleNormal="60" workbookViewId="0">
      <selection activeCell="Y25" sqref="Y25"/>
    </sheetView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3B8BE-9A12-402E-83C5-F44A953F201E}">
  <sheetPr codeName="Folha4"/>
  <dimension ref="A1:P14"/>
  <sheetViews>
    <sheetView zoomScaleNormal="100" workbookViewId="0">
      <selection activeCell="P3" sqref="P3:P13"/>
    </sheetView>
  </sheetViews>
  <sheetFormatPr defaultRowHeight="14.5" x14ac:dyDescent="0.35"/>
  <cols>
    <col min="1" max="1" width="3.36328125" bestFit="1" customWidth="1"/>
    <col min="2" max="2" width="8.7265625" style="9"/>
  </cols>
  <sheetData>
    <row r="1" spans="1:16" x14ac:dyDescent="0.35">
      <c r="B1"/>
      <c r="C1" s="52" t="s">
        <v>43</v>
      </c>
      <c r="D1" s="52"/>
      <c r="E1" s="52"/>
      <c r="F1" s="52"/>
      <c r="G1" s="52"/>
      <c r="H1" s="52"/>
      <c r="I1" s="52"/>
      <c r="J1" s="52"/>
      <c r="K1" s="52"/>
      <c r="L1" s="52"/>
      <c r="M1" s="52"/>
    </row>
    <row r="2" spans="1:16" x14ac:dyDescent="0.35">
      <c r="B2"/>
      <c r="C2" s="44">
        <v>0</v>
      </c>
      <c r="D2" s="44">
        <v>1</v>
      </c>
      <c r="E2" s="44">
        <v>2</v>
      </c>
      <c r="F2" s="44">
        <v>3</v>
      </c>
      <c r="G2" s="44">
        <v>4</v>
      </c>
      <c r="H2" s="44">
        <v>5</v>
      </c>
      <c r="I2" s="44">
        <v>6</v>
      </c>
      <c r="J2" s="44">
        <v>7</v>
      </c>
      <c r="K2" s="44">
        <v>8</v>
      </c>
      <c r="L2" s="44">
        <v>9</v>
      </c>
      <c r="M2" s="44">
        <v>10</v>
      </c>
    </row>
    <row r="3" spans="1:16" ht="20" customHeight="1" x14ac:dyDescent="0.35">
      <c r="A3" s="53" t="str">
        <f>"Verdadeiro"</f>
        <v>Verdadeiro</v>
      </c>
      <c r="B3" s="1">
        <v>0</v>
      </c>
      <c r="C3" s="45"/>
      <c r="D3" s="2"/>
      <c r="E3" s="2"/>
      <c r="F3" s="2"/>
      <c r="G3" s="2"/>
      <c r="H3" s="2"/>
      <c r="I3" s="2"/>
      <c r="J3" s="2"/>
      <c r="K3" s="2"/>
      <c r="L3" s="2"/>
      <c r="M3" s="2"/>
      <c r="N3">
        <f>SUM(C3:M3)</f>
        <v>0</v>
      </c>
      <c r="P3" s="47">
        <v>13</v>
      </c>
    </row>
    <row r="4" spans="1:16" ht="20" customHeight="1" x14ac:dyDescent="0.35">
      <c r="A4" s="53"/>
      <c r="B4" s="1">
        <v>1</v>
      </c>
      <c r="C4" s="2"/>
      <c r="D4" s="45"/>
      <c r="E4" s="2"/>
      <c r="F4" s="2"/>
      <c r="G4" s="2"/>
      <c r="H4" s="2"/>
      <c r="I4" s="2"/>
      <c r="J4" s="2"/>
      <c r="K4" s="2"/>
      <c r="L4" s="2"/>
      <c r="M4" s="2"/>
      <c r="N4">
        <f t="shared" ref="N4:N13" si="0">SUM(C4:M4)</f>
        <v>0</v>
      </c>
      <c r="P4" s="47">
        <v>5</v>
      </c>
    </row>
    <row r="5" spans="1:16" ht="20" customHeight="1" x14ac:dyDescent="0.35">
      <c r="A5" s="53"/>
      <c r="B5" s="1">
        <v>2</v>
      </c>
      <c r="C5" s="2"/>
      <c r="D5" s="2"/>
      <c r="E5" s="45"/>
      <c r="F5" s="2"/>
      <c r="G5" s="2"/>
      <c r="H5" s="2"/>
      <c r="I5" s="2"/>
      <c r="J5" s="2"/>
      <c r="K5" s="2"/>
      <c r="L5" s="2"/>
      <c r="M5" s="2"/>
      <c r="N5">
        <f t="shared" si="0"/>
        <v>0</v>
      </c>
      <c r="P5" s="47">
        <v>8</v>
      </c>
    </row>
    <row r="6" spans="1:16" ht="20" customHeight="1" x14ac:dyDescent="0.35">
      <c r="A6" s="53"/>
      <c r="B6" s="1">
        <v>3</v>
      </c>
      <c r="C6" s="2"/>
      <c r="D6" s="2"/>
      <c r="E6" s="2"/>
      <c r="F6" s="45"/>
      <c r="G6" s="2"/>
      <c r="H6" s="2"/>
      <c r="I6" s="2"/>
      <c r="J6" s="2"/>
      <c r="K6" s="2"/>
      <c r="L6" s="2"/>
      <c r="M6" s="2"/>
      <c r="N6">
        <f t="shared" si="0"/>
        <v>0</v>
      </c>
      <c r="P6" s="47">
        <v>5</v>
      </c>
    </row>
    <row r="7" spans="1:16" ht="20" customHeight="1" x14ac:dyDescent="0.35">
      <c r="A7" s="53"/>
      <c r="B7" s="1">
        <v>4</v>
      </c>
      <c r="C7" s="2"/>
      <c r="D7" s="2"/>
      <c r="E7" s="2"/>
      <c r="F7" s="2"/>
      <c r="G7" s="45"/>
      <c r="H7" s="2"/>
      <c r="I7" s="2"/>
      <c r="J7" s="2"/>
      <c r="K7" s="2"/>
      <c r="L7" s="2"/>
      <c r="M7" s="2"/>
      <c r="N7">
        <f t="shared" si="0"/>
        <v>0</v>
      </c>
      <c r="P7" s="47">
        <v>8</v>
      </c>
    </row>
    <row r="8" spans="1:16" ht="20" customHeight="1" x14ac:dyDescent="0.35">
      <c r="A8" s="53"/>
      <c r="B8" s="1">
        <v>5</v>
      </c>
      <c r="C8" s="2"/>
      <c r="D8" s="2"/>
      <c r="E8" s="2"/>
      <c r="F8" s="2"/>
      <c r="G8" s="2"/>
      <c r="H8" s="45"/>
      <c r="I8" s="2"/>
      <c r="J8" s="2"/>
      <c r="K8" s="2"/>
      <c r="L8" s="2"/>
      <c r="M8" s="2"/>
      <c r="N8">
        <f t="shared" si="0"/>
        <v>0</v>
      </c>
      <c r="P8" s="47">
        <v>11</v>
      </c>
    </row>
    <row r="9" spans="1:16" ht="20" customHeight="1" x14ac:dyDescent="0.35">
      <c r="A9" s="53"/>
      <c r="B9" s="1">
        <v>6</v>
      </c>
      <c r="C9" s="2"/>
      <c r="D9" s="2"/>
      <c r="E9" s="2"/>
      <c r="F9" s="2"/>
      <c r="G9" s="2"/>
      <c r="H9" s="2"/>
      <c r="I9" s="45"/>
      <c r="J9" s="2"/>
      <c r="K9" s="2"/>
      <c r="L9" s="2"/>
      <c r="M9" s="2"/>
      <c r="N9">
        <f t="shared" si="0"/>
        <v>0</v>
      </c>
      <c r="P9" s="47">
        <v>108</v>
      </c>
    </row>
    <row r="10" spans="1:16" ht="20" customHeight="1" x14ac:dyDescent="0.35">
      <c r="A10" s="53"/>
      <c r="B10" s="1">
        <v>7</v>
      </c>
      <c r="C10" s="2"/>
      <c r="D10" s="2"/>
      <c r="E10" s="2"/>
      <c r="F10" s="2"/>
      <c r="G10" s="2"/>
      <c r="H10" s="2"/>
      <c r="I10" s="2"/>
      <c r="J10" s="45"/>
      <c r="K10" s="2"/>
      <c r="L10" s="2"/>
      <c r="M10" s="2"/>
      <c r="N10">
        <f t="shared" si="0"/>
        <v>0</v>
      </c>
      <c r="P10" s="47">
        <v>20</v>
      </c>
    </row>
    <row r="11" spans="1:16" ht="20" customHeight="1" x14ac:dyDescent="0.35">
      <c r="A11" s="53"/>
      <c r="B11" s="1">
        <v>8</v>
      </c>
      <c r="C11" s="2"/>
      <c r="D11" s="2"/>
      <c r="E11" s="2"/>
      <c r="F11" s="2"/>
      <c r="G11" s="2"/>
      <c r="H11" s="2"/>
      <c r="I11" s="2"/>
      <c r="J11" s="2"/>
      <c r="K11" s="45"/>
      <c r="L11" s="2"/>
      <c r="M11" s="2"/>
      <c r="N11">
        <f t="shared" si="0"/>
        <v>0</v>
      </c>
      <c r="P11" s="47">
        <v>33</v>
      </c>
    </row>
    <row r="12" spans="1:16" ht="20" customHeight="1" x14ac:dyDescent="0.35">
      <c r="A12" s="53"/>
      <c r="B12" s="1">
        <v>9</v>
      </c>
      <c r="C12" s="2"/>
      <c r="D12" s="2"/>
      <c r="E12" s="2"/>
      <c r="F12" s="2"/>
      <c r="G12" s="2"/>
      <c r="H12" s="2"/>
      <c r="I12" s="2"/>
      <c r="J12" s="2"/>
      <c r="K12" s="2"/>
      <c r="L12" s="45"/>
      <c r="M12" s="2"/>
      <c r="N12">
        <f t="shared" si="0"/>
        <v>0</v>
      </c>
      <c r="P12" s="47">
        <v>37</v>
      </c>
    </row>
    <row r="13" spans="1:16" ht="20" customHeight="1" x14ac:dyDescent="0.35">
      <c r="A13" s="53"/>
      <c r="B13" s="1">
        <v>10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45"/>
      <c r="N13">
        <f t="shared" si="0"/>
        <v>0</v>
      </c>
      <c r="P13" s="47">
        <v>398</v>
      </c>
    </row>
    <row r="14" spans="1:16" x14ac:dyDescent="0.35">
      <c r="C14">
        <f>SUM(C3:C13)</f>
        <v>0</v>
      </c>
      <c r="D14">
        <f t="shared" ref="D14:M14" si="1">SUM(D3:D13)</f>
        <v>0</v>
      </c>
      <c r="E14">
        <f t="shared" si="1"/>
        <v>0</v>
      </c>
      <c r="F14">
        <f t="shared" si="1"/>
        <v>0</v>
      </c>
      <c r="G14">
        <f t="shared" si="1"/>
        <v>0</v>
      </c>
      <c r="H14">
        <f t="shared" si="1"/>
        <v>0</v>
      </c>
      <c r="I14">
        <f t="shared" si="1"/>
        <v>0</v>
      </c>
      <c r="J14">
        <f t="shared" si="1"/>
        <v>0</v>
      </c>
      <c r="K14">
        <f t="shared" si="1"/>
        <v>0</v>
      </c>
      <c r="L14">
        <f t="shared" si="1"/>
        <v>0</v>
      </c>
      <c r="M14">
        <f t="shared" si="1"/>
        <v>0</v>
      </c>
      <c r="N14">
        <f>SUM(N3:N13)</f>
        <v>0</v>
      </c>
    </row>
  </sheetData>
  <mergeCells count="2">
    <mergeCell ref="C1:M1"/>
    <mergeCell ref="A3:A13"/>
  </mergeCells>
  <pageMargins left="0.7" right="0.7" top="0.75" bottom="0.75" header="0.3" footer="0.3"/>
  <ignoredErrors>
    <ignoredError sqref="N3:N13 C14 D14:M14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454C8-93BE-43D4-99C2-717E269EE6C9}">
  <dimension ref="A1:AA42"/>
  <sheetViews>
    <sheetView workbookViewId="0">
      <pane ySplit="1" topLeftCell="A29" activePane="bottomLeft" state="frozen"/>
      <selection pane="bottomLeft" activeCell="K36" sqref="K36"/>
    </sheetView>
  </sheetViews>
  <sheetFormatPr defaultRowHeight="20" customHeight="1" x14ac:dyDescent="0.35"/>
  <cols>
    <col min="1" max="1" width="3.36328125" style="27" bestFit="1" customWidth="1"/>
    <col min="2" max="2" width="10.6328125" style="9" bestFit="1" customWidth="1"/>
    <col min="3" max="3" width="6.453125" style="9" bestFit="1" customWidth="1"/>
    <col min="4" max="4" width="18.6328125" style="19" bestFit="1" customWidth="1"/>
    <col min="5" max="5" width="6.90625" style="19" bestFit="1" customWidth="1"/>
    <col min="6" max="6" width="16.26953125" style="26" bestFit="1" customWidth="1"/>
    <col min="7" max="7" width="9.6328125" style="26" bestFit="1" customWidth="1"/>
    <col min="8" max="8" width="9" style="26" bestFit="1" customWidth="1"/>
    <col min="9" max="9" width="9.6328125" customWidth="1"/>
    <col min="10" max="10" width="3.36328125" bestFit="1" customWidth="1"/>
    <col min="11" max="11" width="10.6328125" bestFit="1" customWidth="1"/>
    <col min="12" max="12" width="6.453125" bestFit="1" customWidth="1"/>
    <col min="13" max="13" width="18.6328125" bestFit="1" customWidth="1"/>
    <col min="14" max="14" width="6.54296875" customWidth="1"/>
    <col min="15" max="15" width="16.26953125" bestFit="1" customWidth="1"/>
    <col min="16" max="16" width="9.6328125" customWidth="1"/>
    <col min="17" max="17" width="9" bestFit="1" customWidth="1"/>
    <col min="18" max="18" width="11.54296875" customWidth="1"/>
    <col min="19" max="19" width="6.453125" style="9" bestFit="1" customWidth="1"/>
    <col min="20" max="20" width="22.26953125" style="9" bestFit="1" customWidth="1"/>
    <col min="21" max="21" width="15.1796875" style="9" bestFit="1" customWidth="1"/>
    <col min="22" max="22" width="12.1796875" style="9" bestFit="1" customWidth="1"/>
    <col min="23" max="23" width="8.7265625" style="9"/>
    <col min="24" max="24" width="3.81640625" style="9" bestFit="1" customWidth="1"/>
    <col min="25" max="25" width="18.6328125" style="19" bestFit="1" customWidth="1"/>
    <col min="26" max="27" width="4.36328125" style="9" bestFit="1" customWidth="1"/>
    <col min="28" max="16384" width="8.7265625" style="9"/>
  </cols>
  <sheetData>
    <row r="1" spans="1:27" ht="20" customHeight="1" x14ac:dyDescent="0.35">
      <c r="B1" s="20" t="s">
        <v>23</v>
      </c>
      <c r="C1" s="20" t="s">
        <v>29</v>
      </c>
      <c r="D1" s="20" t="s">
        <v>41</v>
      </c>
      <c r="E1" s="27" t="s">
        <v>40</v>
      </c>
      <c r="F1" s="24"/>
      <c r="G1" s="24"/>
      <c r="J1" s="27"/>
      <c r="K1" s="20" t="s">
        <v>23</v>
      </c>
      <c r="L1" s="20" t="s">
        <v>29</v>
      </c>
      <c r="M1" s="20" t="s">
        <v>41</v>
      </c>
      <c r="N1" s="27" t="s">
        <v>40</v>
      </c>
      <c r="O1" s="24"/>
      <c r="P1" s="24"/>
      <c r="Q1" s="26"/>
      <c r="S1" s="20" t="s">
        <v>29</v>
      </c>
      <c r="T1" s="20" t="s">
        <v>44</v>
      </c>
      <c r="U1" s="20" t="s">
        <v>45</v>
      </c>
      <c r="V1" s="20" t="s">
        <v>24</v>
      </c>
      <c r="X1" s="54" t="s">
        <v>27</v>
      </c>
      <c r="Y1" s="54"/>
      <c r="Z1" s="54"/>
      <c r="AA1" s="54"/>
    </row>
    <row r="2" spans="1:27" ht="20" customHeight="1" x14ac:dyDescent="0.35">
      <c r="A2" s="53" t="s">
        <v>30</v>
      </c>
      <c r="B2" s="49"/>
      <c r="C2" s="22">
        <v>0</v>
      </c>
      <c r="D2" s="23" t="e">
        <f>B2/SUM(B2:B7)</f>
        <v>#DIV/0!</v>
      </c>
      <c r="E2" s="40"/>
      <c r="F2" s="25" t="s">
        <v>55</v>
      </c>
      <c r="G2" s="25" t="s">
        <v>55</v>
      </c>
      <c r="H2" s="25" t="str">
        <f>VLOOKUP(C2,$S$1:$V$12,4,FALSE)</f>
        <v>Alvenaria</v>
      </c>
      <c r="J2" s="53" t="s">
        <v>57</v>
      </c>
      <c r="K2" s="22"/>
      <c r="L2" s="22"/>
      <c r="M2" s="41" t="e">
        <f>K2/SUM(K2:K8)</f>
        <v>#DIV/0!</v>
      </c>
      <c r="N2" s="40"/>
      <c r="O2" s="25">
        <f t="shared" ref="O2:O3" si="0">VLOOKUP(L2,$S$1:$V$12,2,FALSE)</f>
        <v>0</v>
      </c>
      <c r="P2" s="25">
        <f t="shared" ref="P2:P3" si="1">VLOOKUP(L2,$S$1:$V$12,3,FALSE)</f>
        <v>0</v>
      </c>
      <c r="Q2" s="25" t="str">
        <f t="shared" ref="Q2:Q3" si="2">VLOOKUP(L2,$S$1:$V$12,4,FALSE)</f>
        <v>Alvenaria</v>
      </c>
      <c r="S2" s="18">
        <v>0</v>
      </c>
      <c r="T2" s="21"/>
      <c r="U2" s="21"/>
      <c r="V2" s="21" t="s">
        <v>34</v>
      </c>
      <c r="X2" s="18">
        <f>B2+B9+B16+B23+B30+K2+K10+K18+K24+K31</f>
        <v>0</v>
      </c>
      <c r="Y2" s="21" t="s">
        <v>28</v>
      </c>
      <c r="Z2" s="46">
        <v>646</v>
      </c>
      <c r="AA2" s="28">
        <f>X2/Z2</f>
        <v>0</v>
      </c>
    </row>
    <row r="3" spans="1:27" ht="20" customHeight="1" x14ac:dyDescent="0.35">
      <c r="A3" s="53"/>
      <c r="B3" s="50"/>
      <c r="C3" s="18"/>
      <c r="D3" s="21" t="str">
        <f>COUNTIF(F3,$F$2)+COUNTIF(G3,$G$2)+COUNTIF(H3,$H$2)&amp;" ("&amp; IF(F3=$F$2,"Estrutura, ","") &amp; IF(G3=$G$2,"Ano, ","") &amp;IF(H3=$H$2,"Material","") &amp; IF(OR(F3=$F$2,G3=$G$2,H3=$H$2),"","Nenhuma") &amp;")"</f>
        <v>1 (Material)</v>
      </c>
      <c r="E3" s="48" t="e">
        <f>B3/SUM($B$2:$B$7)</f>
        <v>#DIV/0!</v>
      </c>
      <c r="F3" s="26">
        <f t="shared" ref="F3:F6" si="3">VLOOKUP(C3,$S$1:$V$12,2,FALSE)</f>
        <v>0</v>
      </c>
      <c r="G3" s="26">
        <f t="shared" ref="G3:G6" si="4">VLOOKUP(C3,$S$1:$V$12,3,FALSE)</f>
        <v>0</v>
      </c>
      <c r="H3" s="26" t="str">
        <f t="shared" ref="H3:H6" si="5">VLOOKUP(C3,$S$1:$V$12,4,FALSE)</f>
        <v>Alvenaria</v>
      </c>
      <c r="J3" s="53"/>
      <c r="K3" s="18"/>
      <c r="L3" s="18"/>
      <c r="M3" s="21" t="str">
        <f>COUNTIF(O3,$O$2)+COUNTIF(P3,$P$2)+COUNTIF(Q3,$Q$2)&amp;" ("&amp; IF(O3=$O$2,"Estrutura, ","") &amp; IF(P3=$P$2,"Ano, ","") &amp;IF(Q3=$Q$2,"Material","") &amp; IF(OR(O3=$O$2,P3=$P$2,Q3=$Q$2),"","Nenhuma") &amp;")"</f>
        <v>3 (Estrutura, Ano, Material)</v>
      </c>
      <c r="N3" s="48" t="e">
        <f>K3/SUM($K$2:$K$8)</f>
        <v>#DIV/0!</v>
      </c>
      <c r="O3" s="26">
        <f t="shared" si="0"/>
        <v>0</v>
      </c>
      <c r="P3" s="26">
        <f t="shared" si="1"/>
        <v>0</v>
      </c>
      <c r="Q3" s="26" t="str">
        <f t="shared" si="2"/>
        <v>Alvenaria</v>
      </c>
      <c r="S3" s="18">
        <v>1</v>
      </c>
      <c r="T3" s="21"/>
      <c r="U3" s="21" t="s">
        <v>35</v>
      </c>
      <c r="V3" s="21" t="s">
        <v>26</v>
      </c>
      <c r="X3" s="18">
        <f t="shared" ref="X3:X9" si="6">COUNTIF($D:$D,Y3)+COUNTIF($M:$M,Y3)</f>
        <v>20</v>
      </c>
      <c r="Y3" s="21" t="s">
        <v>42</v>
      </c>
      <c r="Z3" s="42">
        <f>X3/$X$10</f>
        <v>0.8</v>
      </c>
    </row>
    <row r="4" spans="1:27" ht="20" customHeight="1" x14ac:dyDescent="0.35">
      <c r="A4" s="53"/>
      <c r="B4" s="50"/>
      <c r="C4" s="18"/>
      <c r="D4" s="21" t="str">
        <f t="shared" ref="D4:D7" si="7">COUNTIF(F4,$F$2)+COUNTIF(G4,$G$2)+COUNTIF(H4,$H$2)&amp;" ("&amp; IF(F4=$F$2,"Estrutura, ","") &amp; IF(G4=$G$2,"Ano, ","") &amp;IF(H4=$H$2,"Material","") &amp; IF(OR(F4=$F$2,G4=$G$2,H4=$H$2),"","Nenhuma") &amp;")"</f>
        <v>1 (Material)</v>
      </c>
      <c r="E4" s="48" t="e">
        <f t="shared" ref="E4:E7" si="8">B4/SUM($B$2:$B$7)</f>
        <v>#DIV/0!</v>
      </c>
      <c r="F4" s="26">
        <f t="shared" si="3"/>
        <v>0</v>
      </c>
      <c r="G4" s="26">
        <f t="shared" si="4"/>
        <v>0</v>
      </c>
      <c r="H4" s="26" t="str">
        <f t="shared" si="5"/>
        <v>Alvenaria</v>
      </c>
      <c r="J4" s="53"/>
      <c r="K4" s="18"/>
      <c r="L4" s="18"/>
      <c r="M4" s="21" t="str">
        <f t="shared" ref="M4:M8" si="9">COUNTIF(O4,$O$2)+COUNTIF(P4,$P$2)+COUNTIF(Q4,$Q$2)&amp;" ("&amp; IF(O4=$O$2,"Estrutura, ","") &amp; IF(P4=$P$2,"Ano, ","") &amp;IF(Q4=$Q$2,"Material","") &amp; IF(OR(O4=$O$2,P4=$P$2,Q4=$Q$2),"","Nenhuma") &amp;")"</f>
        <v>3 (Estrutura, Ano, Material)</v>
      </c>
      <c r="N4" s="48" t="e">
        <f t="shared" ref="N4:N8" si="10">K4/SUM($K$2:$K$8)</f>
        <v>#DIV/0!</v>
      </c>
      <c r="O4" s="26">
        <f t="shared" ref="O4:O8" si="11">VLOOKUP(L4,$S$1:$V$12,2,FALSE)</f>
        <v>0</v>
      </c>
      <c r="P4" s="26">
        <f t="shared" ref="P4:P8" si="12">VLOOKUP(L4,$S$1:$V$12,3,FALSE)</f>
        <v>0</v>
      </c>
      <c r="Q4" s="26" t="str">
        <f t="shared" ref="Q4:Q8" si="13">VLOOKUP(L4,$S$1:$V$12,4,FALSE)</f>
        <v>Alvenaria</v>
      </c>
      <c r="S4" s="18">
        <v>2</v>
      </c>
      <c r="T4" s="21"/>
      <c r="U4" s="21" t="s">
        <v>36</v>
      </c>
      <c r="V4" s="21" t="s">
        <v>26</v>
      </c>
      <c r="X4" s="18">
        <f t="shared" si="6"/>
        <v>0</v>
      </c>
      <c r="Y4" s="21" t="s">
        <v>50</v>
      </c>
      <c r="Z4" s="42">
        <f t="shared" ref="Z4:Z9" si="14">X4/$X$10</f>
        <v>0</v>
      </c>
    </row>
    <row r="5" spans="1:27" ht="20" customHeight="1" x14ac:dyDescent="0.35">
      <c r="A5" s="53"/>
      <c r="B5" s="50"/>
      <c r="C5" s="18"/>
      <c r="D5" s="21" t="str">
        <f t="shared" si="7"/>
        <v>1 (Material)</v>
      </c>
      <c r="E5" s="48" t="e">
        <f t="shared" si="8"/>
        <v>#DIV/0!</v>
      </c>
      <c r="F5" s="26">
        <f t="shared" si="3"/>
        <v>0</v>
      </c>
      <c r="G5" s="26">
        <f t="shared" si="4"/>
        <v>0</v>
      </c>
      <c r="H5" s="26" t="str">
        <f t="shared" si="5"/>
        <v>Alvenaria</v>
      </c>
      <c r="J5" s="53"/>
      <c r="K5" s="18"/>
      <c r="L5" s="18"/>
      <c r="M5" s="21" t="str">
        <f t="shared" si="9"/>
        <v>3 (Estrutura, Ano, Material)</v>
      </c>
      <c r="N5" s="48" t="e">
        <f t="shared" si="10"/>
        <v>#DIV/0!</v>
      </c>
      <c r="O5" s="26">
        <f t="shared" si="11"/>
        <v>0</v>
      </c>
      <c r="P5" s="26">
        <f t="shared" si="12"/>
        <v>0</v>
      </c>
      <c r="Q5" s="26" t="str">
        <f t="shared" si="13"/>
        <v>Alvenaria</v>
      </c>
      <c r="S5" s="18">
        <v>3</v>
      </c>
      <c r="T5" s="21" t="s">
        <v>46</v>
      </c>
      <c r="U5" s="21" t="s">
        <v>35</v>
      </c>
      <c r="V5" s="21" t="s">
        <v>25</v>
      </c>
      <c r="X5" s="18">
        <f t="shared" si="6"/>
        <v>0</v>
      </c>
      <c r="Y5" s="21" t="s">
        <v>39</v>
      </c>
      <c r="Z5" s="42">
        <f t="shared" si="14"/>
        <v>0</v>
      </c>
    </row>
    <row r="6" spans="1:27" ht="20" customHeight="1" x14ac:dyDescent="0.35">
      <c r="A6" s="53"/>
      <c r="B6" s="50"/>
      <c r="C6" s="18"/>
      <c r="D6" s="21" t="str">
        <f t="shared" si="7"/>
        <v>1 (Material)</v>
      </c>
      <c r="E6" s="48" t="e">
        <f t="shared" si="8"/>
        <v>#DIV/0!</v>
      </c>
      <c r="F6" s="26">
        <f t="shared" si="3"/>
        <v>0</v>
      </c>
      <c r="G6" s="26">
        <f t="shared" si="4"/>
        <v>0</v>
      </c>
      <c r="H6" s="26" t="str">
        <f t="shared" si="5"/>
        <v>Alvenaria</v>
      </c>
      <c r="J6" s="53"/>
      <c r="K6" s="18"/>
      <c r="L6" s="18"/>
      <c r="M6" s="21" t="str">
        <f t="shared" si="9"/>
        <v>3 (Estrutura, Ano, Material)</v>
      </c>
      <c r="N6" s="48" t="e">
        <f t="shared" si="10"/>
        <v>#DIV/0!</v>
      </c>
      <c r="O6" s="26">
        <f t="shared" si="11"/>
        <v>0</v>
      </c>
      <c r="P6" s="26">
        <f t="shared" si="12"/>
        <v>0</v>
      </c>
      <c r="Q6" s="26" t="str">
        <f t="shared" si="13"/>
        <v>Alvenaria</v>
      </c>
      <c r="S6" s="18">
        <v>4</v>
      </c>
      <c r="T6" s="21" t="s">
        <v>46</v>
      </c>
      <c r="U6" s="21" t="s">
        <v>36</v>
      </c>
      <c r="V6" s="21" t="s">
        <v>25</v>
      </c>
      <c r="X6" s="18">
        <f t="shared" si="6"/>
        <v>5</v>
      </c>
      <c r="Y6" s="21" t="s">
        <v>51</v>
      </c>
      <c r="Z6" s="42">
        <f t="shared" si="14"/>
        <v>0.2</v>
      </c>
    </row>
    <row r="7" spans="1:27" ht="20" customHeight="1" x14ac:dyDescent="0.35">
      <c r="A7" s="53"/>
      <c r="B7" s="18"/>
      <c r="C7" s="18"/>
      <c r="D7" s="21" t="str">
        <f t="shared" si="7"/>
        <v>1 (Material)</v>
      </c>
      <c r="E7" s="48" t="e">
        <f t="shared" si="8"/>
        <v>#DIV/0!</v>
      </c>
      <c r="F7" s="26">
        <f t="shared" ref="F7" si="15">VLOOKUP(C7,$S$1:$V$12,2,FALSE)</f>
        <v>0</v>
      </c>
      <c r="G7" s="26">
        <f t="shared" ref="G7" si="16">VLOOKUP(C7,$S$1:$V$12,3,FALSE)</f>
        <v>0</v>
      </c>
      <c r="H7" s="26" t="str">
        <f t="shared" ref="H7" si="17">VLOOKUP(C7,$S$1:$V$12,4,FALSE)</f>
        <v>Alvenaria</v>
      </c>
      <c r="J7" s="53"/>
      <c r="K7" s="18"/>
      <c r="L7" s="18"/>
      <c r="M7" s="21" t="str">
        <f t="shared" si="9"/>
        <v>3 (Estrutura, Ano, Material)</v>
      </c>
      <c r="N7" s="48" t="e">
        <f t="shared" si="10"/>
        <v>#DIV/0!</v>
      </c>
      <c r="O7" s="26">
        <f t="shared" si="11"/>
        <v>0</v>
      </c>
      <c r="P7" s="26">
        <f t="shared" si="12"/>
        <v>0</v>
      </c>
      <c r="Q7" s="26" t="str">
        <f t="shared" si="13"/>
        <v>Alvenaria</v>
      </c>
      <c r="S7" s="18">
        <v>5</v>
      </c>
      <c r="T7" s="21" t="s">
        <v>47</v>
      </c>
      <c r="U7" s="21" t="s">
        <v>35</v>
      </c>
      <c r="V7" s="21" t="s">
        <v>25</v>
      </c>
      <c r="X7" s="18">
        <f t="shared" si="6"/>
        <v>0</v>
      </c>
      <c r="Y7" s="21" t="s">
        <v>52</v>
      </c>
      <c r="Z7" s="42">
        <f t="shared" si="14"/>
        <v>0</v>
      </c>
    </row>
    <row r="8" spans="1:27" ht="20" customHeight="1" x14ac:dyDescent="0.35">
      <c r="B8" s="11"/>
      <c r="C8" s="11"/>
      <c r="D8" s="11"/>
      <c r="E8" s="11"/>
      <c r="F8" s="24"/>
      <c r="G8" s="24"/>
      <c r="J8" s="53"/>
      <c r="K8" s="18"/>
      <c r="L8" s="18"/>
      <c r="M8" s="21" t="str">
        <f t="shared" si="9"/>
        <v>3 (Estrutura, Ano, Material)</v>
      </c>
      <c r="N8" s="48" t="e">
        <f t="shared" si="10"/>
        <v>#DIV/0!</v>
      </c>
      <c r="O8" s="26">
        <f t="shared" si="11"/>
        <v>0</v>
      </c>
      <c r="P8" s="26">
        <f t="shared" si="12"/>
        <v>0</v>
      </c>
      <c r="Q8" s="26" t="str">
        <f t="shared" si="13"/>
        <v>Alvenaria</v>
      </c>
      <c r="S8" s="18">
        <v>6</v>
      </c>
      <c r="T8" s="21" t="s">
        <v>47</v>
      </c>
      <c r="U8" s="21" t="s">
        <v>36</v>
      </c>
      <c r="V8" s="21" t="s">
        <v>25</v>
      </c>
      <c r="X8" s="18">
        <f t="shared" si="6"/>
        <v>0</v>
      </c>
      <c r="Y8" s="21" t="s">
        <v>53</v>
      </c>
      <c r="Z8" s="42">
        <f t="shared" si="14"/>
        <v>0</v>
      </c>
    </row>
    <row r="9" spans="1:27" ht="20" customHeight="1" x14ac:dyDescent="0.35">
      <c r="A9" s="53" t="s">
        <v>31</v>
      </c>
      <c r="B9" s="22"/>
      <c r="C9" s="22">
        <v>1</v>
      </c>
      <c r="D9" s="23" t="e">
        <f>B9/SUM(B9:B14)</f>
        <v>#DIV/0!</v>
      </c>
      <c r="E9" s="40"/>
      <c r="F9" s="25" t="s">
        <v>55</v>
      </c>
      <c r="G9" s="25" t="str">
        <f>VLOOKUP(C9,$S$1:$V$12,3,FALSE)</f>
        <v>Antes de 1983</v>
      </c>
      <c r="H9" s="25" t="str">
        <f>VLOOKUP(C9,$S$1:$V$12,4,FALSE)</f>
        <v>Aço</v>
      </c>
      <c r="S9" s="18">
        <v>7</v>
      </c>
      <c r="T9" s="21" t="s">
        <v>48</v>
      </c>
      <c r="U9" s="21" t="s">
        <v>35</v>
      </c>
      <c r="V9" s="21" t="s">
        <v>25</v>
      </c>
      <c r="X9" s="18">
        <f t="shared" si="6"/>
        <v>0</v>
      </c>
      <c r="Y9" s="21" t="s">
        <v>54</v>
      </c>
      <c r="Z9" s="42">
        <f t="shared" si="14"/>
        <v>0</v>
      </c>
    </row>
    <row r="10" spans="1:27" ht="20" customHeight="1" x14ac:dyDescent="0.35">
      <c r="A10" s="53"/>
      <c r="B10" s="18"/>
      <c r="C10" s="18"/>
      <c r="D10" s="21" t="str">
        <f>COUNTIF(F10,$F$9)+COUNTIF(G10,$G$9)+COUNTIF(H10,$H$9)&amp;" ("&amp; IF(F10=$F$9,"Estrutura, ","") &amp; IF(G10=$G$9,"Ano, ","") &amp;IF(H10=$H$9,"Material","") &amp; IF(OR(F10=$F$9,G10=$G$9,H10=$H$9),"","Nenhuma") &amp;")"</f>
        <v>0 (Nenhuma)</v>
      </c>
      <c r="E10" s="48" t="e">
        <f>B10/SUM($B$9:$B$14)</f>
        <v>#DIV/0!</v>
      </c>
      <c r="F10" s="26">
        <f>VLOOKUP(C10,$S$1:$V$12,2,FALSE)</f>
        <v>0</v>
      </c>
      <c r="G10" s="26">
        <f>VLOOKUP(C10,$S$1:$V$12,3,FALSE)</f>
        <v>0</v>
      </c>
      <c r="H10" s="26" t="str">
        <f>VLOOKUP(C10,$S$1:$V$12,4,FALSE)</f>
        <v>Alvenaria</v>
      </c>
      <c r="J10" s="53" t="s">
        <v>58</v>
      </c>
      <c r="K10" s="22"/>
      <c r="L10" s="22"/>
      <c r="M10" s="23" t="e">
        <f>K10/SUM(K10:K16)</f>
        <v>#DIV/0!</v>
      </c>
      <c r="N10" s="40"/>
      <c r="O10" s="25">
        <f t="shared" ref="O10:O16" si="18">VLOOKUP(L10,$S$1:$V$12,2,FALSE)</f>
        <v>0</v>
      </c>
      <c r="P10" s="25">
        <f t="shared" ref="P10:P16" si="19">VLOOKUP(L10,$S$1:$V$12,3,FALSE)</f>
        <v>0</v>
      </c>
      <c r="Q10" s="25" t="str">
        <f t="shared" ref="Q10:Q16" si="20">VLOOKUP(L10,$S$1:$V$12,4,FALSE)</f>
        <v>Alvenaria</v>
      </c>
      <c r="S10" s="18">
        <v>8</v>
      </c>
      <c r="T10" s="21" t="s">
        <v>48</v>
      </c>
      <c r="U10" s="21" t="s">
        <v>36</v>
      </c>
      <c r="V10" s="21" t="s">
        <v>25</v>
      </c>
      <c r="X10" s="9">
        <f>SUM(X3:X9)</f>
        <v>25</v>
      </c>
    </row>
    <row r="11" spans="1:27" ht="20" customHeight="1" x14ac:dyDescent="0.35">
      <c r="A11" s="53"/>
      <c r="B11" s="18"/>
      <c r="C11" s="18"/>
      <c r="D11" s="21" t="str">
        <f>COUNTIF(F11,$F$9)+COUNTIF(G11,$G$9)+COUNTIF(H11,$H$9)&amp;" ("&amp; IF(F11=$F$9,"Estrutura, ","") &amp; IF(G11=$G$9,"Ano, ","") &amp;IF(H11=$H$9,"Material","") &amp; IF(OR(F11=$F$9,G11=$G$9,H11=$H$9),"","Nenhuma") &amp;")"</f>
        <v>0 (Nenhuma)</v>
      </c>
      <c r="E11" s="48" t="e">
        <f t="shared" ref="E11:E14" si="21">B11/SUM($B$9:$B$14)</f>
        <v>#DIV/0!</v>
      </c>
      <c r="F11" s="26">
        <f t="shared" ref="F11:F14" si="22">VLOOKUP(C11,$S$1:$V$12,2,FALSE)</f>
        <v>0</v>
      </c>
      <c r="G11" s="26">
        <f t="shared" ref="G11:G14" si="23">VLOOKUP(C11,$S$1:$V$12,3,FALSE)</f>
        <v>0</v>
      </c>
      <c r="H11" s="26" t="str">
        <f t="shared" ref="H11:H14" si="24">VLOOKUP(C11,$S$1:$V$12,4,FALSE)</f>
        <v>Alvenaria</v>
      </c>
      <c r="J11" s="53"/>
      <c r="K11" s="18"/>
      <c r="L11" s="18"/>
      <c r="M11" s="21" t="str">
        <f t="shared" ref="M11:M16" si="25">COUNTIF(O11,$O$10)+COUNTIF(P11,$P$10)+COUNTIF(Q11,$Q$10)&amp;" ("&amp; IF(O11=$O$10,"Estrutura, ","") &amp; IF(P11=$P$10,"Ano, ","") &amp;IF(Q11=$Q$10,"Material","") &amp; IF(OR(O11=$O$10,P11=$P$10,Q11=$Q$10),"","Nenhuma") &amp;")"</f>
        <v>3 (Estrutura, Ano, Material)</v>
      </c>
      <c r="N11" s="48" t="e">
        <f>K11/SUM($K$10:$K$16)</f>
        <v>#DIV/0!</v>
      </c>
      <c r="O11" s="26">
        <f t="shared" si="18"/>
        <v>0</v>
      </c>
      <c r="P11" s="26">
        <f t="shared" si="19"/>
        <v>0</v>
      </c>
      <c r="Q11" s="26" t="str">
        <f t="shared" si="20"/>
        <v>Alvenaria</v>
      </c>
      <c r="S11" s="18">
        <v>9</v>
      </c>
      <c r="T11" s="21" t="s">
        <v>49</v>
      </c>
      <c r="U11" s="21" t="s">
        <v>35</v>
      </c>
      <c r="V11" s="21" t="s">
        <v>25</v>
      </c>
    </row>
    <row r="12" spans="1:27" ht="20" customHeight="1" x14ac:dyDescent="0.35">
      <c r="A12" s="53"/>
      <c r="B12" s="18"/>
      <c r="C12" s="18"/>
      <c r="D12" s="21" t="str">
        <f t="shared" ref="D12:D14" si="26">COUNTIF(F12,$F$9)+COUNTIF(G12,$G$9)+COUNTIF(H12,$H$9)&amp;" ("&amp; IF(F12=$F$9,"Estrutura, ","") &amp; IF(G12=$G$9,"Ano, ","") &amp;IF(H12=$H$9,"Material","") &amp; IF(OR(F12=$F$9,G12=$G$9,H12=$H$9),"","Nenhuma") &amp;")"</f>
        <v>0 (Nenhuma)</v>
      </c>
      <c r="E12" s="48" t="e">
        <f t="shared" si="21"/>
        <v>#DIV/0!</v>
      </c>
      <c r="F12" s="26">
        <f t="shared" si="22"/>
        <v>0</v>
      </c>
      <c r="G12" s="26">
        <f t="shared" si="23"/>
        <v>0</v>
      </c>
      <c r="H12" s="26" t="str">
        <f t="shared" si="24"/>
        <v>Alvenaria</v>
      </c>
      <c r="J12" s="53"/>
      <c r="K12" s="18"/>
      <c r="L12" s="18"/>
      <c r="M12" s="21" t="str">
        <f t="shared" si="25"/>
        <v>3 (Estrutura, Ano, Material)</v>
      </c>
      <c r="N12" s="48" t="e">
        <f t="shared" ref="N12:N16" si="27">K12/SUM($K$10:$K$16)</f>
        <v>#DIV/0!</v>
      </c>
      <c r="O12" s="26">
        <f t="shared" si="18"/>
        <v>0</v>
      </c>
      <c r="P12" s="26">
        <f t="shared" si="19"/>
        <v>0</v>
      </c>
      <c r="Q12" s="26" t="str">
        <f t="shared" si="20"/>
        <v>Alvenaria</v>
      </c>
      <c r="S12" s="18">
        <v>10</v>
      </c>
      <c r="T12" s="21" t="s">
        <v>49</v>
      </c>
      <c r="U12" s="21" t="s">
        <v>36</v>
      </c>
      <c r="V12" s="21" t="s">
        <v>25</v>
      </c>
    </row>
    <row r="13" spans="1:27" ht="20" customHeight="1" x14ac:dyDescent="0.35">
      <c r="A13" s="53"/>
      <c r="B13" s="18"/>
      <c r="C13" s="18"/>
      <c r="D13" s="21" t="str">
        <f t="shared" si="26"/>
        <v>0 (Nenhuma)</v>
      </c>
      <c r="E13" s="48" t="e">
        <f t="shared" si="21"/>
        <v>#DIV/0!</v>
      </c>
      <c r="F13" s="26">
        <f t="shared" si="22"/>
        <v>0</v>
      </c>
      <c r="G13" s="26">
        <f t="shared" si="23"/>
        <v>0</v>
      </c>
      <c r="H13" s="26" t="str">
        <f t="shared" si="24"/>
        <v>Alvenaria</v>
      </c>
      <c r="J13" s="53"/>
      <c r="K13" s="18"/>
      <c r="L13" s="18"/>
      <c r="M13" s="21" t="str">
        <f t="shared" si="25"/>
        <v>3 (Estrutura, Ano, Material)</v>
      </c>
      <c r="N13" s="48" t="e">
        <f t="shared" si="27"/>
        <v>#DIV/0!</v>
      </c>
      <c r="O13" s="26">
        <f t="shared" si="18"/>
        <v>0</v>
      </c>
      <c r="P13" s="26">
        <f t="shared" si="19"/>
        <v>0</v>
      </c>
      <c r="Q13" s="26" t="str">
        <f t="shared" si="20"/>
        <v>Alvenaria</v>
      </c>
    </row>
    <row r="14" spans="1:27" ht="20" customHeight="1" x14ac:dyDescent="0.35">
      <c r="A14" s="53"/>
      <c r="B14" s="18"/>
      <c r="C14" s="18"/>
      <c r="D14" s="21" t="str">
        <f t="shared" si="26"/>
        <v>0 (Nenhuma)</v>
      </c>
      <c r="E14" s="48" t="e">
        <f t="shared" si="21"/>
        <v>#DIV/0!</v>
      </c>
      <c r="F14" s="26">
        <f t="shared" si="22"/>
        <v>0</v>
      </c>
      <c r="G14" s="26">
        <f t="shared" si="23"/>
        <v>0</v>
      </c>
      <c r="H14" s="26" t="str">
        <f t="shared" si="24"/>
        <v>Alvenaria</v>
      </c>
      <c r="J14" s="53"/>
      <c r="K14" s="18"/>
      <c r="L14" s="18"/>
      <c r="M14" s="21" t="str">
        <f t="shared" si="25"/>
        <v>3 (Estrutura, Ano, Material)</v>
      </c>
      <c r="N14" s="48" t="e">
        <f t="shared" si="27"/>
        <v>#DIV/0!</v>
      </c>
      <c r="O14" s="26">
        <f t="shared" si="18"/>
        <v>0</v>
      </c>
      <c r="P14" s="26">
        <f t="shared" si="19"/>
        <v>0</v>
      </c>
      <c r="Q14" s="26" t="str">
        <f t="shared" si="20"/>
        <v>Alvenaria</v>
      </c>
    </row>
    <row r="15" spans="1:27" ht="20" customHeight="1" x14ac:dyDescent="0.35">
      <c r="J15" s="53"/>
      <c r="K15" s="18"/>
      <c r="L15" s="18"/>
      <c r="M15" s="21" t="str">
        <f t="shared" si="25"/>
        <v>3 (Estrutura, Ano, Material)</v>
      </c>
      <c r="N15" s="48" t="e">
        <f t="shared" si="27"/>
        <v>#DIV/0!</v>
      </c>
      <c r="O15" s="26">
        <f t="shared" si="18"/>
        <v>0</v>
      </c>
      <c r="P15" s="26">
        <f t="shared" si="19"/>
        <v>0</v>
      </c>
      <c r="Q15" s="26" t="str">
        <f t="shared" si="20"/>
        <v>Alvenaria</v>
      </c>
    </row>
    <row r="16" spans="1:27" ht="20" customHeight="1" x14ac:dyDescent="0.35">
      <c r="A16" s="53" t="s">
        <v>32</v>
      </c>
      <c r="B16" s="22"/>
      <c r="C16" s="22">
        <v>2</v>
      </c>
      <c r="D16" s="23" t="e">
        <f>B16/SUM(B16:B21)</f>
        <v>#DIV/0!</v>
      </c>
      <c r="E16" s="40"/>
      <c r="F16" s="25" t="s">
        <v>55</v>
      </c>
      <c r="G16" s="25" t="str">
        <f>VLOOKUP(C16,$S$1:$V$12,3,FALSE)</f>
        <v>Depois de 1983</v>
      </c>
      <c r="H16" s="25" t="str">
        <f>VLOOKUP(C16,$S$1:$V$12,4,FALSE)</f>
        <v>Aço</v>
      </c>
      <c r="J16" s="53"/>
      <c r="K16" s="18"/>
      <c r="L16" s="18"/>
      <c r="M16" s="21" t="str">
        <f t="shared" si="25"/>
        <v>3 (Estrutura, Ano, Material)</v>
      </c>
      <c r="N16" s="48" t="e">
        <f t="shared" si="27"/>
        <v>#DIV/0!</v>
      </c>
      <c r="O16" s="26">
        <f t="shared" si="18"/>
        <v>0</v>
      </c>
      <c r="P16" s="26">
        <f t="shared" si="19"/>
        <v>0</v>
      </c>
      <c r="Q16" s="26" t="str">
        <f t="shared" si="20"/>
        <v>Alvenaria</v>
      </c>
    </row>
    <row r="17" spans="1:17" ht="20" customHeight="1" x14ac:dyDescent="0.35">
      <c r="A17" s="53"/>
      <c r="B17" s="18"/>
      <c r="C17" s="18"/>
      <c r="D17" s="21" t="str">
        <f>COUNTIF(F17,$F$16)+COUNTIF(G17,$G$16)+COUNTIF(H17,$H$16)&amp;" ("&amp; IF(F17=$F$16,"Estrutura, ","") &amp; IF(G17=$G$16,"Ano, ","") &amp;IF(H17=$H$16,"Material","") &amp; IF(OR(F17=$F$16,G17=$G$16,H17=$H$16),"","Nenhuma") &amp;")"</f>
        <v>0 (Nenhuma)</v>
      </c>
      <c r="E17" s="48" t="e">
        <f>B17/SUM($B$16:$B$21)</f>
        <v>#DIV/0!</v>
      </c>
      <c r="F17" s="26">
        <f>VLOOKUP(C17,$S$1:$V$12,2,FALSE)</f>
        <v>0</v>
      </c>
      <c r="G17" s="26">
        <f>VLOOKUP(C17,$S$1:$V$12,3,FALSE)</f>
        <v>0</v>
      </c>
      <c r="H17" s="26" t="str">
        <f>VLOOKUP(C17,$S$1:$V$12,4,FALSE)</f>
        <v>Alvenaria</v>
      </c>
    </row>
    <row r="18" spans="1:17" ht="20" customHeight="1" x14ac:dyDescent="0.35">
      <c r="A18" s="53"/>
      <c r="B18" s="18"/>
      <c r="C18" s="18"/>
      <c r="D18" s="21" t="str">
        <f t="shared" ref="D18:D21" si="28">COUNTIF(F18,$F$16)+COUNTIF(G18,$G$16)+COUNTIF(H18,$H$16)&amp;" ("&amp; IF(F18=$F$16,"Estrutura, ","") &amp; IF(G18=$G$16,"Ano, ","") &amp;IF(H18=$H$16,"Material","") &amp; IF(OR(F18=$F$16,G18=$G$16,H18=$H$16),"","Nenhuma") &amp;")"</f>
        <v>0 (Nenhuma)</v>
      </c>
      <c r="E18" s="48" t="e">
        <f t="shared" ref="E18:E21" si="29">B18/SUM($B$16:$B$21)</f>
        <v>#DIV/0!</v>
      </c>
      <c r="F18" s="26">
        <f>VLOOKUP(C18,$S$1:$V$12,2,FALSE)</f>
        <v>0</v>
      </c>
      <c r="G18" s="26">
        <f>VLOOKUP(C18,$S$1:$V$12,3,FALSE)</f>
        <v>0</v>
      </c>
      <c r="H18" s="26" t="str">
        <f>VLOOKUP(C18,$S$1:$V$12,4,FALSE)</f>
        <v>Alvenaria</v>
      </c>
      <c r="J18" s="55" t="s">
        <v>59</v>
      </c>
      <c r="K18" s="22"/>
      <c r="L18" s="22"/>
      <c r="M18" s="41" t="e">
        <f>K18/SUM(K18:K22)</f>
        <v>#DIV/0!</v>
      </c>
      <c r="N18" s="40"/>
      <c r="O18" s="25">
        <f>VLOOKUP(L18,$S$1:$V$12,2,FALSE)</f>
        <v>0</v>
      </c>
      <c r="P18" s="25">
        <f t="shared" ref="P18:P22" si="30">VLOOKUP(L18,$S$1:$V$12,3,FALSE)</f>
        <v>0</v>
      </c>
      <c r="Q18" s="25" t="str">
        <f t="shared" ref="Q18:Q22" si="31">VLOOKUP(L18,$S$1:$V$12,4,FALSE)</f>
        <v>Alvenaria</v>
      </c>
    </row>
    <row r="19" spans="1:17" ht="20" customHeight="1" x14ac:dyDescent="0.35">
      <c r="A19" s="53"/>
      <c r="B19" s="18"/>
      <c r="C19" s="18"/>
      <c r="D19" s="21" t="str">
        <f t="shared" si="28"/>
        <v>0 (Nenhuma)</v>
      </c>
      <c r="E19" s="48" t="e">
        <f t="shared" si="29"/>
        <v>#DIV/0!</v>
      </c>
      <c r="F19" s="26">
        <f t="shared" ref="F19:F21" si="32">VLOOKUP(C19,$S$1:$V$12,2,FALSE)</f>
        <v>0</v>
      </c>
      <c r="G19" s="26">
        <f t="shared" ref="G19:G21" si="33">VLOOKUP(C19,$S$1:$V$12,3,FALSE)</f>
        <v>0</v>
      </c>
      <c r="H19" s="26" t="str">
        <f t="shared" ref="H19:H21" si="34">VLOOKUP(C19,$S$1:$V$12,4,FALSE)</f>
        <v>Alvenaria</v>
      </c>
      <c r="J19" s="56"/>
      <c r="K19" s="18"/>
      <c r="L19" s="18"/>
      <c r="M19" s="21" t="str">
        <f>COUNTIF(O19,$O$18)+COUNTIF(P19,$P$18)+COUNTIF(Q19,$Q$18)&amp;" ("&amp; IF(O19=$O$18,"Estrutura, ","") &amp; IF(P19=$P$18,"Ano, ","") &amp;IF(Q19=$Q$18,"Material","") &amp; IF(OR(O19=$O$18,P19=$P$18,Q19=$Q$18),"","Nenhuma") &amp;")"</f>
        <v>3 (Estrutura, Ano, Material)</v>
      </c>
      <c r="N19" s="48" t="e">
        <f>K19/SUM(K18:K22)</f>
        <v>#DIV/0!</v>
      </c>
      <c r="O19" s="26">
        <f>VLOOKUP(L19,$S$1:$V$12,2,FALSE)</f>
        <v>0</v>
      </c>
      <c r="P19" s="26">
        <f t="shared" si="30"/>
        <v>0</v>
      </c>
      <c r="Q19" s="26" t="str">
        <f t="shared" si="31"/>
        <v>Alvenaria</v>
      </c>
    </row>
    <row r="20" spans="1:17" ht="20" customHeight="1" x14ac:dyDescent="0.35">
      <c r="A20" s="53"/>
      <c r="B20" s="18"/>
      <c r="C20" s="18"/>
      <c r="D20" s="21" t="str">
        <f t="shared" si="28"/>
        <v>0 (Nenhuma)</v>
      </c>
      <c r="E20" s="48" t="e">
        <f t="shared" si="29"/>
        <v>#DIV/0!</v>
      </c>
      <c r="F20" s="26">
        <f t="shared" si="32"/>
        <v>0</v>
      </c>
      <c r="G20" s="26">
        <f t="shared" si="33"/>
        <v>0</v>
      </c>
      <c r="H20" s="26" t="str">
        <f t="shared" si="34"/>
        <v>Alvenaria</v>
      </c>
      <c r="J20" s="56"/>
      <c r="K20" s="18"/>
      <c r="L20" s="18"/>
      <c r="M20" s="21" t="str">
        <f t="shared" ref="M20:M22" si="35">COUNTIF(O20,$O$18)+COUNTIF(P20,$P$18)+COUNTIF(Q20,$Q$18)&amp;" ("&amp; IF(O20=$O$18,"Estrutura, ","") &amp; IF(P20=$P$18,"Ano, ","") &amp;IF(Q20=$Q$18,"Material","") &amp; IF(OR(O20=$O$18,P20=$P$18,Q20=$Q$18),"","Nenhuma") &amp;")"</f>
        <v>3 (Estrutura, Ano, Material)</v>
      </c>
      <c r="N20" s="48" t="e">
        <f t="shared" ref="N20:N22" si="36">K20/SUM(K19:K23)</f>
        <v>#DIV/0!</v>
      </c>
      <c r="O20" s="26">
        <f t="shared" ref="O20:O22" si="37">VLOOKUP(L20,$S$1:$V$12,2,FALSE)</f>
        <v>0</v>
      </c>
      <c r="P20" s="26">
        <f t="shared" si="30"/>
        <v>0</v>
      </c>
      <c r="Q20" s="26" t="str">
        <f t="shared" si="31"/>
        <v>Alvenaria</v>
      </c>
    </row>
    <row r="21" spans="1:17" ht="20" customHeight="1" x14ac:dyDescent="0.35">
      <c r="A21" s="53"/>
      <c r="B21" s="18"/>
      <c r="C21" s="18"/>
      <c r="D21" s="21" t="str">
        <f t="shared" si="28"/>
        <v>0 (Nenhuma)</v>
      </c>
      <c r="E21" s="48" t="e">
        <f t="shared" si="29"/>
        <v>#DIV/0!</v>
      </c>
      <c r="F21" s="26">
        <f t="shared" si="32"/>
        <v>0</v>
      </c>
      <c r="G21" s="26">
        <f t="shared" si="33"/>
        <v>0</v>
      </c>
      <c r="H21" s="26" t="str">
        <f t="shared" si="34"/>
        <v>Alvenaria</v>
      </c>
      <c r="J21" s="56"/>
      <c r="K21" s="18"/>
      <c r="L21" s="18"/>
      <c r="M21" s="21" t="str">
        <f t="shared" si="35"/>
        <v>3 (Estrutura, Ano, Material)</v>
      </c>
      <c r="N21" s="48" t="e">
        <f t="shared" si="36"/>
        <v>#DIV/0!</v>
      </c>
      <c r="O21" s="26">
        <f t="shared" si="37"/>
        <v>0</v>
      </c>
      <c r="P21" s="26">
        <f t="shared" si="30"/>
        <v>0</v>
      </c>
      <c r="Q21" s="26" t="str">
        <f t="shared" si="31"/>
        <v>Alvenaria</v>
      </c>
    </row>
    <row r="22" spans="1:17" ht="20" customHeight="1" x14ac:dyDescent="0.35">
      <c r="J22" s="57"/>
      <c r="K22" s="18"/>
      <c r="L22" s="18"/>
      <c r="M22" s="21" t="str">
        <f t="shared" si="35"/>
        <v>3 (Estrutura, Ano, Material)</v>
      </c>
      <c r="N22" s="48" t="e">
        <f t="shared" si="36"/>
        <v>#DIV/0!</v>
      </c>
      <c r="O22" s="26">
        <f t="shared" si="37"/>
        <v>0</v>
      </c>
      <c r="P22" s="26">
        <f t="shared" si="30"/>
        <v>0</v>
      </c>
      <c r="Q22" s="26" t="str">
        <f t="shared" si="31"/>
        <v>Alvenaria</v>
      </c>
    </row>
    <row r="23" spans="1:17" ht="20" customHeight="1" x14ac:dyDescent="0.35">
      <c r="A23" s="53" t="s">
        <v>37</v>
      </c>
      <c r="B23" s="22"/>
      <c r="C23" s="22">
        <v>3</v>
      </c>
      <c r="D23" s="23" t="e">
        <f>B23/SUM(B23:B27)</f>
        <v>#DIV/0!</v>
      </c>
      <c r="E23" s="40"/>
      <c r="F23" s="25" t="str">
        <f t="shared" ref="F23:F28" si="38">VLOOKUP(C23,$S$1:$V$12,2,FALSE)</f>
        <v>Arco</v>
      </c>
      <c r="G23" s="25" t="str">
        <f t="shared" ref="G23:G28" si="39">VLOOKUP(C23,$S$1:$V$12,3,FALSE)</f>
        <v>Antes de 1983</v>
      </c>
      <c r="H23" s="25" t="str">
        <f t="shared" ref="H23:H28" si="40">VLOOKUP(C23,$S$1:$V$12,4,FALSE)</f>
        <v>Betão Armado</v>
      </c>
    </row>
    <row r="24" spans="1:17" ht="20" customHeight="1" x14ac:dyDescent="0.35">
      <c r="A24" s="53"/>
      <c r="B24" s="18"/>
      <c r="C24" s="18"/>
      <c r="D24" s="21" t="str">
        <f>COUNTIF(F24,$F$23)+COUNTIF(G24,$G$23)+COUNTIF(H24,$H$23)&amp;" ("&amp; IF(F24=$F$23,"Estrutura, ","") &amp; IF(G24=$G$23,"Ano, ","") &amp;IF(H24=$H$23,"Material","") &amp; IF(OR(F24=$F$23,G24=$G$23,H24=$H$23),"","Nenhuma") &amp;")"</f>
        <v>0 (Nenhuma)</v>
      </c>
      <c r="E24" s="48" t="e">
        <f>B24/SUM($B$23:$B$28)</f>
        <v>#DIV/0!</v>
      </c>
      <c r="F24" s="26">
        <f t="shared" si="38"/>
        <v>0</v>
      </c>
      <c r="G24" s="26">
        <f t="shared" si="39"/>
        <v>0</v>
      </c>
      <c r="H24" s="26" t="str">
        <f t="shared" si="40"/>
        <v>Alvenaria</v>
      </c>
      <c r="J24" s="53" t="s">
        <v>60</v>
      </c>
      <c r="K24" s="22"/>
      <c r="L24" s="22"/>
      <c r="M24" s="41" t="e">
        <f>K24/SUM(K24:K29)</f>
        <v>#DIV/0!</v>
      </c>
      <c r="N24" s="40"/>
      <c r="O24" s="25">
        <f>VLOOKUP(L24,$S$1:$V$12,2,FALSE)</f>
        <v>0</v>
      </c>
      <c r="P24" s="25">
        <f t="shared" ref="P24:P29" si="41">VLOOKUP(L24,$S$1:$V$12,3,FALSE)</f>
        <v>0</v>
      </c>
      <c r="Q24" s="25" t="str">
        <f t="shared" ref="Q24:Q29" si="42">VLOOKUP(L24,$S$1:$V$12,4,FALSE)</f>
        <v>Alvenaria</v>
      </c>
    </row>
    <row r="25" spans="1:17" ht="20" customHeight="1" x14ac:dyDescent="0.35">
      <c r="A25" s="53"/>
      <c r="B25" s="18"/>
      <c r="C25" s="18"/>
      <c r="D25" s="21" t="str">
        <f>COUNTIF(F25,$F$23)+COUNTIF(G25,$G$23)+COUNTIF(H25,$H$23)&amp;" ("&amp; IF(F25=$F$23,"Estrutura, ","") &amp; IF(G25=$G$23,"Ano, ","") &amp;IF(H25=$H$23,"Material","") &amp; IF(OR(F25=$F$23,G25=$G$23,H25=$H$23),"","Nenhuma") &amp;")"</f>
        <v>0 (Nenhuma)</v>
      </c>
      <c r="E25" s="48" t="e">
        <f t="shared" ref="E25:E28" si="43">B25/SUM($B$23:$B$28)</f>
        <v>#DIV/0!</v>
      </c>
      <c r="F25" s="26">
        <f t="shared" si="38"/>
        <v>0</v>
      </c>
      <c r="G25" s="26">
        <f t="shared" si="39"/>
        <v>0</v>
      </c>
      <c r="H25" s="26" t="str">
        <f t="shared" si="40"/>
        <v>Alvenaria</v>
      </c>
      <c r="J25" s="53"/>
      <c r="K25" s="18"/>
      <c r="L25" s="18"/>
      <c r="M25" s="21" t="str">
        <f>COUNTIF(O25,$O$24)+COUNTIF(P25,$P$24)+COUNTIF(Q25,$Q$24)&amp;" ("&amp; IF(O25=$O$24,"Estrutura, ","") &amp; IF(P25=$P$24,"Ano, ","") &amp;IF(Q25=$Q$24,"Material","") &amp; IF(OR(O25=$O$24,P25=$P$24,Q25=$Q$24),"","Nenhuma") &amp;")"</f>
        <v>3 (Estrutura, Ano, Material)</v>
      </c>
      <c r="N25" s="48" t="e">
        <f>K25/SUM($K$24:$K$29)</f>
        <v>#DIV/0!</v>
      </c>
      <c r="O25" s="26">
        <f>VLOOKUP(L25,$S$1:$V$12,2,FALSE)</f>
        <v>0</v>
      </c>
      <c r="P25" s="26">
        <f t="shared" si="41"/>
        <v>0</v>
      </c>
      <c r="Q25" s="26" t="str">
        <f t="shared" si="42"/>
        <v>Alvenaria</v>
      </c>
    </row>
    <row r="26" spans="1:17" ht="20" customHeight="1" x14ac:dyDescent="0.35">
      <c r="A26" s="53"/>
      <c r="B26" s="18"/>
      <c r="C26" s="18"/>
      <c r="D26" s="21" t="str">
        <f>COUNTIF(F26,$F$23)+COUNTIF(G26,$G$23)+COUNTIF(H26,$H$23)&amp;" ("&amp; IF(F26=$F$23,"Estrutura, ","") &amp; IF(G26=$G$23,"Ano, ","") &amp;IF(H26=$H$23,"Material","") &amp; IF(OR(F26=$F$23,G26=$G$23,H26=$H$23),"","Nenhuma") &amp;")"</f>
        <v>0 (Nenhuma)</v>
      </c>
      <c r="E26" s="48" t="e">
        <f t="shared" si="43"/>
        <v>#DIV/0!</v>
      </c>
      <c r="F26" s="26">
        <f t="shared" si="38"/>
        <v>0</v>
      </c>
      <c r="G26" s="26">
        <f t="shared" si="39"/>
        <v>0</v>
      </c>
      <c r="H26" s="26" t="str">
        <f t="shared" si="40"/>
        <v>Alvenaria</v>
      </c>
      <c r="J26" s="53"/>
      <c r="K26" s="18"/>
      <c r="L26" s="18"/>
      <c r="M26" s="21" t="str">
        <f t="shared" ref="M26:M29" si="44">COUNTIF(O26,$O$24)+COUNTIF(P26,$P$24)+COUNTIF(Q26,$Q$24)&amp;" ("&amp; IF(O26=$O$24,"Estrutura, ","") &amp; IF(P26=$P$24,"Ano, ","") &amp;IF(Q26=$Q$24,"Material","") &amp; IF(OR(O26=$O$24,P26=$P$24,Q26=$Q$24),"","Nenhuma") &amp;")"</f>
        <v>3 (Estrutura, Ano, Material)</v>
      </c>
      <c r="N26" s="48" t="e">
        <f t="shared" ref="N26:N29" si="45">K26/SUM($K$24:$K$29)</f>
        <v>#DIV/0!</v>
      </c>
      <c r="O26" s="26">
        <f t="shared" ref="O26:O29" si="46">VLOOKUP(L26,$S$1:$V$12,2,FALSE)</f>
        <v>0</v>
      </c>
      <c r="P26" s="26">
        <f t="shared" si="41"/>
        <v>0</v>
      </c>
      <c r="Q26" s="26" t="str">
        <f t="shared" si="42"/>
        <v>Alvenaria</v>
      </c>
    </row>
    <row r="27" spans="1:17" ht="20" customHeight="1" x14ac:dyDescent="0.35">
      <c r="A27" s="53"/>
      <c r="B27" s="18"/>
      <c r="C27" s="18"/>
      <c r="D27" s="21" t="str">
        <f>COUNTIF(F27,$F$23)+COUNTIF(G27,$G$23)+COUNTIF(H27,$H$23)&amp;" ("&amp; IF(F27=$F$23,"Estrutura, ","") &amp; IF(G27=$G$23,"Ano, ","") &amp;IF(H27=$H$23,"Material","") &amp; IF(OR(F27=$F$23,G27=$G$23,H27=$H$23),"","Nenhuma") &amp;")"</f>
        <v>0 (Nenhuma)</v>
      </c>
      <c r="E27" s="48" t="e">
        <f t="shared" si="43"/>
        <v>#DIV/0!</v>
      </c>
      <c r="F27" s="26">
        <f t="shared" si="38"/>
        <v>0</v>
      </c>
      <c r="G27" s="26">
        <f t="shared" si="39"/>
        <v>0</v>
      </c>
      <c r="H27" s="26" t="str">
        <f t="shared" si="40"/>
        <v>Alvenaria</v>
      </c>
      <c r="J27" s="53"/>
      <c r="K27" s="18"/>
      <c r="L27" s="18"/>
      <c r="M27" s="21" t="str">
        <f t="shared" si="44"/>
        <v>3 (Estrutura, Ano, Material)</v>
      </c>
      <c r="N27" s="48" t="e">
        <f t="shared" si="45"/>
        <v>#DIV/0!</v>
      </c>
      <c r="O27" s="26">
        <f t="shared" si="46"/>
        <v>0</v>
      </c>
      <c r="P27" s="26">
        <f t="shared" si="41"/>
        <v>0</v>
      </c>
      <c r="Q27" s="26" t="str">
        <f t="shared" si="42"/>
        <v>Alvenaria</v>
      </c>
    </row>
    <row r="28" spans="1:17" ht="20" customHeight="1" x14ac:dyDescent="0.35">
      <c r="A28" s="53"/>
      <c r="B28" s="18"/>
      <c r="C28" s="18"/>
      <c r="D28" s="21" t="str">
        <f>COUNTIF(F28,$F$23)+COUNTIF(G28,$G$23)+COUNTIF(H28,$H$23)&amp;" ("&amp; IF(F28=$F$23,"Estrutura, ","") &amp; IF(G28=$G$23,"Ano, ","") &amp;IF(H28=$H$23,"Material","") &amp; IF(OR(F28=$F$23,G28=$G$23,H28=$H$23),"","Nenhuma") &amp;")"</f>
        <v>0 (Nenhuma)</v>
      </c>
      <c r="E28" s="48" t="e">
        <f t="shared" si="43"/>
        <v>#DIV/0!</v>
      </c>
      <c r="F28" s="26">
        <f t="shared" si="38"/>
        <v>0</v>
      </c>
      <c r="G28" s="26">
        <f t="shared" si="39"/>
        <v>0</v>
      </c>
      <c r="H28" s="26" t="str">
        <f t="shared" si="40"/>
        <v>Alvenaria</v>
      </c>
      <c r="J28" s="53"/>
      <c r="K28" s="18"/>
      <c r="L28" s="18"/>
      <c r="M28" s="21" t="str">
        <f t="shared" si="44"/>
        <v>3 (Estrutura, Ano, Material)</v>
      </c>
      <c r="N28" s="48" t="e">
        <f t="shared" si="45"/>
        <v>#DIV/0!</v>
      </c>
      <c r="O28" s="26">
        <f t="shared" si="46"/>
        <v>0</v>
      </c>
      <c r="P28" s="26">
        <f t="shared" si="41"/>
        <v>0</v>
      </c>
      <c r="Q28" s="26" t="str">
        <f t="shared" si="42"/>
        <v>Alvenaria</v>
      </c>
    </row>
    <row r="29" spans="1:17" ht="20" customHeight="1" x14ac:dyDescent="0.35">
      <c r="J29" s="53"/>
      <c r="K29" s="18"/>
      <c r="L29" s="18"/>
      <c r="M29" s="21" t="str">
        <f t="shared" si="44"/>
        <v>3 (Estrutura, Ano, Material)</v>
      </c>
      <c r="N29" s="48" t="e">
        <f t="shared" si="45"/>
        <v>#DIV/0!</v>
      </c>
      <c r="O29" s="26">
        <f t="shared" si="46"/>
        <v>0</v>
      </c>
      <c r="P29" s="26">
        <f t="shared" si="41"/>
        <v>0</v>
      </c>
      <c r="Q29" s="26" t="str">
        <f t="shared" si="42"/>
        <v>Alvenaria</v>
      </c>
    </row>
    <row r="30" spans="1:17" ht="20" customHeight="1" x14ac:dyDescent="0.35">
      <c r="A30" s="53" t="s">
        <v>38</v>
      </c>
      <c r="B30" s="22"/>
      <c r="C30" s="22">
        <v>4</v>
      </c>
      <c r="D30" s="41" t="e">
        <f>B30/SUM(B30:B35)</f>
        <v>#DIV/0!</v>
      </c>
      <c r="E30" s="40"/>
      <c r="F30" s="25" t="str">
        <f>VLOOKUP(C30,$S$1:$V$12,2,FALSE)</f>
        <v>Arco</v>
      </c>
      <c r="G30" s="25" t="str">
        <f>VLOOKUP(C30,$S$1:$V$12,3,FALSE)</f>
        <v>Depois de 1983</v>
      </c>
      <c r="H30" s="25" t="str">
        <f>VLOOKUP(C30,$S$1:$V$12,4,FALSE)</f>
        <v>Betão Armado</v>
      </c>
    </row>
    <row r="31" spans="1:17" ht="20" customHeight="1" x14ac:dyDescent="0.35">
      <c r="A31" s="53"/>
      <c r="B31" s="2"/>
      <c r="C31" s="2"/>
      <c r="D31" s="21" t="str">
        <f>COUNTIF(F31,$F$30)+COUNTIF(G31,$G$30)+COUNTIF(H31,$H$30)&amp;" ("&amp; IF(F31=$F$30,"Estrutura, ","") &amp; IF(G31=$G$30,"Ano, ","") &amp;IF(H31=$H$30,"Material","") &amp; IF(OR(F31=$F$30,G31=$G$30,H31=$H$30),"","Nenhuma") &amp;")"</f>
        <v>0 (Nenhuma)</v>
      </c>
      <c r="E31" s="28" t="e">
        <f>B31/SUM($B$31:$B$35)</f>
        <v>#DIV/0!</v>
      </c>
      <c r="F31" s="26">
        <f t="shared" ref="F31:F35" si="47">VLOOKUP(C31,$S$1:$V$12,2,FALSE)</f>
        <v>0</v>
      </c>
      <c r="G31" s="26">
        <f t="shared" ref="G31:G35" si="48">VLOOKUP(C31,$S$1:$V$12,3,FALSE)</f>
        <v>0</v>
      </c>
      <c r="H31" s="26" t="str">
        <f t="shared" ref="H31:H35" si="49">VLOOKUP(C31,$S$1:$V$12,4,FALSE)</f>
        <v>Alvenaria</v>
      </c>
      <c r="J31" s="53" t="s">
        <v>61</v>
      </c>
      <c r="K31" s="22"/>
      <c r="L31" s="22"/>
      <c r="M31" s="41" t="e">
        <f>K31/SUM(K31:K36)</f>
        <v>#DIV/0!</v>
      </c>
      <c r="N31" s="40"/>
      <c r="O31" s="25">
        <f>VLOOKUP(L31,$S$1:$V$12,2,FALSE)</f>
        <v>0</v>
      </c>
      <c r="P31" s="25">
        <f t="shared" ref="P31:P35" si="50">VLOOKUP(L31,$S$1:$V$12,3,FALSE)</f>
        <v>0</v>
      </c>
      <c r="Q31" s="25" t="str">
        <f t="shared" ref="Q31:Q35" si="51">VLOOKUP(L31,$S$1:$V$12,4,FALSE)</f>
        <v>Alvenaria</v>
      </c>
    </row>
    <row r="32" spans="1:17" ht="20" customHeight="1" x14ac:dyDescent="0.35">
      <c r="A32" s="53"/>
      <c r="B32" s="2"/>
      <c r="C32" s="2"/>
      <c r="D32" s="21" t="str">
        <f t="shared" ref="D32:D35" si="52">COUNTIF(F32,$F$30)+COUNTIF(G32,$G$30)+COUNTIF(H32,$H$30)&amp;" ("&amp; IF(F32=$F$30,"Estrutura, ","") &amp; IF(G32=$G$30,"Ano, ","") &amp;IF(H32=$H$30,"Material","") &amp; IF(OR(F32=$F$30,G32=$G$30,H32=$H$30),"","Nenhuma") &amp;")"</f>
        <v>0 (Nenhuma)</v>
      </c>
      <c r="E32" s="28" t="e">
        <f t="shared" ref="E32:E35" si="53">B32/SUM($B$31:$B$35)</f>
        <v>#DIV/0!</v>
      </c>
      <c r="F32" s="26">
        <f t="shared" si="47"/>
        <v>0</v>
      </c>
      <c r="G32" s="26">
        <f t="shared" si="48"/>
        <v>0</v>
      </c>
      <c r="H32" s="26" t="str">
        <f t="shared" si="49"/>
        <v>Alvenaria</v>
      </c>
      <c r="J32" s="53"/>
      <c r="K32" s="18"/>
      <c r="L32" s="18"/>
      <c r="M32" s="21" t="str">
        <f>COUNTIF(O32,$O$31)+COUNTIF(P32,$P$31)+COUNTIF(Q32,$Q$31)&amp;" ("&amp; IF(O32=$O$31,"Estrutura, ","") &amp; IF(P32=$P$31,"Ano, ","") &amp;IF(Q32=$Q$31,"Material","") &amp; IF(OR(O32=$O$31,P32=$P$31,Q32=$Q$31),"","Nenhuma") &amp;")"</f>
        <v>3 (Estrutura, Ano, Material)</v>
      </c>
      <c r="N32" s="48" t="e">
        <f>K32/SUM($K$31:$K$36)</f>
        <v>#DIV/0!</v>
      </c>
      <c r="O32" s="26">
        <f>VLOOKUP(L32,$S$1:$V$12,2,FALSE)</f>
        <v>0</v>
      </c>
      <c r="P32" s="26">
        <f t="shared" si="50"/>
        <v>0</v>
      </c>
      <c r="Q32" s="26" t="str">
        <f t="shared" si="51"/>
        <v>Alvenaria</v>
      </c>
    </row>
    <row r="33" spans="1:17" ht="20" customHeight="1" x14ac:dyDescent="0.35">
      <c r="A33" s="53"/>
      <c r="B33" s="2"/>
      <c r="C33" s="2"/>
      <c r="D33" s="21" t="str">
        <f t="shared" si="52"/>
        <v>0 (Nenhuma)</v>
      </c>
      <c r="E33" s="28" t="e">
        <f t="shared" si="53"/>
        <v>#DIV/0!</v>
      </c>
      <c r="F33" s="26">
        <f t="shared" si="47"/>
        <v>0</v>
      </c>
      <c r="G33" s="26">
        <f t="shared" si="48"/>
        <v>0</v>
      </c>
      <c r="H33" s="26" t="str">
        <f t="shared" si="49"/>
        <v>Alvenaria</v>
      </c>
      <c r="J33" s="53"/>
      <c r="K33" s="18"/>
      <c r="L33" s="18"/>
      <c r="M33" s="21" t="str">
        <f t="shared" ref="M33:M36" si="54">COUNTIF(O33,$O$31)+COUNTIF(P33,$P$31)+COUNTIF(Q33,$Q$31)&amp;" ("&amp; IF(O33=$O$31,"Estrutura, ","") &amp; IF(P33=$P$31,"Ano, ","") &amp;IF(Q33=$Q$31,"Material","") &amp; IF(OR(O33=$O$31,P33=$P$31,Q33=$Q$31),"","Nenhuma") &amp;")"</f>
        <v>3 (Estrutura, Ano, Material)</v>
      </c>
      <c r="N33" s="48" t="e">
        <f t="shared" ref="N33:N36" si="55">K33/SUM($K$31:$K$36)</f>
        <v>#DIV/0!</v>
      </c>
      <c r="O33" s="26">
        <f t="shared" ref="O33:O35" si="56">VLOOKUP(L33,$S$1:$V$12,2,FALSE)</f>
        <v>0</v>
      </c>
      <c r="P33" s="26">
        <f t="shared" si="50"/>
        <v>0</v>
      </c>
      <c r="Q33" s="26" t="str">
        <f t="shared" si="51"/>
        <v>Alvenaria</v>
      </c>
    </row>
    <row r="34" spans="1:17" ht="20" customHeight="1" x14ac:dyDescent="0.35">
      <c r="A34" s="53"/>
      <c r="B34" s="2"/>
      <c r="C34" s="2"/>
      <c r="D34" s="21" t="str">
        <f t="shared" si="52"/>
        <v>0 (Nenhuma)</v>
      </c>
      <c r="E34" s="28" t="e">
        <f t="shared" si="53"/>
        <v>#DIV/0!</v>
      </c>
      <c r="F34" s="26">
        <f t="shared" si="47"/>
        <v>0</v>
      </c>
      <c r="G34" s="26">
        <f t="shared" si="48"/>
        <v>0</v>
      </c>
      <c r="H34" s="26" t="str">
        <f t="shared" si="49"/>
        <v>Alvenaria</v>
      </c>
      <c r="J34" s="53"/>
      <c r="K34" s="18"/>
      <c r="L34" s="18"/>
      <c r="M34" s="21" t="str">
        <f t="shared" si="54"/>
        <v>3 (Estrutura, Ano, Material)</v>
      </c>
      <c r="N34" s="48" t="e">
        <f t="shared" si="55"/>
        <v>#DIV/0!</v>
      </c>
      <c r="O34" s="26">
        <f t="shared" si="56"/>
        <v>0</v>
      </c>
      <c r="P34" s="26">
        <f t="shared" si="50"/>
        <v>0</v>
      </c>
      <c r="Q34" s="26" t="str">
        <f t="shared" si="51"/>
        <v>Alvenaria</v>
      </c>
    </row>
    <row r="35" spans="1:17" ht="20" customHeight="1" x14ac:dyDescent="0.35">
      <c r="A35" s="53"/>
      <c r="B35" s="2"/>
      <c r="C35" s="2"/>
      <c r="D35" s="21" t="str">
        <f t="shared" si="52"/>
        <v>0 (Nenhuma)</v>
      </c>
      <c r="E35" s="28" t="e">
        <f t="shared" si="53"/>
        <v>#DIV/0!</v>
      </c>
      <c r="F35" s="26">
        <f t="shared" si="47"/>
        <v>0</v>
      </c>
      <c r="G35" s="26">
        <f t="shared" si="48"/>
        <v>0</v>
      </c>
      <c r="H35" s="26" t="str">
        <f t="shared" si="49"/>
        <v>Alvenaria</v>
      </c>
      <c r="J35" s="53"/>
      <c r="K35" s="18"/>
      <c r="L35" s="18"/>
      <c r="M35" s="21" t="str">
        <f t="shared" si="54"/>
        <v>3 (Estrutura, Ano, Material)</v>
      </c>
      <c r="N35" s="48" t="e">
        <f t="shared" si="55"/>
        <v>#DIV/0!</v>
      </c>
      <c r="O35" s="26">
        <f t="shared" si="56"/>
        <v>0</v>
      </c>
      <c r="P35" s="26">
        <f t="shared" si="50"/>
        <v>0</v>
      </c>
      <c r="Q35" s="26" t="str">
        <f t="shared" si="51"/>
        <v>Alvenaria</v>
      </c>
    </row>
    <row r="36" spans="1:17" ht="20" customHeight="1" x14ac:dyDescent="0.35">
      <c r="J36" s="53"/>
      <c r="K36" s="18"/>
      <c r="L36" s="18"/>
      <c r="M36" s="21" t="str">
        <f t="shared" si="54"/>
        <v>3 (Estrutura, Ano, Material)</v>
      </c>
      <c r="N36" s="48" t="e">
        <f t="shared" si="55"/>
        <v>#DIV/0!</v>
      </c>
      <c r="O36" s="26">
        <f t="shared" ref="O36" si="57">VLOOKUP(L36,$S$1:$V$12,2,FALSE)</f>
        <v>0</v>
      </c>
      <c r="P36" s="26">
        <f t="shared" ref="P36" si="58">VLOOKUP(L36,$S$1:$V$12,3,FALSE)</f>
        <v>0</v>
      </c>
      <c r="Q36" s="26" t="str">
        <f t="shared" ref="Q36" si="59">VLOOKUP(L36,$S$1:$V$12,4,FALSE)</f>
        <v>Alvenaria</v>
      </c>
    </row>
    <row r="37" spans="1:17" ht="20" customHeight="1" x14ac:dyDescent="0.35">
      <c r="A37" s="53" t="s">
        <v>56</v>
      </c>
      <c r="B37" s="22"/>
      <c r="C37" s="22"/>
      <c r="D37" s="23" t="e">
        <f>B37/SUM(B37:B42)</f>
        <v>#DIV/0!</v>
      </c>
      <c r="E37" s="40"/>
      <c r="F37" s="25">
        <f t="shared" ref="F37:F41" si="60">VLOOKUP(C37,$S$1:$V$12,2,FALSE)</f>
        <v>0</v>
      </c>
      <c r="G37" s="25">
        <f t="shared" ref="G37:G41" si="61">VLOOKUP(C37,$S$1:$V$12,3,FALSE)</f>
        <v>0</v>
      </c>
      <c r="H37" s="25" t="str">
        <f t="shared" ref="H37:H41" si="62">VLOOKUP(C37,$S$1:$V$12,4,FALSE)</f>
        <v>Alvenaria</v>
      </c>
    </row>
    <row r="38" spans="1:17" ht="20" customHeight="1" x14ac:dyDescent="0.35">
      <c r="A38" s="53"/>
      <c r="B38" s="18"/>
      <c r="C38" s="18"/>
      <c r="D38" s="21" t="str">
        <f>COUNTIF(F38,$F$37)+COUNTIF(G38,$G$37)+COUNTIF(H38,$H$37)&amp;" ("&amp; IF(F38=$F$37,"Estrutura, ","") &amp; IF(G38=$G$37,"Ano, ","") &amp;IF(H38=$H$37,"Material","") &amp; IF(OR(F38=$F$37,G38=$G$37,H38=$H$37),"","Nenhuma") &amp;")"</f>
        <v>3 (Estrutura, Ano, Material)</v>
      </c>
      <c r="E38" s="48" t="e">
        <f>B38/SUM($B$37:$B$42)</f>
        <v>#DIV/0!</v>
      </c>
      <c r="F38" s="26">
        <f t="shared" si="60"/>
        <v>0</v>
      </c>
      <c r="G38" s="26">
        <f t="shared" si="61"/>
        <v>0</v>
      </c>
      <c r="H38" s="26" t="str">
        <f t="shared" si="62"/>
        <v>Alvenaria</v>
      </c>
    </row>
    <row r="39" spans="1:17" ht="20" customHeight="1" x14ac:dyDescent="0.35">
      <c r="A39" s="53"/>
      <c r="B39" s="18"/>
      <c r="C39" s="18"/>
      <c r="D39" s="21" t="str">
        <f>COUNTIF(F39,$F$37)+COUNTIF(G39,$G$37)+COUNTIF(H39,$H$37)&amp;" ("&amp; IF(F39=$F$37,"Estrutura, ","") &amp; IF(G39=$G$37,"Ano, ","") &amp;IF(H39=$H$37,"Material","") &amp; IF(OR(F39=$F$37,G39=$G$37,H39=$H$37),"","Nenhuma") &amp;")"</f>
        <v>3 (Estrutura, Ano, Material)</v>
      </c>
      <c r="E39" s="48" t="e">
        <f t="shared" ref="E39:E42" si="63">B39/SUM($B$37:$B$42)</f>
        <v>#DIV/0!</v>
      </c>
      <c r="F39" s="26">
        <f t="shared" si="60"/>
        <v>0</v>
      </c>
      <c r="G39" s="26">
        <f t="shared" si="61"/>
        <v>0</v>
      </c>
      <c r="H39" s="26" t="str">
        <f t="shared" si="62"/>
        <v>Alvenaria</v>
      </c>
    </row>
    <row r="40" spans="1:17" ht="20" customHeight="1" x14ac:dyDescent="0.35">
      <c r="A40" s="53"/>
      <c r="B40" s="18"/>
      <c r="C40" s="18"/>
      <c r="D40" s="21" t="str">
        <f>COUNTIF(F40,$F$37)+COUNTIF(G40,$G$37)+COUNTIF(H40,$H$37)&amp;" ("&amp; IF(F40=$F$37,"Estrutura, ","") &amp; IF(G40=$G$37,"Ano, ","") &amp;IF(H40=$H$37,"Material","") &amp; IF(OR(F40=$F$37,G40=$G$37,H40=$H$37),"","Nenhuma") &amp;")"</f>
        <v>3 (Estrutura, Ano, Material)</v>
      </c>
      <c r="E40" s="48" t="e">
        <f t="shared" si="63"/>
        <v>#DIV/0!</v>
      </c>
      <c r="F40" s="26">
        <f t="shared" si="60"/>
        <v>0</v>
      </c>
      <c r="G40" s="26">
        <f t="shared" si="61"/>
        <v>0</v>
      </c>
      <c r="H40" s="26" t="str">
        <f t="shared" si="62"/>
        <v>Alvenaria</v>
      </c>
    </row>
    <row r="41" spans="1:17" ht="20" customHeight="1" x14ac:dyDescent="0.35">
      <c r="A41" s="53"/>
      <c r="B41" s="18"/>
      <c r="C41" s="18"/>
      <c r="D41" s="21" t="str">
        <f>COUNTIF(F41,$F$37)+COUNTIF(G41,$G$37)+COUNTIF(H41,$H$37)&amp;" ("&amp; IF(F41=$F$37,"Estrutura, ","") &amp; IF(G41=$G$37,"Ano, ","") &amp;IF(H41=$H$37,"Material","") &amp; IF(OR(F41=$F$37,G41=$G$37,H41=$H$37),"","Nenhuma") &amp;")"</f>
        <v>3 (Estrutura, Ano, Material)</v>
      </c>
      <c r="E41" s="48" t="e">
        <f t="shared" si="63"/>
        <v>#DIV/0!</v>
      </c>
      <c r="F41" s="26">
        <f t="shared" si="60"/>
        <v>0</v>
      </c>
      <c r="G41" s="26">
        <f t="shared" si="61"/>
        <v>0</v>
      </c>
      <c r="H41" s="26" t="str">
        <f t="shared" si="62"/>
        <v>Alvenaria</v>
      </c>
    </row>
    <row r="42" spans="1:17" ht="20" customHeight="1" x14ac:dyDescent="0.35">
      <c r="A42" s="53"/>
      <c r="B42" s="18"/>
      <c r="C42" s="18"/>
      <c r="D42" s="21" t="str">
        <f>COUNTIF(F42,$F$37)+COUNTIF(G42,$G$37)+COUNTIF(H42,$H$37)&amp;" ("&amp; IF(F42=$F$37,"Estrutura, ","") &amp; IF(G42=$G$37,"Ano, ","") &amp;IF(H42=$H$37,"Material","") &amp; IF(OR(F42=$F$37,G42=$G$37,H42=$H$37),"","Nenhuma") &amp;")"</f>
        <v>3 (Estrutura, Ano, Material)</v>
      </c>
      <c r="E42" s="48" t="e">
        <f t="shared" si="63"/>
        <v>#DIV/0!</v>
      </c>
      <c r="F42" s="26">
        <f t="shared" ref="F42" si="64">VLOOKUP(C42,$S$1:$V$12,2,FALSE)</f>
        <v>0</v>
      </c>
      <c r="G42" s="26">
        <f t="shared" ref="G42" si="65">VLOOKUP(C42,$S$1:$V$12,3,FALSE)</f>
        <v>0</v>
      </c>
      <c r="H42" s="26" t="str">
        <f t="shared" ref="H42" si="66">VLOOKUP(C42,$S$1:$V$12,4,FALSE)</f>
        <v>Alvenaria</v>
      </c>
    </row>
  </sheetData>
  <mergeCells count="12">
    <mergeCell ref="A37:A42"/>
    <mergeCell ref="J31:J36"/>
    <mergeCell ref="J2:J8"/>
    <mergeCell ref="J10:J16"/>
    <mergeCell ref="X1:AA1"/>
    <mergeCell ref="J18:J22"/>
    <mergeCell ref="J24:J29"/>
    <mergeCell ref="A2:A7"/>
    <mergeCell ref="A9:A14"/>
    <mergeCell ref="A16:A21"/>
    <mergeCell ref="A23:A28"/>
    <mergeCell ref="A30:A3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3FDBD-7C69-45E8-9D25-BDE932A4141A}">
  <sheetPr codeName="Folha7"/>
  <dimension ref="A1:K19"/>
  <sheetViews>
    <sheetView workbookViewId="0">
      <pane xSplit="1" topLeftCell="B1" activePane="topRight" state="frozen"/>
      <selection pane="topRight" activeCell="B2" sqref="B2:E12"/>
    </sheetView>
  </sheetViews>
  <sheetFormatPr defaultRowHeight="14.5" x14ac:dyDescent="0.35"/>
  <cols>
    <col min="1" max="1" width="10.7265625" style="14" bestFit="1" customWidth="1"/>
    <col min="2" max="2" width="12.81640625" bestFit="1" customWidth="1"/>
    <col min="3" max="3" width="13.1796875" bestFit="1" customWidth="1"/>
    <col min="4" max="4" width="11.81640625" bestFit="1" customWidth="1"/>
    <col min="5" max="5" width="12.36328125" bestFit="1" customWidth="1"/>
    <col min="6" max="6" width="8.54296875" style="31" customWidth="1"/>
    <col min="7" max="7" width="12.6328125" bestFit="1" customWidth="1"/>
    <col min="8" max="8" width="12.54296875" bestFit="1" customWidth="1"/>
    <col min="9" max="9" width="16.1796875" bestFit="1" customWidth="1"/>
    <col min="10" max="10" width="10.7265625" style="9" bestFit="1" customWidth="1"/>
    <col min="11" max="11" width="105.1796875" style="33" bestFit="1" customWidth="1"/>
  </cols>
  <sheetData>
    <row r="1" spans="1:11" x14ac:dyDescent="0.35">
      <c r="A1" s="34" t="s">
        <v>29</v>
      </c>
      <c r="B1" s="35" t="s">
        <v>2</v>
      </c>
      <c r="C1" s="35" t="s">
        <v>5</v>
      </c>
      <c r="D1" s="35" t="s">
        <v>6</v>
      </c>
      <c r="E1" s="35" t="s">
        <v>7</v>
      </c>
      <c r="F1" s="29" t="s">
        <v>16</v>
      </c>
      <c r="G1" s="36" t="s">
        <v>10</v>
      </c>
      <c r="H1" s="36" t="s">
        <v>11</v>
      </c>
      <c r="I1" s="36" t="s">
        <v>12</v>
      </c>
      <c r="J1" s="17" t="s">
        <v>13</v>
      </c>
      <c r="K1"/>
    </row>
    <row r="2" spans="1:11" x14ac:dyDescent="0.35">
      <c r="A2" s="15">
        <v>0</v>
      </c>
      <c r="B2" s="2"/>
      <c r="C2" s="2"/>
      <c r="D2" s="2"/>
      <c r="E2" s="2"/>
      <c r="F2" s="30">
        <f>'Matriz Confusão 2'!N3</f>
        <v>0</v>
      </c>
      <c r="G2" s="10" t="str" cm="1">
        <f t="array" ref="G2">_xlfn.IFS(AND(B2&lt;=1,B2&gt;=0.95),"Muito Alta",AND(B2&lt;0.95,B2&gt;=0.9),"Alta",AND(B2&lt;0.9,B2&gt;=0.7),"Boa",AND(B2&lt;0.7,B2&gt;=0.5),"Médio",AND(B2&lt;0.5,B2&gt;=0.25),"Baixo",AND(B2&lt;0.25,B2&gt;0),"Muito Baixo",B2=0,"Zero")</f>
        <v>Zero</v>
      </c>
      <c r="H2" s="10" t="str" cm="1">
        <f t="array" ref="H2">_xlfn.IFS(AND(C2&lt;=1,C2&gt;=0.95),"Muito Alta",AND(C2&lt;0.95,C2&gt;=0.9),"Alta",AND(C2&lt;0.9,C2&gt;=0.7),"Boa",AND(C2&lt;0.7,C2&gt;=0.5),"Médio",AND(C2&lt;0.5,C2&gt;=0.25),"Baixo",AND(C2&lt;0.25,C2&gt;0),"Muito Baixo",C2=0,"Zero")</f>
        <v>Zero</v>
      </c>
      <c r="I2" s="10" t="str" cm="1">
        <f t="array" ref="I2">_xlfn.IFS(AND(D2&lt;=1,D2&gt;=0.95),"Muito Alta",AND(D2&lt;0.95,D2&gt;=0.9),"Alta",AND(D2&lt;0.9,D2&gt;=0.7),"Boa",AND(D2&lt;0.7,D2&gt;=0.5),"Médio",AND(D2&lt;0.5,D2&gt;=0.25),"Baixo",AND(D2&lt;0.25,D2&gt;0),"Muito Baixo",D2=0,"Zero")</f>
        <v>Zero</v>
      </c>
      <c r="J2" s="16" t="str" cm="1">
        <f t="array" ref="J2">_xlfn.IFS(AND(E2&lt;=1,E2&gt;=0.95),"Muito Alta",AND(E2&lt;0.95,E2&gt;=0.9),"Alta",AND(E2&lt;0.9,E2&gt;=0.7),"Boa",AND(E2&lt;0.7,E2&gt;=0.5),"Médio",AND(E2&lt;0.5,E2&gt;=0.25),"Baixo",AND(E2&lt;0.25,E2&gt;0),"Muito Baixo",E2=0,"Zero")</f>
        <v>Zero</v>
      </c>
      <c r="K2"/>
    </row>
    <row r="3" spans="1:11" x14ac:dyDescent="0.35">
      <c r="A3" s="15">
        <v>1</v>
      </c>
      <c r="B3" s="2"/>
      <c r="C3" s="2"/>
      <c r="D3" s="2"/>
      <c r="E3" s="2"/>
      <c r="F3" s="30">
        <f>'Matriz Confusão 2'!N4</f>
        <v>0</v>
      </c>
      <c r="G3" s="10" t="str" cm="1">
        <f t="array" ref="G3">_xlfn.IFS(AND(B3&lt;=1,B3&gt;=0.95),"Muito Alta",AND(B3&lt;0.95,B3&gt;=0.9),"Alta",AND(B3&lt;0.9,B3&gt;=0.7),"Boa",AND(B3&lt;0.7,B3&gt;=0.5),"Médio",AND(B3&lt;0.5,B3&gt;=0.25),"Baixo",AND(B3&lt;0.25,B3&gt;0),"Muito Baixo",B3=0,"Zero")</f>
        <v>Zero</v>
      </c>
      <c r="H3" s="10" t="str" cm="1">
        <f t="array" ref="H3">_xlfn.IFS(AND(C3&lt;=1,C3&gt;=0.95),"Muito Alta",AND(C3&lt;0.95,C3&gt;=0.9),"Alta",AND(C3&lt;0.9,C3&gt;=0.7),"Boa",AND(C3&lt;0.7,C3&gt;=0.5),"Médio",AND(C3&lt;0.5,C3&gt;=0.25),"Baixo",AND(C3&lt;0.25,C3&gt;0),"Muito Baixo",C3=0,"Zero")</f>
        <v>Zero</v>
      </c>
      <c r="I3" s="10" t="str" cm="1">
        <f t="array" ref="I3">_xlfn.IFS(AND(D3&lt;=1,D3&gt;=0.95),"Muito Alta",AND(D3&lt;0.95,D3&gt;=0.9),"Alta",AND(D3&lt;0.9,D3&gt;=0.7),"Boa",AND(D3&lt;0.7,D3&gt;=0.5),"Médio",AND(D3&lt;0.5,D3&gt;=0.25),"Baixo",AND(D3&lt;0.25,D3&gt;0),"Muito Baixo",D3=0,"Zero")</f>
        <v>Zero</v>
      </c>
      <c r="J3" s="16" t="str" cm="1">
        <f t="array" ref="J3">_xlfn.IFS(AND(E3&lt;=1,E3&gt;=0.95),"Muito Alta",AND(E3&lt;0.95,E3&gt;=0.9),"Alta",AND(E3&lt;0.9,E3&gt;=0.7),"Boa",AND(E3&lt;0.7,E3&gt;=0.5),"Médio",AND(E3&lt;0.5,E3&gt;=0.25),"Baixo",AND(E3&lt;0.25,E3&gt;0),"Muito Baixo",E3=0,"Zero")</f>
        <v>Zero</v>
      </c>
      <c r="K3"/>
    </row>
    <row r="4" spans="1:11" x14ac:dyDescent="0.35">
      <c r="A4" s="37">
        <v>2</v>
      </c>
      <c r="B4" s="43"/>
      <c r="C4" s="43"/>
      <c r="D4" s="43"/>
      <c r="E4" s="43"/>
      <c r="F4" s="30">
        <f>'Matriz Confusão 2'!N5</f>
        <v>0</v>
      </c>
      <c r="G4" s="10" t="str" cm="1">
        <f t="array" ref="G4">_xlfn.IFS(AND(B4&lt;=1,B4&gt;=0.95),"Muito Alta",AND(B4&lt;0.95,B4&gt;=0.9),"Alta",AND(B4&lt;0.9,B4&gt;=0.7),"Boa",AND(B4&lt;0.7,B4&gt;=0.5),"Médio",AND(B4&lt;0.5,B4&gt;=0.25),"Baixo",AND(B4&lt;0.25,B4&gt;0),"Muito Baixo",B4=0,"Zero")</f>
        <v>Zero</v>
      </c>
      <c r="H4" s="10" t="str" cm="1">
        <f t="array" ref="H4">_xlfn.IFS(AND(C4&lt;=1,C4&gt;=0.95),"Muito Alta",AND(C4&lt;0.95,C4&gt;=0.9),"Alta",AND(C4&lt;0.9,C4&gt;=0.7),"Boa",AND(C4&lt;0.7,C4&gt;=0.5),"Médio",AND(C4&lt;0.5,C4&gt;=0.25),"Baixo",AND(C4&lt;0.25,C4&gt;0),"Muito Baixo",C4=0,"Zero")</f>
        <v>Zero</v>
      </c>
      <c r="I4" s="10" t="str" cm="1">
        <f t="array" ref="I4">_xlfn.IFS(AND(D4&lt;=1,D4&gt;=0.95),"Muito Alta",AND(D4&lt;0.95,D4&gt;=0.9),"Alta",AND(D4&lt;0.9,D4&gt;=0.7),"Boa",AND(D4&lt;0.7,D4&gt;=0.5),"Médio",AND(D4&lt;0.5,D4&gt;=0.25),"Baixo",AND(D4&lt;0.25,D4&gt;0),"Muito Baixo",D4=0,"Zero")</f>
        <v>Zero</v>
      </c>
      <c r="J4" s="16" t="str" cm="1">
        <f t="array" ref="J4">_xlfn.IFS(AND(E4&lt;=1,E4&gt;=0.95),"Muito Alta",AND(E4&lt;0.95,E4&gt;=0.9),"Alta",AND(E4&lt;0.9,E4&gt;=0.7),"Boa",AND(E4&lt;0.7,E4&gt;=0.5),"Médio",AND(E4&lt;0.5,E4&gt;=0.25),"Baixo",AND(E4&lt;0.25,E4&gt;0),"Muito Baixo",E4=0,"Zero")</f>
        <v>Zero</v>
      </c>
      <c r="K4"/>
    </row>
    <row r="5" spans="1:11" x14ac:dyDescent="0.35">
      <c r="A5" s="38">
        <v>3</v>
      </c>
      <c r="B5" s="2"/>
      <c r="C5" s="2"/>
      <c r="D5" s="2"/>
      <c r="E5" s="2"/>
      <c r="F5" s="30">
        <f>'Matriz Confusão 2'!N6</f>
        <v>0</v>
      </c>
      <c r="G5" s="18" t="str" cm="1">
        <f t="array" ref="G5">_xlfn.IFS(AND(B5&lt;=1,B5&gt;=0.95),"Muito Alta",AND(B5&lt;0.95,B5&gt;=0.9),"Alta",AND(B5&lt;0.9,B5&gt;=0.7),"Boa",AND(B5&lt;0.7,B5&gt;=0.5),"Médio",AND(B5&lt;0.5,B5&gt;=0.25),"Baixo",AND(B5&lt;0.25,B5&gt;0),"Muito Baixo",B5=0,"Zero")</f>
        <v>Zero</v>
      </c>
      <c r="H5" s="18" t="str" cm="1">
        <f t="array" ref="H5">_xlfn.IFS(AND(C5&lt;=1,C5&gt;=0.95),"Muito Alta",AND(C5&lt;0.95,C5&gt;=0.9),"Alta",AND(C5&lt;0.9,C5&gt;=0.7),"Boa",AND(C5&lt;0.7,C5&gt;=0.5),"Médio",AND(C5&lt;0.5,C5&gt;=0.25),"Baixo",AND(C5&lt;0.25,C5&gt;0),"Muito Baixo",C5=0,"Zero")</f>
        <v>Zero</v>
      </c>
      <c r="I5" s="18" t="str" cm="1">
        <f t="array" ref="I5">_xlfn.IFS(AND(D5&lt;=1,D5&gt;=0.95),"Muito Alta",AND(D5&lt;0.95,D5&gt;=0.9),"Alta",AND(D5&lt;0.9,D5&gt;=0.7),"Boa",AND(D5&lt;0.7,D5&gt;=0.5),"Médio",AND(D5&lt;0.5,D5&gt;=0.25),"Baixo",AND(D5&lt;0.25,D5&gt;0),"Muito Baixo",D5=0,"Zero")</f>
        <v>Zero</v>
      </c>
      <c r="J5" s="18" t="str" cm="1">
        <f t="array" ref="J5">_xlfn.IFS(AND(E5&lt;=1,E5&gt;=0.95),"Muito Alta",AND(E5&lt;0.95,E5&gt;=0.9),"Alta",AND(E5&lt;0.9,E5&gt;=0.7),"Boa",AND(E5&lt;0.7,E5&gt;=0.5),"Médio",AND(E5&lt;0.5,E5&gt;=0.25),"Baixo",AND(E5&lt;0.25,E5&gt;0),"Muito Baixo",E5=0,"Zero")</f>
        <v>Zero</v>
      </c>
      <c r="K5"/>
    </row>
    <row r="6" spans="1:11" x14ac:dyDescent="0.35">
      <c r="A6" s="15">
        <v>4</v>
      </c>
      <c r="B6" s="2"/>
      <c r="C6" s="2"/>
      <c r="D6" s="2"/>
      <c r="E6" s="2"/>
      <c r="F6" s="30">
        <f>'Matriz Confusão 2'!N7</f>
        <v>0</v>
      </c>
      <c r="G6" s="10" t="str" cm="1">
        <f t="array" ref="G6">_xlfn.IFS(AND(B6&lt;=1,B6&gt;=0.95),"Muito Alta",AND(B6&lt;0.95,B6&gt;=0.9),"Alta",AND(B6&lt;0.9,B6&gt;=0.7),"Boa",AND(B6&lt;0.7,B6&gt;=0.5),"Médio",AND(B6&lt;0.5,B6&gt;=0.25),"Baixo",AND(B6&lt;0.25,B6&gt;0),"Muito Baixo",B6=0,"Zero")</f>
        <v>Zero</v>
      </c>
      <c r="H6" s="10" t="str" cm="1">
        <f t="array" ref="H6">_xlfn.IFS(AND(C6&lt;=1,C6&gt;=0.95),"Muito Alta",AND(C6&lt;0.95,C6&gt;=0.9),"Alta",AND(C6&lt;0.9,C6&gt;=0.7),"Boa",AND(C6&lt;0.7,C6&gt;=0.5),"Médio",AND(C6&lt;0.5,C6&gt;=0.25),"Baixo",AND(C6&lt;0.25,C6&gt;0),"Muito Baixo",C6=0,"Zero")</f>
        <v>Zero</v>
      </c>
      <c r="I6" s="10" t="str" cm="1">
        <f t="array" ref="I6">_xlfn.IFS(AND(D6&lt;=1,D6&gt;=0.95),"Muito Alta",AND(D6&lt;0.95,D6&gt;=0.9),"Alta",AND(D6&lt;0.9,D6&gt;=0.7),"Boa",AND(D6&lt;0.7,D6&gt;=0.5),"Médio",AND(D6&lt;0.5,D6&gt;=0.25),"Baixo",AND(D6&lt;0.25,D6&gt;0),"Muito Baixo",D6=0,"Zero")</f>
        <v>Zero</v>
      </c>
      <c r="J6" s="16" t="str" cm="1">
        <f t="array" ref="J6">_xlfn.IFS(AND(E6&lt;=1,E6&gt;=0.95),"Muito Alta",AND(E6&lt;0.95,E6&gt;=0.9),"Alta",AND(E6&lt;0.9,E6&gt;=0.7),"Boa",AND(E6&lt;0.7,E6&gt;=0.5),"Médio",AND(E6&lt;0.5,E6&gt;=0.25),"Baixo",AND(E6&lt;0.25,E6&gt;0),"Muito Baixo",E6=0,"Zero")</f>
        <v>Zero</v>
      </c>
      <c r="K6"/>
    </row>
    <row r="7" spans="1:11" x14ac:dyDescent="0.35">
      <c r="A7" s="15">
        <v>5</v>
      </c>
      <c r="B7" s="2"/>
      <c r="C7" s="2"/>
      <c r="D7" s="2"/>
      <c r="E7" s="2"/>
      <c r="F7" s="30">
        <f>'Matriz Confusão 2'!N8</f>
        <v>0</v>
      </c>
      <c r="G7" s="10" t="str" cm="1">
        <f t="array" ref="G7">_xlfn.IFS(AND(B7&lt;=1,B7&gt;=0.95),"Muito Alta",AND(B7&lt;0.95,B7&gt;=0.9),"Alta",AND(B7&lt;0.9,B7&gt;=0.7),"Boa",AND(B7&lt;0.7,B7&gt;=0.5),"Médio",AND(B7&lt;0.5,B7&gt;=0.25),"Baixo",AND(B7&lt;0.25,B7&gt;0),"Muito Baixo",B7=0,"Zero")</f>
        <v>Zero</v>
      </c>
      <c r="H7" s="10" t="str" cm="1">
        <f t="array" ref="H7">_xlfn.IFS(AND(C7&lt;=1,C7&gt;=0.95),"Muito Alta",AND(C7&lt;0.95,C7&gt;=0.9),"Alta",AND(C7&lt;0.9,C7&gt;=0.7),"Boa",AND(C7&lt;0.7,C7&gt;=0.5),"Médio",AND(C7&lt;0.5,C7&gt;=0.25),"Baixo",AND(C7&lt;0.25,C7&gt;0),"Muito Baixo",C7=0,"Zero")</f>
        <v>Zero</v>
      </c>
      <c r="I7" s="10" t="str" cm="1">
        <f t="array" ref="I7">_xlfn.IFS(AND(D7&lt;=1,D7&gt;=0.95),"Muito Alta",AND(D7&lt;0.95,D7&gt;=0.9),"Alta",AND(D7&lt;0.9,D7&gt;=0.7),"Boa",AND(D7&lt;0.7,D7&gt;=0.5),"Médio",AND(D7&lt;0.5,D7&gt;=0.25),"Baixo",AND(D7&lt;0.25,D7&gt;0),"Muito Baixo",D7=0,"Zero")</f>
        <v>Zero</v>
      </c>
      <c r="J7" s="16" t="str" cm="1">
        <f t="array" ref="J7">_xlfn.IFS(AND(E7&lt;=1,E7&gt;=0.95),"Muito Alta",AND(E7&lt;0.95,E7&gt;=0.9),"Alta",AND(E7&lt;0.9,E7&gt;=0.7),"Boa",AND(E7&lt;0.7,E7&gt;=0.5),"Médio",AND(E7&lt;0.5,E7&gt;=0.25),"Baixo",AND(E7&lt;0.25,E7&gt;0),"Muito Baixo",E7=0,"Zero")</f>
        <v>Zero</v>
      </c>
      <c r="K7"/>
    </row>
    <row r="8" spans="1:11" x14ac:dyDescent="0.35">
      <c r="A8" s="15">
        <v>6</v>
      </c>
      <c r="B8" s="2"/>
      <c r="C8" s="2"/>
      <c r="D8" s="2"/>
      <c r="E8" s="2"/>
      <c r="F8" s="30">
        <f>'Matriz Confusão 2'!N9</f>
        <v>0</v>
      </c>
      <c r="G8" s="10" t="str" cm="1">
        <f t="array" ref="G8">_xlfn.IFS(AND(B8&lt;=1,B8&gt;=0.95),"Muito Alta",AND(B8&lt;0.95,B8&gt;=0.9),"Alta",AND(B8&lt;0.9,B8&gt;=0.7),"Boa",AND(B8&lt;0.7,B8&gt;=0.5),"Médio",AND(B8&lt;0.5,B8&gt;=0.25),"Baixo",AND(B8&lt;0.25,B8&gt;0),"Muito Baixo",B8=0,"Zero")</f>
        <v>Zero</v>
      </c>
      <c r="H8" s="10" t="str" cm="1">
        <f t="array" ref="H8">_xlfn.IFS(AND(C8&lt;=1,C8&gt;=0.95),"Muito Alta",AND(C8&lt;0.95,C8&gt;=0.9),"Alta",AND(C8&lt;0.9,C8&gt;=0.7),"Boa",AND(C8&lt;0.7,C8&gt;=0.5),"Médio",AND(C8&lt;0.5,C8&gt;=0.25),"Baixo",AND(C8&lt;0.25,C8&gt;0),"Muito Baixo",C8=0,"Zero")</f>
        <v>Zero</v>
      </c>
      <c r="I8" s="10" t="str" cm="1">
        <f t="array" ref="I8">_xlfn.IFS(AND(D8&lt;=1,D8&gt;=0.95),"Muito Alta",AND(D8&lt;0.95,D8&gt;=0.9),"Alta",AND(D8&lt;0.9,D8&gt;=0.7),"Boa",AND(D8&lt;0.7,D8&gt;=0.5),"Médio",AND(D8&lt;0.5,D8&gt;=0.25),"Baixo",AND(D8&lt;0.25,D8&gt;0),"Muito Baixo",D8=0,"Zero")</f>
        <v>Zero</v>
      </c>
      <c r="J8" s="16" t="str" cm="1">
        <f t="array" ref="J8">_xlfn.IFS(AND(E8&lt;=1,E8&gt;=0.95),"Muito Alta",AND(E8&lt;0.95,E8&gt;=0.9),"Alta",AND(E8&lt;0.9,E8&gt;=0.7),"Boa",AND(E8&lt;0.7,E8&gt;=0.5),"Médio",AND(E8&lt;0.5,E8&gt;=0.25),"Baixo",AND(E8&lt;0.25,E8&gt;0),"Muito Baixo",E8=0,"Zero")</f>
        <v>Zero</v>
      </c>
      <c r="K8"/>
    </row>
    <row r="9" spans="1:11" x14ac:dyDescent="0.35">
      <c r="A9" s="15">
        <v>7</v>
      </c>
      <c r="B9" s="2"/>
      <c r="C9" s="2"/>
      <c r="D9" s="2"/>
      <c r="E9" s="2"/>
      <c r="F9" s="30">
        <f>'Matriz Confusão 2'!N10</f>
        <v>0</v>
      </c>
      <c r="G9" s="10" t="str" cm="1">
        <f t="array" ref="G9">_xlfn.IFS(AND(B9&lt;=1,B9&gt;=0.95),"Muito Alta",AND(B9&lt;0.95,B9&gt;=0.9),"Alta",AND(B9&lt;0.9,B9&gt;=0.7),"Boa",AND(B9&lt;0.7,B9&gt;=0.5),"Médio",AND(B9&lt;0.5,B9&gt;=0.25),"Baixo",AND(B9&lt;0.25,B9&gt;0),"Muito Baixo",B9=0,"Zero")</f>
        <v>Zero</v>
      </c>
      <c r="H9" s="10" t="str" cm="1">
        <f t="array" ref="H9">_xlfn.IFS(AND(C9&lt;=1,C9&gt;=0.95),"Muito Alta",AND(C9&lt;0.95,C9&gt;=0.9),"Alta",AND(C9&lt;0.9,C9&gt;=0.7),"Boa",AND(C9&lt;0.7,C9&gt;=0.5),"Médio",AND(C9&lt;0.5,C9&gt;=0.25),"Baixo",AND(C9&lt;0.25,C9&gt;0),"Muito Baixo",C9=0,"Zero")</f>
        <v>Zero</v>
      </c>
      <c r="I9" s="10" t="str" cm="1">
        <f t="array" ref="I9">_xlfn.IFS(AND(D9&lt;=1,D9&gt;=0.95),"Muito Alta",AND(D9&lt;0.95,D9&gt;=0.9),"Alta",AND(D9&lt;0.9,D9&gt;=0.7),"Boa",AND(D9&lt;0.7,D9&gt;=0.5),"Médio",AND(D9&lt;0.5,D9&gt;=0.25),"Baixo",AND(D9&lt;0.25,D9&gt;0),"Muito Baixo",D9=0,"Zero")</f>
        <v>Zero</v>
      </c>
      <c r="J9" s="16" t="str" cm="1">
        <f t="array" ref="J9">_xlfn.IFS(AND(E9&lt;=1,E9&gt;=0.95),"Muito Alta",AND(E9&lt;0.95,E9&gt;=0.9),"Alta",AND(E9&lt;0.9,E9&gt;=0.7),"Boa",AND(E9&lt;0.7,E9&gt;=0.5),"Médio",AND(E9&lt;0.5,E9&gt;=0.25),"Baixo",AND(E9&lt;0.25,E9&gt;0),"Muito Baixo",E9=0,"Zero")</f>
        <v>Zero</v>
      </c>
      <c r="K9"/>
    </row>
    <row r="10" spans="1:11" x14ac:dyDescent="0.35">
      <c r="A10" s="15">
        <v>8</v>
      </c>
      <c r="B10" s="2"/>
      <c r="C10" s="2"/>
      <c r="D10" s="2"/>
      <c r="E10" s="2"/>
      <c r="F10" s="30">
        <f>'Matriz Confusão 2'!N11</f>
        <v>0</v>
      </c>
      <c r="G10" s="10" t="str" cm="1">
        <f t="array" ref="G10">_xlfn.IFS(AND(B10&lt;=1,B10&gt;=0.95),"Muito Alta",AND(B10&lt;0.95,B10&gt;=0.9),"Alta",AND(B10&lt;0.9,B10&gt;=0.7),"Boa",AND(B10&lt;0.7,B10&gt;=0.5),"Médio",AND(B10&lt;0.5,B10&gt;=0.25),"Baixo",AND(B10&lt;0.25,B10&gt;0),"Muito Baixo",B10=0,"Zero")</f>
        <v>Zero</v>
      </c>
      <c r="H10" s="10" t="str" cm="1">
        <f t="array" ref="H10">_xlfn.IFS(AND(C10&lt;=1,C10&gt;=0.95),"Muito Alta",AND(C10&lt;0.95,C10&gt;=0.9),"Alta",AND(C10&lt;0.9,C10&gt;=0.7),"Boa",AND(C10&lt;0.7,C10&gt;=0.5),"Médio",AND(C10&lt;0.5,C10&gt;=0.25),"Baixo",AND(C10&lt;0.25,C10&gt;0),"Muito Baixo",C10=0,"Zero")</f>
        <v>Zero</v>
      </c>
      <c r="I10" s="10" t="str" cm="1">
        <f t="array" ref="I10">_xlfn.IFS(AND(D10&lt;=1,D10&gt;=0.95),"Muito Alta",AND(D10&lt;0.95,D10&gt;=0.9),"Alta",AND(D10&lt;0.9,D10&gt;=0.7),"Boa",AND(D10&lt;0.7,D10&gt;=0.5),"Médio",AND(D10&lt;0.5,D10&gt;=0.25),"Baixo",AND(D10&lt;0.25,D10&gt;0),"Muito Baixo",D10=0,"Zero")</f>
        <v>Zero</v>
      </c>
      <c r="J10" s="16" t="str" cm="1">
        <f t="array" ref="J10">_xlfn.IFS(AND(E10&lt;=1,E10&gt;=0.95),"Muito Alta",AND(E10&lt;0.95,E10&gt;=0.9),"Alta",AND(E10&lt;0.9,E10&gt;=0.7),"Boa",AND(E10&lt;0.7,E10&gt;=0.5),"Médio",AND(E10&lt;0.5,E10&gt;=0.25),"Baixo",AND(E10&lt;0.25,E10&gt;0),"Muito Baixo",E10=0,"Zero")</f>
        <v>Zero</v>
      </c>
      <c r="K10"/>
    </row>
    <row r="11" spans="1:11" x14ac:dyDescent="0.35">
      <c r="A11" s="15">
        <v>9</v>
      </c>
      <c r="B11" s="2"/>
      <c r="C11" s="2"/>
      <c r="D11" s="2"/>
      <c r="E11" s="2"/>
      <c r="F11" s="30">
        <f>'Matriz Confusão 2'!N12</f>
        <v>0</v>
      </c>
      <c r="G11" s="10" t="str" cm="1">
        <f t="array" ref="G11">_xlfn.IFS(AND(B11&lt;=1,B11&gt;=0.95),"Muito Alta",AND(B11&lt;0.95,B11&gt;=0.9),"Alta",AND(B11&lt;0.9,B11&gt;=0.7),"Boa",AND(B11&lt;0.7,B11&gt;=0.5),"Médio",AND(B11&lt;0.5,B11&gt;=0.25),"Baixo",AND(B11&lt;0.25,B11&gt;0),"Muito Baixo",B11=0,"Zero")</f>
        <v>Zero</v>
      </c>
      <c r="H11" s="10" t="str" cm="1">
        <f t="array" ref="H11">_xlfn.IFS(AND(C11&lt;=1,C11&gt;=0.95),"Muito Alta",AND(C11&lt;0.95,C11&gt;=0.9),"Alta",AND(C11&lt;0.9,C11&gt;=0.7),"Boa",AND(C11&lt;0.7,C11&gt;=0.5),"Médio",AND(C11&lt;0.5,C11&gt;=0.25),"Baixo",AND(C11&lt;0.25,C11&gt;0),"Muito Baixo",C11=0,"Zero")</f>
        <v>Zero</v>
      </c>
      <c r="I11" s="10" t="str" cm="1">
        <f t="array" ref="I11">_xlfn.IFS(AND(D11&lt;=1,D11&gt;=0.95),"Muito Alta",AND(D11&lt;0.95,D11&gt;=0.9),"Alta",AND(D11&lt;0.9,D11&gt;=0.7),"Boa",AND(D11&lt;0.7,D11&gt;=0.5),"Médio",AND(D11&lt;0.5,D11&gt;=0.25),"Baixo",AND(D11&lt;0.25,D11&gt;0),"Muito Baixo",D11=0,"Zero")</f>
        <v>Zero</v>
      </c>
      <c r="J11" s="16" t="str" cm="1">
        <f t="array" ref="J11">_xlfn.IFS(AND(E11&lt;=1,E11&gt;=0.95),"Muito Alta",AND(E11&lt;0.95,E11&gt;=0.9),"Alta",AND(E11&lt;0.9,E11&gt;=0.7),"Boa",AND(E11&lt;0.7,E11&gt;=0.5),"Médio",AND(E11&lt;0.5,E11&gt;=0.25),"Baixo",AND(E11&lt;0.25,E11&gt;0),"Muito Baixo",E11=0,"Zero")</f>
        <v>Zero</v>
      </c>
      <c r="K11"/>
    </row>
    <row r="12" spans="1:11" x14ac:dyDescent="0.35">
      <c r="A12" s="15">
        <v>10</v>
      </c>
      <c r="B12" s="2"/>
      <c r="C12" s="2"/>
      <c r="D12" s="2"/>
      <c r="E12" s="2"/>
      <c r="F12" s="30">
        <f>'Matriz Confusão 2'!N13</f>
        <v>0</v>
      </c>
      <c r="G12" s="10" t="str" cm="1">
        <f t="array" ref="G12">_xlfn.IFS(AND(B12&lt;=1,B12&gt;=0.95),"Muito Alta",AND(B12&lt;0.95,B12&gt;=0.9),"Alta",AND(B12&lt;0.9,B12&gt;=0.7),"Boa",AND(B12&lt;0.7,B12&gt;=0.5),"Médio",AND(B12&lt;0.5,B12&gt;=0.25),"Baixo",AND(B12&lt;0.25,B12&gt;0),"Muito Baixo",B12=0,"Zero")</f>
        <v>Zero</v>
      </c>
      <c r="H12" s="10" t="str" cm="1">
        <f t="array" ref="H12">_xlfn.IFS(AND(C12&lt;=1,C12&gt;=0.95),"Muito Alta",AND(C12&lt;0.95,C12&gt;=0.9),"Alta",AND(C12&lt;0.9,C12&gt;=0.7),"Boa",AND(C12&lt;0.7,C12&gt;=0.5),"Médio",AND(C12&lt;0.5,C12&gt;=0.25),"Baixo",AND(C12&lt;0.25,C12&gt;0),"Muito Baixo",C12=0,"Zero")</f>
        <v>Zero</v>
      </c>
      <c r="I12" s="10" t="str" cm="1">
        <f t="array" ref="I12">_xlfn.IFS(AND(D12&lt;=1,D12&gt;=0.95),"Muito Alta",AND(D12&lt;0.95,D12&gt;=0.9),"Alta",AND(D12&lt;0.9,D12&gt;=0.7),"Boa",AND(D12&lt;0.7,D12&gt;=0.5),"Médio",AND(D12&lt;0.5,D12&gt;=0.25),"Baixo",AND(D12&lt;0.25,D12&gt;0),"Muito Baixo",D12=0,"Zero")</f>
        <v>Zero</v>
      </c>
      <c r="J12" s="16" t="str" cm="1">
        <f t="array" ref="J12">_xlfn.IFS(AND(E12&lt;=1,E12&gt;=0.95),"Muito Alta",AND(E12&lt;0.95,E12&gt;=0.9),"Alta",AND(E12&lt;0.9,E12&gt;=0.7),"Boa",AND(E12&lt;0.7,E12&gt;=0.5),"Médio",AND(E12&lt;0.5,E12&gt;=0.25),"Baixo",AND(E12&lt;0.25,E12&gt;0),"Muito Baixo",E12=0,"Zero")</f>
        <v>Zero</v>
      </c>
      <c r="K12"/>
    </row>
    <row r="13" spans="1:11" x14ac:dyDescent="0.35">
      <c r="A13" s="7" t="s">
        <v>8</v>
      </c>
      <c r="B13" s="5">
        <f>MIN(B2:B12)</f>
        <v>0</v>
      </c>
      <c r="C13" s="5">
        <f>MIN(C2:C12)</f>
        <v>0</v>
      </c>
      <c r="D13" s="5">
        <f>MIN(D2:D12)</f>
        <v>0</v>
      </c>
      <c r="E13" s="5">
        <f>MIN(E2:E12)</f>
        <v>0</v>
      </c>
      <c r="G13" s="9">
        <f>COUNTIF(G2:G12,$K$13)</f>
        <v>0</v>
      </c>
      <c r="H13" s="9">
        <f>COUNTIF(H2:H12,$K$13)</f>
        <v>0</v>
      </c>
      <c r="I13" s="9">
        <f>COUNTIF(I2:I12,$K$13)</f>
        <v>0</v>
      </c>
      <c r="J13" s="9">
        <f>COUNTIF(J2:J12,$K$13)</f>
        <v>0</v>
      </c>
      <c r="K13" s="33" t="s">
        <v>17</v>
      </c>
    </row>
    <row r="14" spans="1:11" x14ac:dyDescent="0.35">
      <c r="A14" s="8" t="s">
        <v>9</v>
      </c>
      <c r="B14" s="6">
        <f>MAX(B2:B12)</f>
        <v>0</v>
      </c>
      <c r="C14" s="6">
        <f>MAX(C2:C12)</f>
        <v>0</v>
      </c>
      <c r="D14" s="6">
        <f>MAX(D2:D12)</f>
        <v>0</v>
      </c>
      <c r="E14" s="6">
        <f>MAX(E2:E12)</f>
        <v>0</v>
      </c>
      <c r="G14" s="9">
        <f>COUNTIF(G2:G12,$K$14)</f>
        <v>0</v>
      </c>
      <c r="H14" s="9">
        <f>COUNTIF(H2:H12,$K$14)</f>
        <v>0</v>
      </c>
      <c r="I14" s="9">
        <f>COUNTIF(I2:I12,$K$14)</f>
        <v>0</v>
      </c>
      <c r="J14" s="9">
        <f>COUNTIF(J2:J12,$K$14)</f>
        <v>0</v>
      </c>
      <c r="K14" s="33" t="s">
        <v>14</v>
      </c>
    </row>
    <row r="15" spans="1:11" x14ac:dyDescent="0.35">
      <c r="A15" s="11">
        <v>0</v>
      </c>
      <c r="B15">
        <f>COUNTIF(B2:B12,"=0")</f>
        <v>0</v>
      </c>
      <c r="C15">
        <f>COUNTIF(C2:C12,"=0")</f>
        <v>0</v>
      </c>
      <c r="D15">
        <f>COUNTIF(D2:D12,"=0")</f>
        <v>0</v>
      </c>
      <c r="E15">
        <f>COUNTIF(E2:E12,"=0")</f>
        <v>0</v>
      </c>
      <c r="G15" s="9">
        <f>COUNTIF(G2:G12,$K$15)</f>
        <v>0</v>
      </c>
      <c r="H15" s="9">
        <f>COUNTIF(H2:H12,$K$15)</f>
        <v>0</v>
      </c>
      <c r="I15" s="9">
        <f>COUNTIF(I2:I12,$K$15)</f>
        <v>0</v>
      </c>
      <c r="J15" s="9">
        <f>COUNTIF(J2:J12,$K$15)</f>
        <v>0</v>
      </c>
      <c r="K15" s="33" t="s">
        <v>19</v>
      </c>
    </row>
    <row r="16" spans="1:11" x14ac:dyDescent="0.35">
      <c r="A16" s="11">
        <v>1</v>
      </c>
      <c r="B16">
        <f>COUNTIF(B2:B12,"=1")</f>
        <v>0</v>
      </c>
      <c r="C16">
        <f>COUNTIF(C2:C12,"=1")</f>
        <v>0</v>
      </c>
      <c r="D16">
        <f>COUNTIF(D2:D12,"=1")</f>
        <v>0</v>
      </c>
      <c r="E16">
        <f>COUNTIF(E2:E12,"=1")</f>
        <v>0</v>
      </c>
      <c r="G16" s="9">
        <f>COUNTIF(G2:G12,$K$16)</f>
        <v>0</v>
      </c>
      <c r="H16" s="9">
        <f>COUNTIF(H2:H12,$K$16)</f>
        <v>0</v>
      </c>
      <c r="I16" s="9">
        <f>COUNTIF(I2:I12,$K$16)</f>
        <v>0</v>
      </c>
      <c r="J16" s="9">
        <f>COUNTIF(J2:J12,$K$16)</f>
        <v>0</v>
      </c>
      <c r="K16" s="33" t="s">
        <v>15</v>
      </c>
    </row>
    <row r="17" spans="1:11" x14ac:dyDescent="0.35">
      <c r="A17" s="12" t="s">
        <v>8</v>
      </c>
      <c r="B17" s="5" t="e">
        <f>INDEX($A$2:$A$12,MATCH(B13,B2:B12,0))</f>
        <v>#N/A</v>
      </c>
      <c r="C17" s="5" t="e">
        <f>INDEX($A$2:$A$12,MATCH(C13,C2:C12,0))</f>
        <v>#N/A</v>
      </c>
      <c r="D17" s="5" t="e">
        <f>INDEX($A$2:$A$12,MATCH(D13,D2:D12,0))</f>
        <v>#N/A</v>
      </c>
      <c r="E17" s="5" t="e">
        <f>INDEX($A$2:$A$12,MATCH(E13,E2:E12,0))</f>
        <v>#N/A</v>
      </c>
      <c r="G17" s="9">
        <f>COUNTIF(G2:G12,$K$17)</f>
        <v>0</v>
      </c>
      <c r="H17" s="9">
        <f>COUNTIF(H2:H12,$K$17)</f>
        <v>0</v>
      </c>
      <c r="I17" s="9">
        <f>COUNTIF(I2:I12,$K$17)</f>
        <v>0</v>
      </c>
      <c r="J17" s="9">
        <f>COUNTIF(J2:J12,$K$17)</f>
        <v>0</v>
      </c>
      <c r="K17" s="33" t="s">
        <v>18</v>
      </c>
    </row>
    <row r="18" spans="1:11" x14ac:dyDescent="0.35">
      <c r="A18" s="13" t="s">
        <v>9</v>
      </c>
      <c r="B18" s="6" t="e">
        <f>INDEX($A$2:$A$12,MATCH(B14,B2:B12,0))</f>
        <v>#N/A</v>
      </c>
      <c r="C18" s="6" t="e">
        <f>INDEX($A$2:$A$12,MATCH(C14,C2:C12,0))</f>
        <v>#N/A</v>
      </c>
      <c r="D18" s="6" t="e">
        <f>INDEX($A$2:$A$12,MATCH(D14,D2:D12,0))</f>
        <v>#N/A</v>
      </c>
      <c r="E18" s="6" t="e">
        <f>INDEX($A$2:$A$12,MATCH(E14,E2:E12,0))</f>
        <v>#N/A</v>
      </c>
      <c r="F18" s="32"/>
      <c r="G18" s="9">
        <f>COUNTIF(G2:G12,$K$18)</f>
        <v>0</v>
      </c>
      <c r="H18" s="9">
        <f>COUNTIF(H2:H12,$K$18)</f>
        <v>0</v>
      </c>
      <c r="I18" s="9">
        <f>COUNTIF(I2:I12,$K$18)</f>
        <v>0</v>
      </c>
      <c r="J18" s="9">
        <f>COUNTIF(J2:J12,$K$18)</f>
        <v>0</v>
      </c>
      <c r="K18" s="33" t="s">
        <v>20</v>
      </c>
    </row>
    <row r="19" spans="1:11" x14ac:dyDescent="0.35">
      <c r="A19" s="11"/>
      <c r="G19">
        <f>SUM(G13:G18)+B15</f>
        <v>0</v>
      </c>
      <c r="H19">
        <f t="shared" ref="H19:J19" si="0">SUM(H13:H18)+C15</f>
        <v>0</v>
      </c>
      <c r="I19">
        <f t="shared" si="0"/>
        <v>0</v>
      </c>
      <c r="J19">
        <f t="shared" si="0"/>
        <v>0</v>
      </c>
    </row>
  </sheetData>
  <pageMargins left="0.7" right="0.7" top="0.75" bottom="0.75" header="0.3" footer="0.3"/>
  <ignoredErrors>
    <ignoredError sqref="F2" calculatedColumn="1"/>
  </ignoredErrors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D892A-746A-4756-B1A5-BD99F1B0A167}">
  <sheetPr codeName="Folha8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C93D5-A41B-4A19-AAAF-B3454343E5FD}">
  <sheetPr codeName="Folha9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B86A4-161E-4DDA-8D69-496C4711E39D}">
  <sheetPr codeName="Folha10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7B362-5EEB-41E6-8690-81A2A7B467B9}">
  <sheetPr codeName="Folha11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6930E-4176-4367-AF15-7C01F09A0CE1}">
  <sheetPr codeName="Folha12"/>
  <dimension ref="N1:O44"/>
  <sheetViews>
    <sheetView workbookViewId="0">
      <selection activeCell="G8" sqref="G8"/>
    </sheetView>
  </sheetViews>
  <sheetFormatPr defaultRowHeight="14.5" x14ac:dyDescent="0.35"/>
  <cols>
    <col min="14" max="15" width="8.7265625" style="9"/>
  </cols>
  <sheetData>
    <row r="1" spans="14:15" x14ac:dyDescent="0.35">
      <c r="N1" s="20" t="s">
        <v>29</v>
      </c>
      <c r="O1" s="20" t="s">
        <v>33</v>
      </c>
    </row>
    <row r="2" spans="14:15" x14ac:dyDescent="0.35">
      <c r="N2" s="18">
        <v>0</v>
      </c>
      <c r="O2" s="18"/>
    </row>
    <row r="3" spans="14:15" x14ac:dyDescent="0.35">
      <c r="N3" s="18">
        <v>1</v>
      </c>
      <c r="O3" s="18"/>
    </row>
    <row r="4" spans="14:15" x14ac:dyDescent="0.35">
      <c r="N4" s="18">
        <v>2</v>
      </c>
      <c r="O4" s="18"/>
    </row>
    <row r="5" spans="14:15" x14ac:dyDescent="0.35">
      <c r="N5" s="18">
        <v>3</v>
      </c>
      <c r="O5" s="39"/>
    </row>
    <row r="6" spans="14:15" x14ac:dyDescent="0.35">
      <c r="N6" s="18">
        <v>4</v>
      </c>
      <c r="O6" s="39"/>
    </row>
    <row r="7" spans="14:15" x14ac:dyDescent="0.35">
      <c r="N7" s="18">
        <v>5</v>
      </c>
      <c r="O7" s="39"/>
    </row>
    <row r="8" spans="14:15" x14ac:dyDescent="0.35">
      <c r="N8" s="18">
        <v>6</v>
      </c>
      <c r="O8" s="39"/>
    </row>
    <row r="9" spans="14:15" x14ac:dyDescent="0.35">
      <c r="N9" s="18">
        <v>7</v>
      </c>
      <c r="O9" s="39"/>
    </row>
    <row r="10" spans="14:15" x14ac:dyDescent="0.35">
      <c r="N10" s="18">
        <v>8</v>
      </c>
      <c r="O10" s="39"/>
    </row>
    <row r="11" spans="14:15" x14ac:dyDescent="0.35">
      <c r="N11" s="18">
        <v>9</v>
      </c>
      <c r="O11" s="39"/>
    </row>
    <row r="12" spans="14:15" x14ac:dyDescent="0.35">
      <c r="N12" s="18">
        <v>10</v>
      </c>
      <c r="O12" s="39"/>
    </row>
    <row r="13" spans="14:15" x14ac:dyDescent="0.35">
      <c r="N13"/>
      <c r="O13">
        <f>COUNTIF(O2:O12,"&gt;=0,9")</f>
        <v>0</v>
      </c>
    </row>
    <row r="14" spans="14:15" x14ac:dyDescent="0.35">
      <c r="N14"/>
      <c r="O14"/>
    </row>
    <row r="15" spans="14:15" x14ac:dyDescent="0.35">
      <c r="N15"/>
      <c r="O15"/>
    </row>
    <row r="16" spans="14:15" x14ac:dyDescent="0.35">
      <c r="N16"/>
      <c r="O16"/>
    </row>
    <row r="17" spans="14:15" x14ac:dyDescent="0.35">
      <c r="N17"/>
      <c r="O17"/>
    </row>
    <row r="18" spans="14:15" x14ac:dyDescent="0.35">
      <c r="N18"/>
      <c r="O18"/>
    </row>
    <row r="19" spans="14:15" x14ac:dyDescent="0.35">
      <c r="N19"/>
      <c r="O19"/>
    </row>
    <row r="20" spans="14:15" x14ac:dyDescent="0.35">
      <c r="N20"/>
      <c r="O20"/>
    </row>
    <row r="21" spans="14:15" x14ac:dyDescent="0.35">
      <c r="N21"/>
      <c r="O21"/>
    </row>
    <row r="22" spans="14:15" x14ac:dyDescent="0.35">
      <c r="N22"/>
      <c r="O22"/>
    </row>
    <row r="23" spans="14:15" x14ac:dyDescent="0.35">
      <c r="N23"/>
      <c r="O23"/>
    </row>
    <row r="24" spans="14:15" x14ac:dyDescent="0.35">
      <c r="N24"/>
      <c r="O24"/>
    </row>
    <row r="25" spans="14:15" x14ac:dyDescent="0.35">
      <c r="N25"/>
      <c r="O25"/>
    </row>
    <row r="26" spans="14:15" x14ac:dyDescent="0.35">
      <c r="N26"/>
      <c r="O26"/>
    </row>
    <row r="27" spans="14:15" x14ac:dyDescent="0.35">
      <c r="N27"/>
      <c r="O27"/>
    </row>
    <row r="28" spans="14:15" x14ac:dyDescent="0.35">
      <c r="N28"/>
      <c r="O28"/>
    </row>
    <row r="29" spans="14:15" x14ac:dyDescent="0.35">
      <c r="N29"/>
      <c r="O29"/>
    </row>
    <row r="30" spans="14:15" x14ac:dyDescent="0.35">
      <c r="N30"/>
      <c r="O30"/>
    </row>
    <row r="31" spans="14:15" x14ac:dyDescent="0.35">
      <c r="N31"/>
      <c r="O31"/>
    </row>
    <row r="32" spans="14:15" x14ac:dyDescent="0.35">
      <c r="N32"/>
      <c r="O32"/>
    </row>
    <row r="33" spans="14:15" x14ac:dyDescent="0.35">
      <c r="N33"/>
      <c r="O33"/>
    </row>
    <row r="34" spans="14:15" x14ac:dyDescent="0.35">
      <c r="N34"/>
      <c r="O34"/>
    </row>
    <row r="35" spans="14:15" x14ac:dyDescent="0.35">
      <c r="N35"/>
      <c r="O35"/>
    </row>
    <row r="36" spans="14:15" x14ac:dyDescent="0.35">
      <c r="N36"/>
      <c r="O36"/>
    </row>
    <row r="37" spans="14:15" x14ac:dyDescent="0.35">
      <c r="N37"/>
      <c r="O37"/>
    </row>
    <row r="38" spans="14:15" x14ac:dyDescent="0.35">
      <c r="N38"/>
      <c r="O38"/>
    </row>
    <row r="39" spans="14:15" x14ac:dyDescent="0.35">
      <c r="N39"/>
      <c r="O39"/>
    </row>
    <row r="40" spans="14:15" x14ac:dyDescent="0.35">
      <c r="N40"/>
      <c r="O40"/>
    </row>
    <row r="41" spans="14:15" x14ac:dyDescent="0.35">
      <c r="N41"/>
      <c r="O41"/>
    </row>
    <row r="42" spans="14:15" x14ac:dyDescent="0.35">
      <c r="N42"/>
      <c r="O42"/>
    </row>
    <row r="43" spans="14:15" x14ac:dyDescent="0.35">
      <c r="N43"/>
      <c r="O43"/>
    </row>
    <row r="44" spans="14:15" x14ac:dyDescent="0.35">
      <c r="N44"/>
      <c r="O4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11</vt:i4>
      </vt:variant>
    </vt:vector>
  </HeadingPairs>
  <TitlesOfParts>
    <vt:vector size="11" baseType="lpstr">
      <vt:lpstr>Geral</vt:lpstr>
      <vt:lpstr>Loss e Accuracy</vt:lpstr>
      <vt:lpstr>Matriz Confusão</vt:lpstr>
      <vt:lpstr>Matriz Confusão 2</vt:lpstr>
      <vt:lpstr>Comentários</vt:lpstr>
      <vt:lpstr>Métricas</vt:lpstr>
      <vt:lpstr>Accuracy</vt:lpstr>
      <vt:lpstr>Precision</vt:lpstr>
      <vt:lpstr>Recall</vt:lpstr>
      <vt:lpstr>F1</vt:lpstr>
      <vt:lpstr>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Neves (1201800)</dc:creator>
  <cp:lastModifiedBy>Beatriz Neves (1201800)</cp:lastModifiedBy>
  <dcterms:created xsi:type="dcterms:W3CDTF">2024-09-27T16:57:25Z</dcterms:created>
  <dcterms:modified xsi:type="dcterms:W3CDTF">2025-01-03T17:11:01Z</dcterms:modified>
</cp:coreProperties>
</file>