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CE4CECA8-8B1B-41F8-BE4D-686BF97B853B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6" l="1"/>
  <c r="E16" i="16"/>
  <c r="E17" i="16"/>
  <c r="E15" i="16"/>
  <c r="O13" i="14"/>
  <c r="N21" i="16"/>
  <c r="N22" i="16"/>
  <c r="N23" i="16"/>
  <c r="N20" i="16"/>
  <c r="N15" i="16"/>
  <c r="N16" i="16"/>
  <c r="N17" i="16"/>
  <c r="N14" i="16"/>
  <c r="N10" i="16"/>
  <c r="N11" i="16"/>
  <c r="N9" i="16"/>
  <c r="N4" i="16"/>
  <c r="N5" i="16"/>
  <c r="N6" i="16"/>
  <c r="N3" i="16"/>
  <c r="M25" i="16"/>
  <c r="N27" i="16"/>
  <c r="N28" i="16"/>
  <c r="N29" i="16"/>
  <c r="N26" i="16"/>
  <c r="E23" i="16"/>
  <c r="E24" i="16"/>
  <c r="D21" i="16"/>
  <c r="D19" i="16"/>
  <c r="D10" i="16"/>
  <c r="E12" i="16"/>
  <c r="E11" i="16"/>
  <c r="D7" i="16"/>
  <c r="E8" i="16"/>
  <c r="D2" i="16"/>
  <c r="E4" i="16"/>
  <c r="E5" i="16"/>
  <c r="E3" i="16"/>
  <c r="G8" i="16"/>
  <c r="F8" i="16"/>
  <c r="X2" i="16"/>
  <c r="Q29" i="16"/>
  <c r="P29" i="16"/>
  <c r="O2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M19" i="16"/>
  <c r="Q23" i="16"/>
  <c r="P23" i="16"/>
  <c r="O23" i="16"/>
  <c r="Q22" i="16"/>
  <c r="P22" i="16"/>
  <c r="O22" i="16"/>
  <c r="Q21" i="16"/>
  <c r="P21" i="16"/>
  <c r="O21" i="16"/>
  <c r="Q20" i="16"/>
  <c r="P20" i="16"/>
  <c r="O20" i="16"/>
  <c r="Q19" i="16"/>
  <c r="P19" i="16"/>
  <c r="O19" i="16"/>
  <c r="M13" i="16"/>
  <c r="O14" i="16"/>
  <c r="O13" i="16"/>
  <c r="Q17" i="16"/>
  <c r="P17" i="16"/>
  <c r="O17" i="16"/>
  <c r="Q16" i="16"/>
  <c r="P16" i="16"/>
  <c r="O16" i="16"/>
  <c r="Q15" i="16"/>
  <c r="P15" i="16"/>
  <c r="O15" i="16"/>
  <c r="Q14" i="16"/>
  <c r="P14" i="16"/>
  <c r="Q13" i="16"/>
  <c r="P13" i="16"/>
  <c r="M23" i="16" l="1"/>
  <c r="M15" i="16"/>
  <c r="M20" i="16"/>
  <c r="M14" i="16"/>
  <c r="M21" i="16"/>
  <c r="M17" i="16"/>
  <c r="M16" i="16"/>
  <c r="M27" i="16"/>
  <c r="M26" i="16"/>
  <c r="M29" i="16"/>
  <c r="M28" i="16"/>
  <c r="M22" i="16"/>
  <c r="M8" i="16" l="1"/>
  <c r="Q11" i="16"/>
  <c r="P11" i="16"/>
  <c r="O11" i="16"/>
  <c r="Q10" i="16"/>
  <c r="P10" i="16"/>
  <c r="O10" i="16"/>
  <c r="Q9" i="16"/>
  <c r="P9" i="16"/>
  <c r="O9" i="16"/>
  <c r="Q8" i="16"/>
  <c r="P8" i="16"/>
  <c r="O8" i="16"/>
  <c r="M2" i="16"/>
  <c r="O4" i="16"/>
  <c r="P4" i="16"/>
  <c r="Q4" i="16"/>
  <c r="O5" i="16"/>
  <c r="P5" i="16"/>
  <c r="Q5" i="16"/>
  <c r="O6" i="16"/>
  <c r="P6" i="16"/>
  <c r="Q6" i="16"/>
  <c r="P3" i="16"/>
  <c r="Q3" i="16"/>
  <c r="O2" i="16"/>
  <c r="P2" i="16"/>
  <c r="Q2" i="16"/>
  <c r="O3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F19" i="16"/>
  <c r="G19" i="16"/>
  <c r="H19" i="16"/>
  <c r="F14" i="16"/>
  <c r="G14" i="16"/>
  <c r="H14" i="16"/>
  <c r="F15" i="16"/>
  <c r="G15" i="16"/>
  <c r="H15" i="16"/>
  <c r="F16" i="16"/>
  <c r="G16" i="16"/>
  <c r="H16" i="16"/>
  <c r="F17" i="16"/>
  <c r="G17" i="16"/>
  <c r="H17" i="16"/>
  <c r="G10" i="16"/>
  <c r="H10" i="16"/>
  <c r="F11" i="16"/>
  <c r="G11" i="16"/>
  <c r="H11" i="16"/>
  <c r="F12" i="16"/>
  <c r="G12" i="16"/>
  <c r="H12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12" i="16" l="1"/>
  <c r="D8" i="16"/>
  <c r="M6" i="16"/>
  <c r="M4" i="16"/>
  <c r="M5" i="16"/>
  <c r="M10" i="16"/>
  <c r="D11" i="16"/>
  <c r="D23" i="16"/>
  <c r="M9" i="16"/>
  <c r="M11" i="16"/>
  <c r="D3" i="16"/>
  <c r="D16" i="16"/>
  <c r="D22" i="16"/>
  <c r="D4" i="16"/>
  <c r="D24" i="16"/>
  <c r="D5" i="16"/>
  <c r="D15" i="16"/>
  <c r="D17" i="16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4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<sst xmlns="http://schemas.openxmlformats.org/spreadsheetml/2006/main" count="99" uniqueCount="62">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</sst>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385CB3D-B4CD-858D-146D-6B67D842D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12</xdr:col>
      <xdr:colOff>406400</xdr:colOff>
      <xdr:row>36</xdr:row>
      <xdr:rowOff>31749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51E311-8300-276F-6CE3-7E36E72F6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5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839A890-B5C4-A3E3-5107-E8EE693D5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1419978-1CB4-C484-E8E7-AC5C595ED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5BCD71-E3EA-2ADA-5800-CF64631C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1BB971-5FD8-33F5-587C-B213B807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4986BB-81EA-FA9E-7301-D917B0EB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3" sqref="B13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1.302981853485107</v>
      </c>
      <c r="C2" s="2">
        <v>0.67713785171508789</v>
      </c>
      <c r="D2" s="2">
        <v>0.97309237718582153</v>
      </c>
      <c r="E2" s="2">
        <v>0.74223601818084717</v>
      </c>
    </row>
    <row r="3" spans="1:5" x14ac:dyDescent="0.35">
      <c r="A3" s="2">
        <v>2</v>
      </c>
      <c r="B3" s="2">
        <v>0.90218925476074219</v>
      </c>
      <c r="C3" s="2">
        <v>0.75024241209030151</v>
      </c>
      <c r="D3" s="2">
        <v>0.83729034662246704</v>
      </c>
      <c r="E3" s="2">
        <v>0.78416150808334351</v>
      </c>
    </row>
    <row r="4" spans="1:5" x14ac:dyDescent="0.35">
      <c r="A4" s="2">
        <v>3</v>
      </c>
      <c r="B4" s="2">
        <v>0.79017508029937744</v>
      </c>
      <c r="C4" s="2">
        <v>0.77254217863082886</v>
      </c>
      <c r="D4" s="2">
        <v>0.79124492406845093</v>
      </c>
      <c r="E4" s="2">
        <v>0.79192548990249634</v>
      </c>
    </row>
    <row r="5" spans="1:5" x14ac:dyDescent="0.35">
      <c r="A5" s="2">
        <v>4</v>
      </c>
      <c r="B5" s="2">
        <v>0.71177202463150024</v>
      </c>
      <c r="C5" s="2">
        <v>0.79251503944396973</v>
      </c>
      <c r="D5" s="2">
        <v>0.76058608293533325</v>
      </c>
      <c r="E5" s="2">
        <v>0.80279505252838135</v>
      </c>
    </row>
    <row r="6" spans="1:5" x14ac:dyDescent="0.35">
      <c r="A6" s="2">
        <v>5</v>
      </c>
      <c r="B6" s="2">
        <v>0.6529926061630249</v>
      </c>
      <c r="C6" s="2">
        <v>0.80705839395523071</v>
      </c>
      <c r="D6" s="2">
        <v>0.74065274000167847</v>
      </c>
      <c r="E6" s="2">
        <v>0.81055903434753418</v>
      </c>
    </row>
    <row r="7" spans="1:5" x14ac:dyDescent="0.35">
      <c r="A7" s="2">
        <v>6</v>
      </c>
      <c r="B7" s="2">
        <v>0.6053926944732666</v>
      </c>
      <c r="C7" s="2">
        <v>0.82043826580047607</v>
      </c>
      <c r="D7" s="2">
        <v>0.72885066270828247</v>
      </c>
      <c r="E7" s="2">
        <v>0.8090062141418457</v>
      </c>
    </row>
    <row r="8" spans="1:5" x14ac:dyDescent="0.35">
      <c r="A8" s="2">
        <v>7</v>
      </c>
      <c r="B8" s="2">
        <v>0.56572693586349487</v>
      </c>
      <c r="C8" s="2">
        <v>0.83187901973724365</v>
      </c>
      <c r="D8" s="2">
        <v>0.72219914197921753</v>
      </c>
      <c r="E8" s="2">
        <v>0.8090062141418457</v>
      </c>
    </row>
    <row r="9" spans="1:5" x14ac:dyDescent="0.35">
      <c r="A9" s="2">
        <v>8</v>
      </c>
      <c r="B9" s="2">
        <v>0.53204447031021118</v>
      </c>
      <c r="C9" s="2">
        <v>0.84157454967498779</v>
      </c>
      <c r="D9" s="2">
        <v>0.71885007619857788</v>
      </c>
      <c r="E9" s="2">
        <v>0.80279505252838135</v>
      </c>
    </row>
    <row r="10" spans="1:5" x14ac:dyDescent="0.35">
      <c r="A10" s="2">
        <v>9</v>
      </c>
      <c r="B10" s="2">
        <v>0.50289535522460938</v>
      </c>
      <c r="C10" s="2">
        <v>0.8481675386428833</v>
      </c>
      <c r="D10" s="2">
        <v>0.71769535541534424</v>
      </c>
      <c r="E10" s="2">
        <v>0.80434781312942505</v>
      </c>
    </row>
    <row r="11" spans="1:5" x14ac:dyDescent="0.35">
      <c r="A11" s="2">
        <v>10</v>
      </c>
      <c r="B11" s="2">
        <v>0.47718361020088201</v>
      </c>
      <c r="C11" s="2">
        <v>0.85476052761077881</v>
      </c>
      <c r="D11" s="2">
        <v>0.71817773580551147</v>
      </c>
      <c r="E11" s="2">
        <v>0.80745339393615723</v>
      </c>
    </row>
    <row r="12" spans="1:5" x14ac:dyDescent="0.35">
      <c r="A12" s="3" t="s">
        <v>21</v>
      </c>
      <c r="B12" s="51">
        <v>0.81091165542602495</v>
      </c>
      <c r="C12" s="51"/>
      <c r="D12" s="51"/>
      <c r="E12" s="51"/>
    </row>
    <row r="13" spans="1:5" x14ac:dyDescent="0.35">
      <c r="A13" s="3" t="s">
        <v>22</v>
      </c>
      <c r="B13" s="51">
        <v>0.80340558290481501</v>
      </c>
      <c r="C13" s="51"/>
      <c r="D13" s="51"/>
      <c r="E13" s="51"/>
    </row>
    <row r="14" spans="1:5" x14ac:dyDescent="0.35">
      <c r="A14" s="4" t="s">
        <v>8</v>
      </c>
      <c r="B14" s="5">
        <f>MIN(B2:B11)</f>
        <v>0.47718361020088201</v>
      </c>
      <c r="C14" s="5">
        <f>MIN(C2:C11)</f>
        <v>0.67713785171508789</v>
      </c>
      <c r="D14" s="5">
        <f>MIN(D2:D11)</f>
        <v>0.71769535541534424</v>
      </c>
      <c r="E14" s="5">
        <f>MIN(E2:E11)</f>
        <v>0.74223601818084717</v>
      </c>
    </row>
    <row r="15" spans="1:5" x14ac:dyDescent="0.35">
      <c r="A15" s="4" t="s">
        <v>9</v>
      </c>
      <c r="B15" s="6">
        <f>MAX(B2:B11)</f>
        <v>1.302981853485107</v>
      </c>
      <c r="C15" s="6">
        <f>MAX(C2:C11)</f>
        <v>0.85476052761077881</v>
      </c>
      <c r="D15" s="6">
        <f>MAX(D2:D11)</f>
        <v>0.97309237718582153</v>
      </c>
      <c r="E15" s="6">
        <f>MAX(E2:E11)</f>
        <v>0.81055903434753418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5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R30" sqref="R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topLeftCell="A3" zoomScaleNormal="100" workbookViewId="0">
      <selection sqref="A1:N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4">
        <v>8</v>
      </c>
      <c r="D3" s="2">
        <v>3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3"/>
      <c r="B4" s="1">
        <v>1</v>
      </c>
      <c r="C4" s="2">
        <v>0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>
        <f t="shared" ref="N4:N13" si="0">SUM(C4:M4)</f>
        <v>5</v>
      </c>
      <c r="P4" s="46">
        <v>5</v>
      </c>
    </row>
    <row r="5" spans="1:16" ht="20" customHeight="1" x14ac:dyDescent="0.35">
      <c r="A5" s="53"/>
      <c r="B5" s="1">
        <v>2</v>
      </c>
      <c r="C5" s="2">
        <v>0</v>
      </c>
      <c r="D5" s="2">
        <v>0</v>
      </c>
      <c r="E5" s="44">
        <v>3</v>
      </c>
      <c r="F5" s="2">
        <v>0</v>
      </c>
      <c r="G5" s="2">
        <v>4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3"/>
      <c r="B6" s="1">
        <v>3</v>
      </c>
      <c r="C6" s="2">
        <v>1</v>
      </c>
      <c r="D6" s="2">
        <v>0</v>
      </c>
      <c r="E6" s="2">
        <v>0</v>
      </c>
      <c r="F6" s="44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2</v>
      </c>
      <c r="N6">
        <f t="shared" si="0"/>
        <v>5</v>
      </c>
      <c r="P6" s="46">
        <v>5</v>
      </c>
    </row>
    <row r="7" spans="1:16" ht="20" customHeight="1" x14ac:dyDescent="0.35">
      <c r="A7" s="53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3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4">
        <v>2</v>
      </c>
      <c r="I8" s="2">
        <v>6</v>
      </c>
      <c r="J8" s="2">
        <v>2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3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4</v>
      </c>
      <c r="I9" s="44">
        <v>90</v>
      </c>
      <c r="J9" s="2">
        <v>7</v>
      </c>
      <c r="K9" s="2">
        <v>0</v>
      </c>
      <c r="L9" s="2">
        <v>0</v>
      </c>
      <c r="M9" s="2">
        <v>6</v>
      </c>
      <c r="N9">
        <f t="shared" si="0"/>
        <v>108</v>
      </c>
      <c r="P9" s="46">
        <v>108</v>
      </c>
    </row>
    <row r="10" spans="1:16" ht="20" customHeight="1" x14ac:dyDescent="0.35">
      <c r="A10" s="53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44">
        <v>11</v>
      </c>
      <c r="K10" s="2">
        <v>0</v>
      </c>
      <c r="L10" s="2">
        <v>0</v>
      </c>
      <c r="M10" s="2">
        <v>6</v>
      </c>
      <c r="N10">
        <f t="shared" si="0"/>
        <v>20</v>
      </c>
      <c r="P10" s="46">
        <v>20</v>
      </c>
    </row>
    <row r="11" spans="1:16" ht="20" customHeight="1" x14ac:dyDescent="0.35">
      <c r="A11" s="53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</v>
      </c>
      <c r="J11" s="2">
        <v>3</v>
      </c>
      <c r="K11" s="44">
        <v>6</v>
      </c>
      <c r="L11" s="2">
        <v>0</v>
      </c>
      <c r="M11" s="2">
        <v>16</v>
      </c>
      <c r="N11">
        <f t="shared" si="0"/>
        <v>33</v>
      </c>
      <c r="P11" s="46">
        <v>33</v>
      </c>
    </row>
    <row r="12" spans="1:16" ht="20" customHeight="1" x14ac:dyDescent="0.35">
      <c r="A12" s="53"/>
      <c r="B12" s="1">
        <v>9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1</v>
      </c>
      <c r="K12" s="2">
        <v>0</v>
      </c>
      <c r="L12" s="44">
        <v>0</v>
      </c>
      <c r="M12" s="2">
        <v>33</v>
      </c>
      <c r="N12">
        <f t="shared" si="0"/>
        <v>37</v>
      </c>
      <c r="P12" s="46">
        <v>37</v>
      </c>
    </row>
    <row r="13" spans="1:16" ht="20" customHeight="1" x14ac:dyDescent="0.35">
      <c r="A13" s="53"/>
      <c r="B13" s="1">
        <v>10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</v>
      </c>
      <c r="J13" s="2">
        <v>5</v>
      </c>
      <c r="K13" s="2">
        <v>1</v>
      </c>
      <c r="L13" s="2">
        <v>0</v>
      </c>
      <c r="M13" s="44">
        <v>388</v>
      </c>
      <c r="N13">
        <f t="shared" si="0"/>
        <v>398</v>
      </c>
      <c r="P13" s="46">
        <v>398</v>
      </c>
    </row>
    <row r="14" spans="1:16" x14ac:dyDescent="0.35">
      <c r="C14">
        <f>SUM(C3:C13)</f>
        <v>12</v>
      </c>
      <c r="D14">
        <f t="shared" ref="D14:M14" si="1">SUM(D3:D13)</f>
        <v>6</v>
      </c>
      <c r="E14">
        <f t="shared" si="1"/>
        <v>3</v>
      </c>
      <c r="F14">
        <f t="shared" si="1"/>
        <v>1</v>
      </c>
      <c r="G14">
        <f t="shared" si="1"/>
        <v>14</v>
      </c>
      <c r="H14">
        <f t="shared" si="1"/>
        <v>6</v>
      </c>
      <c r="I14">
        <f t="shared" si="1"/>
        <v>111</v>
      </c>
      <c r="J14">
        <f t="shared" si="1"/>
        <v>31</v>
      </c>
      <c r="K14">
        <f t="shared" si="1"/>
        <v>7</v>
      </c>
      <c r="L14">
        <f t="shared" si="1"/>
        <v>0</v>
      </c>
      <c r="M14">
        <f t="shared" si="1"/>
        <v>455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29"/>
  <sheetViews>
    <sheetView topLeftCell="M1" workbookViewId="0">
      <pane ySplit="1" topLeftCell="A2" activePane="bottomLeft" state="frozen"/>
      <selection pane="bottomLeft" activeCell="O23" sqref="O23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7" t="s">
        <v>27</v>
      </c>
      <c r="Y1" s="57"/>
      <c r="Z1" s="57"/>
      <c r="AA1" s="57"/>
    </row>
    <row r="2" spans="1:27" ht="20" customHeight="1" x14ac:dyDescent="0.35">
      <c r="A2" s="54" t="s">
        <v>30</v>
      </c>
      <c r="B2" s="48">
        <v>8</v>
      </c>
      <c r="C2" s="22">
        <v>0</v>
      </c>
      <c r="D2" s="23">
        <f>B2/SUM(B2:B5)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4" t="s">
        <v>57</v>
      </c>
      <c r="K2" s="22">
        <v>90</v>
      </c>
      <c r="L2" s="22">
        <v>6</v>
      </c>
      <c r="M2" s="41">
        <f>K2/SUM(K2:K6)</f>
        <v>0.83333333333333337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B2+B7+B10+B14+B19+K2+K8+K13+K19+K25</f>
        <v>517</v>
      </c>
      <c r="Y2" s="21" t="s">
        <v>28</v>
      </c>
      <c r="Z2" s="45">
        <v>646</v>
      </c>
      <c r="AA2" s="28">
        <f>X2/Z2</f>
        <v>0.80030959752321984</v>
      </c>
    </row>
    <row r="3" spans="1:27" ht="20" customHeight="1" x14ac:dyDescent="0.35">
      <c r="A3" s="55"/>
      <c r="B3" s="49">
        <v>3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0.23076923076923078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5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K3/SUM($K$2:$K$6)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8</v>
      </c>
      <c r="Y3" s="21" t="s">
        <v>42</v>
      </c>
      <c r="Z3" s="42">
        <f>X3/$X$10</f>
        <v>0.25806451612903225</v>
      </c>
    </row>
    <row r="4" spans="1:27" ht="20" customHeight="1" x14ac:dyDescent="0.35">
      <c r="A4" s="55"/>
      <c r="B4" s="49">
        <v>1</v>
      </c>
      <c r="C4" s="18">
        <v>4</v>
      </c>
      <c r="D4" s="21" t="str">
        <f t="shared" ref="D4:D5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5"/>
      <c r="K4" s="18">
        <v>4</v>
      </c>
      <c r="L4" s="18">
        <v>5</v>
      </c>
      <c r="M4" s="21" t="str">
        <f t="shared" ref="M4:M6" si="8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K4/SUM($K$2:$K$6)</f>
        <v>3.7037037037037035E-2</v>
      </c>
      <c r="O4" s="26" t="str">
        <f t="shared" ref="O4:O6" si="9">VLOOKUP(L4,$S$1:$V$12,2,FALSE)</f>
        <v>Pórtico</v>
      </c>
      <c r="P4" s="26" t="str">
        <f t="shared" ref="P4:P6" si="10">VLOOKUP(L4,$S$1:$V$12,3,FALSE)</f>
        <v>Antes de 1983</v>
      </c>
      <c r="Q4" s="26" t="str">
        <f t="shared" ref="Q4:Q6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56"/>
      <c r="B5" s="49">
        <v>1</v>
      </c>
      <c r="C5" s="18">
        <v>7</v>
      </c>
      <c r="D5" s="21" t="str">
        <f t="shared" si="7"/>
        <v>0 (Nenhuma)</v>
      </c>
      <c r="E5" s="47">
        <f>B5/SUM($B$2:$B$5)</f>
        <v>7.6923076923076927E-2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5"/>
      <c r="K5" s="18">
        <v>7</v>
      </c>
      <c r="L5" s="18">
        <v>7</v>
      </c>
      <c r="M5" s="21" t="str">
        <f t="shared" si="8"/>
        <v>1 (Material)</v>
      </c>
      <c r="N5" s="47">
        <f>K5/SUM($K$2:$K$6)</f>
        <v>6.4814814814814811E-2</v>
      </c>
      <c r="O5" s="26" t="str">
        <f t="shared" si="9"/>
        <v>Tabuleiro simples/apoiado</v>
      </c>
      <c r="P5" s="26" t="str">
        <f t="shared" si="10"/>
        <v>Antes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3</v>
      </c>
      <c r="Y5" s="21" t="s">
        <v>39</v>
      </c>
      <c r="Z5" s="42">
        <f t="shared" si="12"/>
        <v>9.6774193548387094E-2</v>
      </c>
    </row>
    <row r="6" spans="1:27" ht="20" customHeight="1" x14ac:dyDescent="0.35">
      <c r="B6" s="11"/>
      <c r="C6" s="11"/>
      <c r="D6" s="11"/>
      <c r="E6" s="11"/>
      <c r="F6" s="24"/>
      <c r="G6" s="24"/>
      <c r="J6" s="56"/>
      <c r="K6" s="18">
        <v>6</v>
      </c>
      <c r="L6" s="18">
        <v>10</v>
      </c>
      <c r="M6" s="21" t="str">
        <f t="shared" si="8"/>
        <v>2 (Ano, Material)</v>
      </c>
      <c r="N6" s="47">
        <f>K6/SUM($K$2:$K$6)</f>
        <v>5.5555555555555552E-2</v>
      </c>
      <c r="O6" s="26" t="str">
        <f t="shared" si="9"/>
        <v>Vãos Multiplos</v>
      </c>
      <c r="P6" s="26" t="str">
        <f t="shared" si="10"/>
        <v>Depois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6</v>
      </c>
      <c r="Y6" s="21" t="s">
        <v>51</v>
      </c>
      <c r="Z6" s="42">
        <f t="shared" si="12"/>
        <v>0.19354838709677419</v>
      </c>
    </row>
    <row r="7" spans="1:27" ht="20" customHeight="1" x14ac:dyDescent="0.35">
      <c r="A7" s="54" t="s">
        <v>31</v>
      </c>
      <c r="B7" s="22">
        <v>2</v>
      </c>
      <c r="C7" s="22">
        <v>1</v>
      </c>
      <c r="D7" s="23">
        <f>B7/SUM(B7:B8)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2"/>
        <v>0</v>
      </c>
    </row>
    <row r="8" spans="1:27" ht="20" customHeight="1" x14ac:dyDescent="0.35">
      <c r="A8" s="56"/>
      <c r="B8" s="18">
        <v>3</v>
      </c>
      <c r="C8" s="18">
        <v>10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B8/SUM($B$7:$B$8)</f>
        <v>0.6</v>
      </c>
      <c r="F8" s="26" t="str">
        <f>VLOOKUP(C8,$S$1:$V$12,2,FALSE)</f>
        <v>Vãos Multiplos</v>
      </c>
      <c r="G8" s="26" t="str">
        <f>VLOOKUP(C8,$S$1:$V$12,3,FALSE)</f>
        <v>Depois de 1983</v>
      </c>
      <c r="H8" s="26" t="str">
        <f>VLOOKUP(C8,$S$1:$V$12,4,FALSE)</f>
        <v>Betão Armado</v>
      </c>
      <c r="J8" s="54" t="s">
        <v>58</v>
      </c>
      <c r="K8" s="22">
        <v>11</v>
      </c>
      <c r="L8" s="22">
        <v>7</v>
      </c>
      <c r="M8" s="23">
        <f>K8/SUM(K8:K11)</f>
        <v>0.55000000000000004</v>
      </c>
      <c r="N8" s="40"/>
      <c r="O8" s="25" t="str">
        <f t="shared" ref="O8:O11" si="13">VLOOKUP(L8,$S$1:$V$12,2,FALSE)</f>
        <v>Tabuleiro simples/apoiado</v>
      </c>
      <c r="P8" s="25" t="str">
        <f t="shared" ref="P8:P11" si="14">VLOOKUP(L8,$S$1:$V$12,3,FALSE)</f>
        <v>Antes de 1983</v>
      </c>
      <c r="Q8" s="25" t="str">
        <f t="shared" ref="Q8:Q11" si="15">VLOOKUP(L8,$S$1:$V$12,4,FALSE)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4</v>
      </c>
      <c r="Y8" s="21" t="s">
        <v>53</v>
      </c>
      <c r="Z8" s="42">
        <f t="shared" si="12"/>
        <v>0.12903225806451613</v>
      </c>
    </row>
    <row r="9" spans="1:27" ht="20" customHeight="1" x14ac:dyDescent="0.35">
      <c r="J9" s="55"/>
      <c r="K9" s="18">
        <v>1</v>
      </c>
      <c r="L9" s="18">
        <v>0</v>
      </c>
      <c r="M9" s="21" t="str">
        <f>COUNTIF(O9,$O$8)+COUNTIF(P9,$P$8)+COUNTIF(Q9,$Q$8)&amp;" ("&amp; IF(O9=$O$8,"Estrutura, ","") &amp; IF(P9=$P$8,"Ano, ","") &amp;IF(Q9=$Q$8,"Material","") &amp; IF(OR(O9=$O$8,P9=$P$8,Q9=$Q$8),"","Nenhuma") &amp;")"</f>
        <v>0 (Nenhuma)</v>
      </c>
      <c r="N9" s="47">
        <f>K9/SUM($K$8:$K$11)</f>
        <v>0.05</v>
      </c>
      <c r="O9" s="26">
        <f t="shared" si="13"/>
        <v>0</v>
      </c>
      <c r="P9" s="26">
        <f t="shared" si="14"/>
        <v>0</v>
      </c>
      <c r="Q9" s="26" t="str">
        <f t="shared" si="15"/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10</v>
      </c>
      <c r="Y9" s="21" t="s">
        <v>54</v>
      </c>
      <c r="Z9" s="42">
        <f t="shared" si="12"/>
        <v>0.32258064516129031</v>
      </c>
    </row>
    <row r="10" spans="1:27" ht="20" customHeight="1" x14ac:dyDescent="0.35">
      <c r="A10" s="54" t="s">
        <v>32</v>
      </c>
      <c r="B10" s="22">
        <v>3</v>
      </c>
      <c r="C10" s="22">
        <v>2</v>
      </c>
      <c r="D10" s="23">
        <f>B10/SUM(B10:B12)</f>
        <v>0.375</v>
      </c>
      <c r="E10" s="40"/>
      <c r="F10" s="25" t="s">
        <v>55</v>
      </c>
      <c r="G10" s="25" t="str">
        <f>VLOOKUP(C10,$S$1:$V$12,3,FALSE)</f>
        <v>Depois de 1983</v>
      </c>
      <c r="H10" s="25" t="str">
        <f>VLOOKUP(C10,$S$1:$V$12,4,FALSE)</f>
        <v>Aço</v>
      </c>
      <c r="J10" s="55"/>
      <c r="K10" s="18">
        <v>2</v>
      </c>
      <c r="L10" s="18">
        <v>6</v>
      </c>
      <c r="M10" s="21" t="str">
        <f>COUNTIF(O10,$O$8)+COUNTIF(P10,$P$8)+COUNTIF(Q10,$Q$8)&amp;" ("&amp; IF(O10=$O$8,"Estrutura, ","") &amp; IF(P10=$P$8,"Ano, ","") &amp;IF(Q10=$Q$8,"Material","") &amp; IF(OR(O10=$O$8,P10=$P$8,Q10=$Q$8),"","Nenhuma") &amp;")"</f>
        <v>1 (Material)</v>
      </c>
      <c r="N10" s="47">
        <f>K10/SUM($K$8:$K$11)</f>
        <v>0.1</v>
      </c>
      <c r="O10" s="26" t="str">
        <f t="shared" si="13"/>
        <v>Pórtico</v>
      </c>
      <c r="P10" s="26" t="str">
        <f t="shared" si="14"/>
        <v>Depois de 1983</v>
      </c>
      <c r="Q10" s="26" t="str">
        <f t="shared" si="15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31</v>
      </c>
    </row>
    <row r="11" spans="1:27" ht="20" customHeight="1" x14ac:dyDescent="0.35">
      <c r="A11" s="55"/>
      <c r="B11" s="18">
        <v>4</v>
      </c>
      <c r="C11" s="18">
        <v>4</v>
      </c>
      <c r="D11" s="21" t="str">
        <f>COUNTIF(F11,$F$10)+COUNTIF(G11,$G$10)+COUNTIF(H11,$H$10)&amp;" ("&amp; IF(F11=$F$10,"Estrutura, ","") &amp; IF(G11=$G$10,"Ano, ","") &amp;IF(H11=$H$10,"Material","") &amp; IF(OR(F11=$F$10,G11=$G$10,H11=$H$10),"","Nenhuma") &amp;")"</f>
        <v>1 (Ano, )</v>
      </c>
      <c r="E11" s="47">
        <f>B11/SUM($B$10:$B$12)</f>
        <v>0.5</v>
      </c>
      <c r="F11" s="26" t="str">
        <f>VLOOKUP(C11,$S$1:$V$12,2,FALSE)</f>
        <v>Arco</v>
      </c>
      <c r="G11" s="26" t="str">
        <f>VLOOKUP(C11,$S$1:$V$12,3,FALSE)</f>
        <v>Depois de 1983</v>
      </c>
      <c r="H11" s="26" t="str">
        <f>VLOOKUP(C11,$S$1:$V$12,4,FALSE)</f>
        <v>Betão Armado</v>
      </c>
      <c r="J11" s="56"/>
      <c r="K11" s="18">
        <v>6</v>
      </c>
      <c r="L11" s="18">
        <v>10</v>
      </c>
      <c r="M11" s="21" t="str">
        <f>COUNTIF(O11,$O$8)+COUNTIF(P11,$P$8)+COUNTIF(Q11,$Q$8)&amp;" ("&amp; IF(O11=$O$8,"Estrutura, ","") &amp; IF(P11=$P$8,"Ano, ","") &amp;IF(Q11=$Q$8,"Material","") &amp; IF(OR(O11=$O$8,P11=$P$8,Q11=$Q$8),"","Nenhuma") &amp;")"</f>
        <v>1 (Material)</v>
      </c>
      <c r="N11" s="47">
        <f>K11/SUM($K$8:$K$11)</f>
        <v>0.3</v>
      </c>
      <c r="O11" s="26" t="str">
        <f t="shared" si="13"/>
        <v>Vãos Multiplos</v>
      </c>
      <c r="P11" s="26" t="str">
        <f t="shared" si="14"/>
        <v>Depois de 1983</v>
      </c>
      <c r="Q11" s="26" t="str">
        <f t="shared" si="15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6"/>
      <c r="B12" s="18">
        <v>1</v>
      </c>
      <c r="C12" s="18">
        <v>6</v>
      </c>
      <c r="D12" s="21" t="str">
        <f>COUNTIF(F12,$F$10)+COUNTIF(G12,$G$10)+COUNTIF(H12,$H$10)&amp;" ("&amp; IF(F12=$F$10,"Estrutura, ","") &amp; IF(G12=$G$10,"Ano, ","") &amp;IF(H12=$H$10,"Material","") &amp; IF(OR(F12=$F$10,G12=$G$10,H12=$H$10),"","Nenhuma") &amp;")"</f>
        <v>1 (Ano, )</v>
      </c>
      <c r="E12" s="47">
        <f>B12/SUM($B$10:$B$12)</f>
        <v>0.125</v>
      </c>
      <c r="F12" s="26" t="str">
        <f>VLOOKUP(C12,$S$1:$V$12,2,FALSE)</f>
        <v>Pórtico</v>
      </c>
      <c r="G12" s="26" t="str">
        <f>VLOOKUP(C12,$S$1:$V$12,3,FALSE)</f>
        <v>Depois de 1983</v>
      </c>
      <c r="H12" s="26" t="str">
        <f>VLOOKUP(C12,$S$1:$V$12,4,FALSE)</f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J13" s="54" t="s">
        <v>59</v>
      </c>
      <c r="K13" s="22">
        <v>6</v>
      </c>
      <c r="L13" s="22">
        <v>8</v>
      </c>
      <c r="M13" s="41">
        <f>K13/SUM(K13:K17)</f>
        <v>0.18181818181818182</v>
      </c>
      <c r="N13" s="40"/>
      <c r="O13" s="25" t="str">
        <f>VLOOKUP(L13,$S$1:$V$12,2,FALSE)</f>
        <v>Tabuleiro simples/apoiado</v>
      </c>
      <c r="P13" s="25" t="str">
        <f t="shared" ref="P13:P17" si="16">VLOOKUP(L13,$S$1:$V$12,3,FALSE)</f>
        <v>Depois de 1983</v>
      </c>
      <c r="Q13" s="25" t="str">
        <f t="shared" ref="Q13:Q17" si="17">VLOOKUP(L13,$S$1:$V$12,4,FALSE)</f>
        <v>Betão Armado</v>
      </c>
    </row>
    <row r="14" spans="1:27" ht="20" customHeight="1" x14ac:dyDescent="0.35">
      <c r="A14" s="54" t="s">
        <v>37</v>
      </c>
      <c r="B14" s="22">
        <v>1</v>
      </c>
      <c r="C14" s="22">
        <v>3</v>
      </c>
      <c r="D14" s="23">
        <f>B14/SUM(B14:B17)</f>
        <v>0.2</v>
      </c>
      <c r="E14" s="40"/>
      <c r="F14" s="25" t="str">
        <f t="shared" ref="F14:F17" si="18">VLOOKUP(C14,$S$1:$V$12,2,FALSE)</f>
        <v>Arco</v>
      </c>
      <c r="G14" s="25" t="str">
        <f t="shared" ref="G14:G17" si="19">VLOOKUP(C14,$S$1:$V$12,3,FALSE)</f>
        <v>Antes de 1983</v>
      </c>
      <c r="H14" s="25" t="str">
        <f t="shared" ref="H14:H17" si="20">VLOOKUP(C14,$S$1:$V$12,4,FALSE)</f>
        <v>Betão Armado</v>
      </c>
      <c r="J14" s="55"/>
      <c r="K14" s="18">
        <v>1</v>
      </c>
      <c r="L14" s="18">
        <v>0</v>
      </c>
      <c r="M14" s="21" t="str">
        <f>COUNTIF(O14,$O$13)+COUNTIF(P14,$P$13)+COUNTIF(Q14,$Q$13)&amp;" ("&amp; IF(O14=$O$13,"Estrutura, ","") &amp; IF(P14=$P$13,"Ano, ","") &amp;IF(Q14=$Q$13,"Material","") &amp; IF(OR(O14=$O$13,P14=$P$13,Q14=$Q$13),"","Nenhuma") &amp;")"</f>
        <v>0 (Nenhuma)</v>
      </c>
      <c r="N14" s="47">
        <f>K14/SUM(K13:K17)</f>
        <v>3.0303030303030304E-2</v>
      </c>
      <c r="O14" s="26">
        <f>VLOOKUP(L14,$S$1:$V$12,2,FALSE)</f>
        <v>0</v>
      </c>
      <c r="P14" s="26">
        <f t="shared" si="16"/>
        <v>0</v>
      </c>
      <c r="Q14" s="26" t="str">
        <f t="shared" si="17"/>
        <v>Alvenaria</v>
      </c>
    </row>
    <row r="15" spans="1:27" ht="20" customHeight="1" x14ac:dyDescent="0.35">
      <c r="A15" s="55"/>
      <c r="B15" s="18">
        <v>1</v>
      </c>
      <c r="C15" s="18">
        <v>0</v>
      </c>
      <c r="D15" s="21" t="str">
        <f>COUNTIF(F15,$F$14)+COUNTIF(G15,$G$14)+COUNTIF(H15,$H$14)&amp;" ("&amp; IF(F15=$F$14,"Estrutura, ","") &amp; IF(G15=$G$14,"Ano, ","") &amp;IF(H15=$H$14,"Material","") &amp; IF(OR(F15=$F$14,G15=$G$14,H15=$H$14),"","Nenhuma") &amp;")"</f>
        <v>0 (Nenhuma)</v>
      </c>
      <c r="E15" s="47">
        <f>B15/SUM($B$14:$B$17)</f>
        <v>0.2</v>
      </c>
      <c r="F15" s="26">
        <f t="shared" si="18"/>
        <v>0</v>
      </c>
      <c r="G15" s="26">
        <f t="shared" si="19"/>
        <v>0</v>
      </c>
      <c r="H15" s="26" t="str">
        <f t="shared" si="20"/>
        <v>Alvenaria</v>
      </c>
      <c r="J15" s="55"/>
      <c r="K15" s="18">
        <v>7</v>
      </c>
      <c r="L15" s="18">
        <v>6</v>
      </c>
      <c r="M15" s="21" t="str">
        <f>COUNTIF(O15,$O$13)+COUNTIF(P15,$P$13)+COUNTIF(Q15,$Q$13)&amp;" ("&amp; IF(O15=$O$13,"Estrutura, ","") &amp; IF(P15=$P$13,"Ano, ","") &amp;IF(Q15=$Q$13,"Material","") &amp; IF(OR(O15=$O$13,P15=$P$13,Q15=$Q$13),"","Nenhuma") &amp;")"</f>
        <v>2 (Ano, Material)</v>
      </c>
      <c r="N15" s="47">
        <f t="shared" ref="N15:N17" si="21">K15/SUM(K14:K18)</f>
        <v>0.25925925925925924</v>
      </c>
      <c r="O15" s="26" t="str">
        <f t="shared" ref="O15:O17" si="22">VLOOKUP(L15,$S$1:$V$12,2,FALSE)</f>
        <v>Pórtico</v>
      </c>
      <c r="P15" s="26" t="str">
        <f t="shared" si="16"/>
        <v>Depois de 1983</v>
      </c>
      <c r="Q15" s="26" t="str">
        <f t="shared" si="17"/>
        <v>Betão Armado</v>
      </c>
    </row>
    <row r="16" spans="1:27" ht="20" customHeight="1" x14ac:dyDescent="0.35">
      <c r="A16" s="55"/>
      <c r="B16" s="18">
        <v>1</v>
      </c>
      <c r="C16" s="18">
        <v>7</v>
      </c>
      <c r="D16" s="21" t="str">
        <f>COUNTIF(F16,$F$14)+COUNTIF(G16,$G$14)+COUNTIF(H16,$H$14)&amp;" ("&amp; IF(F16=$F$14,"Estrutura, ","") &amp; IF(G16=$G$14,"Ano, ","") &amp;IF(H16=$H$14,"Material","") &amp; IF(OR(F16=$F$14,G16=$G$14,H16=$H$14),"","Nenhuma") &amp;")"</f>
        <v>2 (Ano, Material)</v>
      </c>
      <c r="E16" s="47">
        <f>B16/SUM($B$14:$B$17)</f>
        <v>0.2</v>
      </c>
      <c r="F16" s="26" t="str">
        <f t="shared" si="18"/>
        <v>Tabuleiro simples/apoiado</v>
      </c>
      <c r="G16" s="26" t="str">
        <f t="shared" si="19"/>
        <v>Antes de 1983</v>
      </c>
      <c r="H16" s="26" t="str">
        <f t="shared" si="20"/>
        <v>Betão Armado</v>
      </c>
      <c r="J16" s="55"/>
      <c r="K16" s="18">
        <v>3</v>
      </c>
      <c r="L16" s="18">
        <v>7</v>
      </c>
      <c r="M16" s="21" t="str">
        <f>COUNTIF(O16,$O$13)+COUNTIF(P16,$P$13)+COUNTIF(Q16,$Q$13)&amp;" ("&amp; IF(O16=$O$13,"Estrutura, ","") &amp; IF(P16=$P$13,"Ano, ","") &amp;IF(Q16=$Q$13,"Material","") &amp; IF(OR(O16=$O$13,P16=$P$13,Q16=$Q$13),"","Nenhuma") &amp;")"</f>
        <v>2 (Estrutura, Material)</v>
      </c>
      <c r="N16" s="47">
        <f t="shared" si="21"/>
        <v>0.11538461538461539</v>
      </c>
      <c r="O16" s="26" t="str">
        <f t="shared" si="22"/>
        <v>Tabuleiro simples/apoiado</v>
      </c>
      <c r="P16" s="26" t="str">
        <f t="shared" si="16"/>
        <v>Antes de 1983</v>
      </c>
      <c r="Q16" s="26" t="str">
        <f t="shared" si="17"/>
        <v>Betão Armado</v>
      </c>
    </row>
    <row r="17" spans="1:17" ht="20" customHeight="1" x14ac:dyDescent="0.35">
      <c r="A17" s="56"/>
      <c r="B17" s="18">
        <v>2</v>
      </c>
      <c r="C17" s="18">
        <v>9</v>
      </c>
      <c r="D17" s="21" t="str">
        <f>COUNTIF(F17,$F$14)+COUNTIF(G17,$G$14)+COUNTIF(H17,$H$14)&amp;" ("&amp; IF(F17=$F$14,"Estrutura, ","") &amp; IF(G17=$G$14,"Ano, ","") &amp;IF(H17=$H$14,"Material","") &amp; IF(OR(F17=$F$14,G17=$G$14,H17=$H$14),"","Nenhuma") &amp;")"</f>
        <v>2 (Ano, Material)</v>
      </c>
      <c r="E17" s="47">
        <f>B17/SUM($B$14:$B$17)</f>
        <v>0.4</v>
      </c>
      <c r="F17" s="26" t="str">
        <f t="shared" si="18"/>
        <v>Vãos Multiplos</v>
      </c>
      <c r="G17" s="26" t="str">
        <f t="shared" si="19"/>
        <v>Antes de 1983</v>
      </c>
      <c r="H17" s="26" t="str">
        <f t="shared" si="20"/>
        <v>Betão Armado</v>
      </c>
      <c r="J17" s="56"/>
      <c r="K17" s="18">
        <v>16</v>
      </c>
      <c r="L17" s="18">
        <v>10</v>
      </c>
      <c r="M17" s="21" t="str">
        <f>COUNTIF(O17,$O$13)+COUNTIF(P17,$P$13)+COUNTIF(Q17,$Q$13)&amp;" ("&amp; IF(O17=$O$13,"Estrutura, ","") &amp; IF(P17=$P$13,"Ano, ","") &amp;IF(Q17=$Q$13,"Material","") &amp; IF(OR(O17=$O$13,P17=$P$13,Q17=$Q$13),"","Nenhuma") &amp;")"</f>
        <v>2 (Ano, Material)</v>
      </c>
      <c r="N17" s="47">
        <f t="shared" si="21"/>
        <v>0.8</v>
      </c>
      <c r="O17" s="26" t="str">
        <f t="shared" si="22"/>
        <v>Vãos Multiplos</v>
      </c>
      <c r="P17" s="26" t="str">
        <f t="shared" si="16"/>
        <v>Depois de 1983</v>
      </c>
      <c r="Q17" s="26" t="str">
        <f t="shared" si="17"/>
        <v>Betão Armado</v>
      </c>
    </row>
    <row r="19" spans="1:17" ht="20" customHeight="1" x14ac:dyDescent="0.35">
      <c r="A19" s="50" t="s">
        <v>38</v>
      </c>
      <c r="B19" s="22">
        <v>8</v>
      </c>
      <c r="C19" s="22">
        <v>4</v>
      </c>
      <c r="D19" s="41">
        <f>B19/SUM(B19:B19)</f>
        <v>1</v>
      </c>
      <c r="E19" s="40"/>
      <c r="F19" s="25" t="str">
        <f>VLOOKUP(C19,$S$1:$V$12,2,FALSE)</f>
        <v>Arco</v>
      </c>
      <c r="G19" s="25" t="str">
        <f>VLOOKUP(C19,$S$1:$V$12,3,FALSE)</f>
        <v>Depois de 1983</v>
      </c>
      <c r="H19" s="25" t="str">
        <f>VLOOKUP(C19,$S$1:$V$12,4,FALSE)</f>
        <v>Betão Armado</v>
      </c>
      <c r="J19" s="54" t="s">
        <v>60</v>
      </c>
      <c r="K19" s="22">
        <v>0</v>
      </c>
      <c r="L19" s="22">
        <v>9</v>
      </c>
      <c r="M19" s="41">
        <f>K19/SUM(K19:K23)</f>
        <v>0</v>
      </c>
      <c r="N19" s="40"/>
      <c r="O19" s="25" t="str">
        <f>VLOOKUP(L19,$S$1:$V$12,2,FALSE)</f>
        <v>Vãos Multiplos</v>
      </c>
      <c r="P19" s="25" t="str">
        <f t="shared" ref="P19:P23" si="23">VLOOKUP(L19,$S$1:$V$12,3,FALSE)</f>
        <v>Antes de 1983</v>
      </c>
      <c r="Q19" s="25" t="str">
        <f t="shared" ref="Q19:Q23" si="24">VLOOKUP(L19,$S$1:$V$12,4,FALSE)</f>
        <v>Betão Armado</v>
      </c>
    </row>
    <row r="20" spans="1:17" ht="20" customHeight="1" x14ac:dyDescent="0.35">
      <c r="J20" s="55"/>
      <c r="K20" s="18">
        <v>1</v>
      </c>
      <c r="L20" s="18">
        <v>1</v>
      </c>
      <c r="M20" s="21" t="str">
        <f>COUNTIF(O20,$O$19)+COUNTIF(P20,$P$19)+COUNTIF(Q20,$Q$19)&amp;" ("&amp; IF(O20=$O$19,"Estrutura, ","") &amp; IF(P20=$P$19,"Ano, ","") &amp;IF(Q20=$Q$19,"Material","") &amp; IF(OR(O20=$O$19,P20=$P$19,Q20=$Q$19),"","Nenhuma") &amp;")"</f>
        <v>1 (Ano, )</v>
      </c>
      <c r="N20" s="47">
        <f>K20/SUM($K$19:$K$23)</f>
        <v>2.7027027027027029E-2</v>
      </c>
      <c r="O20" s="26">
        <f>VLOOKUP(L20,$S$1:$V$12,2,FALSE)</f>
        <v>0</v>
      </c>
      <c r="P20" s="26" t="str">
        <f t="shared" si="23"/>
        <v>Antes de 1983</v>
      </c>
      <c r="Q20" s="26" t="str">
        <f t="shared" si="24"/>
        <v>Aço</v>
      </c>
    </row>
    <row r="21" spans="1:17" ht="20" customHeight="1" x14ac:dyDescent="0.35">
      <c r="A21" s="54" t="s">
        <v>56</v>
      </c>
      <c r="B21" s="22">
        <v>2</v>
      </c>
      <c r="C21" s="22">
        <v>5</v>
      </c>
      <c r="D21" s="23">
        <f>B21/SUM(B21:B24)</f>
        <v>0.18181818181818182</v>
      </c>
      <c r="E21" s="40"/>
      <c r="F21" s="25" t="str">
        <f t="shared" ref="F21:F24" si="25">VLOOKUP(C21,$S$1:$V$12,2,FALSE)</f>
        <v>Pórtico</v>
      </c>
      <c r="G21" s="25" t="str">
        <f t="shared" ref="G21:G24" si="26">VLOOKUP(C21,$S$1:$V$12,3,FALSE)</f>
        <v>Antes de 1983</v>
      </c>
      <c r="H21" s="25" t="str">
        <f t="shared" ref="H21:H24" si="27">VLOOKUP(C21,$S$1:$V$12,4,FALSE)</f>
        <v>Betão Armado</v>
      </c>
      <c r="J21" s="55"/>
      <c r="K21" s="18">
        <v>2</v>
      </c>
      <c r="L21" s="18">
        <v>6</v>
      </c>
      <c r="M21" s="21" t="str">
        <f>COUNTIF(O21,$O$19)+COUNTIF(P21,$P$19)+COUNTIF(Q21,$Q$19)&amp;" ("&amp; IF(O21=$O$19,"Estrutura, ","") &amp; IF(P21=$P$19,"Ano, ","") &amp;IF(Q21=$Q$19,"Material","") &amp; IF(OR(O21=$O$19,P21=$P$19,Q21=$Q$19),"","Nenhuma") &amp;")"</f>
        <v>1 (Material)</v>
      </c>
      <c r="N21" s="47">
        <f>K21/SUM($K$19:$K$23)</f>
        <v>5.4054054054054057E-2</v>
      </c>
      <c r="O21" s="26" t="str">
        <f t="shared" ref="O21:O23" si="28">VLOOKUP(L21,$S$1:$V$12,2,FALSE)</f>
        <v>Pórtico</v>
      </c>
      <c r="P21" s="26" t="str">
        <f t="shared" si="23"/>
        <v>Depois de 1983</v>
      </c>
      <c r="Q21" s="26" t="str">
        <f t="shared" si="24"/>
        <v>Betão Armado</v>
      </c>
    </row>
    <row r="22" spans="1:17" ht="20" customHeight="1" x14ac:dyDescent="0.35">
      <c r="A22" s="55"/>
      <c r="B22" s="18">
        <v>6</v>
      </c>
      <c r="C22" s="18">
        <v>6</v>
      </c>
      <c r="D22" s="21" t="str">
        <f>COUNTIF(F22,$F$21)+COUNTIF(G22,$G$21)+COUNTIF(H22,$H$21)&amp;" ("&amp; IF(F22=$F$21,"Estrutura, ","") &amp; IF(G22=$G$21,"Ano, ","") &amp;IF(H22=$H$21,"Material","") &amp; IF(OR(F22=$F$21,G22=$G$21,H22=$H$21),"","Nenhuma") &amp;")"</f>
        <v>2 (Estrutura, Material)</v>
      </c>
      <c r="E22" s="47">
        <f>B22/SUM($B$21:$B$24)</f>
        <v>0.54545454545454541</v>
      </c>
      <c r="F22" s="26" t="str">
        <f t="shared" si="25"/>
        <v>Pórtico</v>
      </c>
      <c r="G22" s="26" t="str">
        <f t="shared" si="26"/>
        <v>Depois de 1983</v>
      </c>
      <c r="H22" s="26" t="str">
        <f t="shared" si="27"/>
        <v>Betão Armado</v>
      </c>
      <c r="J22" s="55"/>
      <c r="K22" s="18">
        <v>1</v>
      </c>
      <c r="L22" s="18">
        <v>7</v>
      </c>
      <c r="M22" s="21" t="str">
        <f>COUNTIF(O22,$O$19)+COUNTIF(P22,$P$19)+COUNTIF(Q22,$Q$19)&amp;" ("&amp; IF(O22=$O$19,"Estrutura, ","") &amp; IF(P22=$P$19,"Ano, ","") &amp;IF(Q22=$Q$19,"Material","") &amp; IF(OR(O22=$O$19,P22=$P$19,Q22=$Q$19),"","Nenhuma") &amp;")"</f>
        <v>2 (Ano, Material)</v>
      </c>
      <c r="N22" s="47">
        <f>K22/SUM($K$19:$K$23)</f>
        <v>2.7027027027027029E-2</v>
      </c>
      <c r="O22" s="26" t="str">
        <f t="shared" si="28"/>
        <v>Tabuleiro simples/apoiado</v>
      </c>
      <c r="P22" s="26" t="str">
        <f t="shared" si="23"/>
        <v>Antes de 1983</v>
      </c>
      <c r="Q22" s="26" t="str">
        <f t="shared" si="24"/>
        <v>Betão Armado</v>
      </c>
    </row>
    <row r="23" spans="1:17" ht="20" customHeight="1" x14ac:dyDescent="0.35">
      <c r="A23" s="55"/>
      <c r="B23" s="18">
        <v>2</v>
      </c>
      <c r="C23" s="18">
        <v>7</v>
      </c>
      <c r="D23" s="21" t="str">
        <f>COUNTIF(F23,$F$21)+COUNTIF(G23,$G$21)+COUNTIF(H23,$H$21)&amp;" ("&amp; IF(F23=$F$21,"Estrutura, ","") &amp; IF(G23=$G$21,"Ano, ","") &amp;IF(H23=$H$21,"Material","") &amp; IF(OR(F23=$F$21,G23=$G$21,H23=$H$21),"","Nenhuma") &amp;")"</f>
        <v>2 (Ano, Material)</v>
      </c>
      <c r="E23" s="47">
        <f>B23/SUM($B$21:$B$24)</f>
        <v>0.18181818181818182</v>
      </c>
      <c r="F23" s="26" t="str">
        <f t="shared" si="25"/>
        <v>Tabuleiro simples/apoiado</v>
      </c>
      <c r="G23" s="26" t="str">
        <f t="shared" si="26"/>
        <v>Antes de 1983</v>
      </c>
      <c r="H23" s="26" t="str">
        <f t="shared" si="27"/>
        <v>Betão Armado</v>
      </c>
      <c r="J23" s="56"/>
      <c r="K23" s="18">
        <v>33</v>
      </c>
      <c r="L23" s="18">
        <v>10</v>
      </c>
      <c r="M23" s="21" t="str">
        <f>COUNTIF(O23,$O$19)+COUNTIF(P23,$P$19)+COUNTIF(Q23,$Q$19)&amp;" ("&amp; IF(O23=$O$19,"Estrutura, ","") &amp; IF(P23=$P$19,"Ano, ","") &amp;IF(Q23=$Q$19,"Material","") &amp; IF(OR(O23=$O$19,P23=$P$19,Q23=$Q$19),"","Nenhuma") &amp;")"</f>
        <v>2 (Estrutura, Material)</v>
      </c>
      <c r="N23" s="47">
        <f>K23/SUM($K$19:$K$23)</f>
        <v>0.89189189189189189</v>
      </c>
      <c r="O23" s="26" t="str">
        <f t="shared" si="28"/>
        <v>Vãos Multiplos</v>
      </c>
      <c r="P23" s="26" t="str">
        <f t="shared" si="23"/>
        <v>Depois de 1983</v>
      </c>
      <c r="Q23" s="26" t="str">
        <f t="shared" si="24"/>
        <v>Betão Armado</v>
      </c>
    </row>
    <row r="24" spans="1:17" ht="20" customHeight="1" x14ac:dyDescent="0.35">
      <c r="A24" s="56"/>
      <c r="B24" s="18">
        <v>1</v>
      </c>
      <c r="C24" s="18">
        <v>10</v>
      </c>
      <c r="D24" s="21" t="str">
        <f>COUNTIF(F24,$F$21)+COUNTIF(G24,$G$21)+COUNTIF(H24,$H$21)&amp;" ("&amp; IF(F24=$F$21,"Estrutura, ","") &amp; IF(G24=$G$21,"Ano, ","") &amp;IF(H24=$H$21,"Material","") &amp; IF(OR(F24=$F$21,G24=$G$21,H24=$H$21),"","Nenhuma") &amp;")"</f>
        <v>1 (Material)</v>
      </c>
      <c r="E24" s="47">
        <f>B24/SUM($B$21:$B$24)</f>
        <v>9.0909090909090912E-2</v>
      </c>
      <c r="F24" s="26" t="str">
        <f t="shared" si="25"/>
        <v>Vãos Multiplos</v>
      </c>
      <c r="G24" s="26" t="str">
        <f t="shared" si="26"/>
        <v>Depois de 1983</v>
      </c>
      <c r="H24" s="26" t="str">
        <f t="shared" si="27"/>
        <v>Betão Armado</v>
      </c>
    </row>
    <row r="25" spans="1:17" ht="20" customHeight="1" x14ac:dyDescent="0.35">
      <c r="J25" s="54" t="s">
        <v>61</v>
      </c>
      <c r="K25" s="22">
        <v>388</v>
      </c>
      <c r="L25" s="22">
        <v>10</v>
      </c>
      <c r="M25" s="41">
        <f>K25/SUM(K25:K29)</f>
        <v>0.97487437185929648</v>
      </c>
      <c r="N25" s="40"/>
      <c r="O25" s="25" t="str">
        <f>VLOOKUP(L25,$S$1:$V$12,2,FALSE)</f>
        <v>Vãos Multiplos</v>
      </c>
      <c r="P25" s="25" t="str">
        <f t="shared" ref="P25:P29" si="29">VLOOKUP(L25,$S$1:$V$12,3,FALSE)</f>
        <v>Depois de 1983</v>
      </c>
      <c r="Q25" s="25" t="str">
        <f t="shared" ref="Q25:Q29" si="30">VLOOKUP(L25,$S$1:$V$12,4,FALSE)</f>
        <v>Betão Armado</v>
      </c>
    </row>
    <row r="26" spans="1:17" ht="20" customHeight="1" x14ac:dyDescent="0.35">
      <c r="J26" s="55"/>
      <c r="K26" s="18">
        <v>1</v>
      </c>
      <c r="L26" s="18">
        <v>0</v>
      </c>
      <c r="M26" s="21" t="str">
        <f>COUNTIF(O26,$O$25)+COUNTIF(P26,$P$25)+COUNTIF(Q26,$Q$25)&amp;" ("&amp; IF(O26=$O$25,"Estrutura, ","") &amp; IF(P26=$P$25,"Ano, ","") &amp;IF(Q26=$Q$25,"Material","") &amp; IF(OR(O26=$O$25,P26=$P$25,Q26=$Q$25),"","Nenhuma") &amp;")"</f>
        <v>0 (Nenhuma)</v>
      </c>
      <c r="N26" s="47">
        <f>K26/SUM($K$25:$K$29)</f>
        <v>2.5125628140703518E-3</v>
      </c>
      <c r="O26" s="26">
        <f>VLOOKUP(L26,$S$1:$V$12,2,FALSE)</f>
        <v>0</v>
      </c>
      <c r="P26" s="26">
        <f t="shared" si="29"/>
        <v>0</v>
      </c>
      <c r="Q26" s="26" t="str">
        <f t="shared" si="30"/>
        <v>Alvenaria</v>
      </c>
    </row>
    <row r="27" spans="1:17" ht="20" customHeight="1" x14ac:dyDescent="0.35">
      <c r="J27" s="55"/>
      <c r="K27" s="18">
        <v>3</v>
      </c>
      <c r="L27" s="18">
        <v>6</v>
      </c>
      <c r="M27" s="21" t="str">
        <f>COUNTIF(O27,$O$25)+COUNTIF(P27,$P$25)+COUNTIF(Q27,$Q$25)&amp;" ("&amp; IF(O27=$O$25,"Estrutura, ","") &amp; IF(P27=$P$25,"Ano, ","") &amp;IF(Q27=$Q$25,"Material","") &amp; IF(OR(O27=$O$25,P27=$P$25,Q27=$Q$25),"","Nenhuma") &amp;")"</f>
        <v>2 (Ano, Material)</v>
      </c>
      <c r="N27" s="47">
        <f>K27/SUM($K$25:$K$29)</f>
        <v>7.537688442211055E-3</v>
      </c>
      <c r="O27" s="26" t="str">
        <f t="shared" ref="O27:O29" si="31">VLOOKUP(L27,$S$1:$V$12,2,FALSE)</f>
        <v>Pórtico</v>
      </c>
      <c r="P27" s="26" t="str">
        <f t="shared" si="29"/>
        <v>Depois de 1983</v>
      </c>
      <c r="Q27" s="26" t="str">
        <f t="shared" si="30"/>
        <v>Betão Armado</v>
      </c>
    </row>
    <row r="28" spans="1:17" ht="20" customHeight="1" x14ac:dyDescent="0.35">
      <c r="J28" s="55"/>
      <c r="K28" s="18">
        <v>5</v>
      </c>
      <c r="L28" s="18">
        <v>7</v>
      </c>
      <c r="M28" s="21" t="str">
        <f>COUNTIF(O28,$O$25)+COUNTIF(P28,$P$25)+COUNTIF(Q28,$Q$25)&amp;" ("&amp; IF(O28=$O$25,"Estrutura, ","") &amp; IF(P28=$P$25,"Ano, ","") &amp;IF(Q28=$Q$25,"Material","") &amp; IF(OR(O28=$O$25,P28=$P$25,Q28=$Q$25),"","Nenhuma") &amp;")"</f>
        <v>1 (Material)</v>
      </c>
      <c r="N28" s="47">
        <f>K28/SUM($K$25:$K$29)</f>
        <v>1.2562814070351759E-2</v>
      </c>
      <c r="O28" s="26" t="str">
        <f t="shared" si="31"/>
        <v>Tabuleiro simples/apoiado</v>
      </c>
      <c r="P28" s="26" t="str">
        <f t="shared" si="29"/>
        <v>Antes de 1983</v>
      </c>
      <c r="Q28" s="26" t="str">
        <f t="shared" si="30"/>
        <v>Betão Armado</v>
      </c>
    </row>
    <row r="29" spans="1:17" ht="20" customHeight="1" x14ac:dyDescent="0.35">
      <c r="J29" s="56"/>
      <c r="K29" s="18">
        <v>1</v>
      </c>
      <c r="L29" s="18">
        <v>8</v>
      </c>
      <c r="M29" s="21" t="str">
        <f>COUNTIF(O29,$O$25)+COUNTIF(P29,$P$25)+COUNTIF(Q29,$Q$25)&amp;" ("&amp; IF(O29=$O$25,"Estrutura, ","") &amp; IF(P29=$P$25,"Ano, ","") &amp;IF(Q29=$Q$25,"Material","") &amp; IF(OR(O29=$O$25,P29=$P$25,Q29=$Q$25),"","Nenhuma") &amp;")"</f>
        <v>2 (Ano, Material)</v>
      </c>
      <c r="N29" s="47">
        <f>K29/SUM($K$25:$K$29)</f>
        <v>2.5125628140703518E-3</v>
      </c>
      <c r="O29" s="26" t="str">
        <f t="shared" si="31"/>
        <v>Tabuleiro simples/apoiado</v>
      </c>
      <c r="P29" s="26" t="str">
        <f t="shared" si="29"/>
        <v>Depois de 1983</v>
      </c>
      <c r="Q29" s="26" t="str">
        <f t="shared" si="30"/>
        <v>Betão Armado</v>
      </c>
    </row>
  </sheetData>
  <mergeCells count="11">
    <mergeCell ref="X1:AA1"/>
    <mergeCell ref="J13:J17"/>
    <mergeCell ref="A2:A5"/>
    <mergeCell ref="A7:A8"/>
    <mergeCell ref="A10:A12"/>
    <mergeCell ref="A14:A17"/>
    <mergeCell ref="A21:A24"/>
    <mergeCell ref="J2:J6"/>
    <mergeCell ref="J8:J11"/>
    <mergeCell ref="J19:J23"/>
    <mergeCell ref="J25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0.98606811145510831</v>
      </c>
      <c r="C2" s="2">
        <v>0.66666666666666663</v>
      </c>
      <c r="D2" s="2">
        <v>0.61538461538461542</v>
      </c>
      <c r="E2" s="2">
        <v>0.64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0.99226006191950467</v>
      </c>
      <c r="C4" s="2">
        <v>1</v>
      </c>
      <c r="D4" s="2">
        <v>0.375</v>
      </c>
      <c r="E4" s="2">
        <v>0.54545454545454541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0.99380804953560375</v>
      </c>
      <c r="C5" s="2">
        <v>1</v>
      </c>
      <c r="D5" s="2">
        <v>0.2</v>
      </c>
      <c r="E5" s="2">
        <v>0.33333333333333343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0.97987616099071206</v>
      </c>
      <c r="C7" s="2">
        <v>0.33333333333333331</v>
      </c>
      <c r="D7" s="2">
        <v>0.1818181818181818</v>
      </c>
      <c r="E7" s="2">
        <v>0.23529411764705879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0.93962848297213619</v>
      </c>
      <c r="C8" s="2">
        <v>0.81081081081081086</v>
      </c>
      <c r="D8" s="2">
        <v>0.83333333333333337</v>
      </c>
      <c r="E8" s="2">
        <v>0.82191780821917815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0.95510835913312697</v>
      </c>
      <c r="C9" s="2">
        <v>0.35483870967741937</v>
      </c>
      <c r="D9" s="2">
        <v>0.55000000000000004</v>
      </c>
      <c r="E9" s="2">
        <v>0.43137254901960792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0.95665634674922606</v>
      </c>
      <c r="C10" s="2">
        <v>0.8571428571428571</v>
      </c>
      <c r="D10" s="2">
        <v>0.1818181818181818</v>
      </c>
      <c r="E10" s="2">
        <v>0.3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Boa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0.88080495356037147</v>
      </c>
      <c r="C12" s="2">
        <v>0.85274725274725272</v>
      </c>
      <c r="D12" s="2">
        <v>0.97487437185929648</v>
      </c>
      <c r="E12" s="2">
        <v>0.90973036342321212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0.88080495356037147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0.90973036342321212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3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2</v>
      </c>
      <c r="J16" s="9">
        <f>COUNTIF(J2:J12,$K$16)</f>
        <v>2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9</v>
      </c>
      <c r="D17" s="5">
        <f>INDEX($A$2:$A$12,MATCH(D13,D2:D12,0))</f>
        <v>9</v>
      </c>
      <c r="E17" s="5">
        <f>INDEX($A$2:$A$12,MATCH(E13,E2:E12,0))</f>
        <v>9</v>
      </c>
      <c r="G17" s="9">
        <f>COUNTIF(G2:G12,$K$17)</f>
        <v>0</v>
      </c>
      <c r="H17" s="9">
        <f>COUNTIF(H2:H12,$K$17)</f>
        <v>3</v>
      </c>
      <c r="I17" s="9">
        <f>COUNTIF(I2:I12,$K$17)</f>
        <v>2</v>
      </c>
      <c r="J17" s="9">
        <f>COUNTIF(J2:J12,$K$17)</f>
        <v>4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3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3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M16" sqref="M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0.93</v>
      </c>
    </row>
    <row r="4" spans="14:15" x14ac:dyDescent="0.35">
      <c r="N4" s="18">
        <v>2</v>
      </c>
      <c r="O4" s="18">
        <v>1</v>
      </c>
    </row>
    <row r="5" spans="14:15" x14ac:dyDescent="0.35">
      <c r="N5" s="18">
        <v>3</v>
      </c>
      <c r="O5" s="39">
        <v>0.93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0.92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0.9</v>
      </c>
    </row>
    <row r="10" spans="14:15" x14ac:dyDescent="0.35">
      <c r="N10" s="18">
        <v>8</v>
      </c>
      <c r="O10" s="39">
        <v>0.87</v>
      </c>
    </row>
    <row r="11" spans="14:15" x14ac:dyDescent="0.35">
      <c r="N11" s="18">
        <v>9</v>
      </c>
      <c r="O11" s="39">
        <v>0.8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9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2025-01-20T12:43:43Z</dcterms:modified>
</cp:coreProperties>
</file>