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C2EEEB16-C4A1-453B-9C9A-92609F37C5B0}" xr6:coauthVersionLast="47" xr6:coauthVersionMax="47" xr10:uidLastSave="{00000000-0000-0000-0000-000000000000}"/>
  <bookViews>
    <workbookView xWindow="-90" yWindow="0" windowWidth="9780" windowHeight="10170" activeTab="4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6" l="1"/>
  <c r="G6" i="16"/>
  <c r="H6" i="16"/>
  <c r="X2" i="16"/>
  <c r="N33" i="16"/>
  <c r="N34" i="16"/>
  <c r="N35" i="16"/>
  <c r="N32" i="16"/>
  <c r="M31" i="16"/>
  <c r="N26" i="16"/>
  <c r="N27" i="16"/>
  <c r="N28" i="16"/>
  <c r="N29" i="16"/>
  <c r="N25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N20" i="16"/>
  <c r="N21" i="16"/>
  <c r="N22" i="16"/>
  <c r="N1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28" i="16" l="1"/>
  <c r="M20" i="16"/>
  <c r="M25" i="16"/>
  <c r="M19" i="16"/>
  <c r="M29" i="16"/>
  <c r="M26" i="16"/>
  <c r="M22" i="16"/>
  <c r="M21" i="16"/>
  <c r="M33" i="16"/>
  <c r="M32" i="16"/>
  <c r="M35" i="16"/>
  <c r="M34" i="16"/>
  <c r="M27" i="16"/>
  <c r="N12" i="16" l="1"/>
  <c r="N13" i="16"/>
  <c r="N14" i="16"/>
  <c r="N15" i="16"/>
  <c r="N16" i="16"/>
  <c r="N11" i="16"/>
  <c r="M10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N4" i="16"/>
  <c r="N5" i="16"/>
  <c r="N6" i="16"/>
  <c r="N7" i="16"/>
  <c r="N8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21" i="16"/>
  <c r="G21" i="16"/>
  <c r="F21" i="16"/>
  <c r="E21" i="16"/>
  <c r="H20" i="16"/>
  <c r="G20" i="16"/>
  <c r="F20" i="16"/>
  <c r="E20" i="16"/>
  <c r="H19" i="16"/>
  <c r="G19" i="16"/>
  <c r="F19" i="16"/>
  <c r="E19" i="16"/>
  <c r="H18" i="16"/>
  <c r="G18" i="16"/>
  <c r="F18" i="16"/>
  <c r="E18" i="16"/>
  <c r="H17" i="16"/>
  <c r="G17" i="16"/>
  <c r="F17" i="16"/>
  <c r="D17" i="16"/>
  <c r="F15" i="16"/>
  <c r="G15" i="16"/>
  <c r="H15" i="16"/>
  <c r="F11" i="16"/>
  <c r="G11" i="16"/>
  <c r="H11" i="16"/>
  <c r="F12" i="16"/>
  <c r="G12" i="16"/>
  <c r="H12" i="16"/>
  <c r="F13" i="16"/>
  <c r="G13" i="16"/>
  <c r="H13" i="16"/>
  <c r="G8" i="16"/>
  <c r="H8" i="16"/>
  <c r="F9" i="16"/>
  <c r="G9" i="16"/>
  <c r="H9" i="16"/>
  <c r="G5" i="16"/>
  <c r="H5" i="16"/>
  <c r="F3" i="16"/>
  <c r="G3" i="16"/>
  <c r="H3" i="16"/>
  <c r="H2" i="16"/>
  <c r="D6" i="16" l="1"/>
  <c r="M6" i="16"/>
  <c r="M4" i="16"/>
  <c r="M8" i="16"/>
  <c r="M5" i="16"/>
  <c r="M12" i="16"/>
  <c r="D9" i="16"/>
  <c r="M7" i="16"/>
  <c r="D19" i="16"/>
  <c r="M11" i="16"/>
  <c r="M16" i="16"/>
  <c r="M15" i="16"/>
  <c r="M14" i="16"/>
  <c r="M13" i="16"/>
  <c r="D3" i="16"/>
  <c r="D13" i="16"/>
  <c r="D18" i="16"/>
  <c r="D21" i="16"/>
  <c r="D20" i="16"/>
  <c r="D12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E13" i="16"/>
  <c r="E12" i="16"/>
  <c r="E9" i="16"/>
  <c r="E6" i="16"/>
  <c r="E3" i="16"/>
  <c r="D15" i="16"/>
  <c r="D11" i="16"/>
  <c r="D8" i="16"/>
  <c r="D5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4" i="16" l="1"/>
  <c r="Z9" i="16"/>
  <c r="Z8" i="16"/>
  <c r="Z7" i="16"/>
  <c r="Z3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<sst xmlns="http://schemas.openxmlformats.org/spreadsheetml/2006/main" count="99" uniqueCount="62">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</sst>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B5884AD-83F1-9AEC-3A7A-115D09AF3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3B0B5DD-32D4-F862-42C1-BAC7B0B1F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H12" sqref="H1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9">
        <v>17.11662673950195</v>
      </c>
      <c r="C2" s="48">
        <v>0.78401392698287964</v>
      </c>
      <c r="D2" s="48">
        <v>10.148690223693849</v>
      </c>
      <c r="E2" s="2">
        <v>0.82945734262466431</v>
      </c>
    </row>
    <row r="3" spans="1:5" x14ac:dyDescent="0.35">
      <c r="A3" s="2">
        <v>2</v>
      </c>
      <c r="B3" s="2">
        <v>14.676327705383301</v>
      </c>
      <c r="C3" s="2">
        <v>0.82852721214294434</v>
      </c>
      <c r="D3" s="2">
        <v>21.308328628540039</v>
      </c>
      <c r="E3" s="2">
        <v>0.86046510934829712</v>
      </c>
    </row>
    <row r="4" spans="1:5" x14ac:dyDescent="0.35">
      <c r="A4" s="2">
        <v>3</v>
      </c>
      <c r="B4" s="2">
        <v>14.57035446166992</v>
      </c>
      <c r="C4" s="2">
        <v>0.84284883737564087</v>
      </c>
      <c r="D4" s="49">
        <v>28.352870941162109</v>
      </c>
      <c r="E4" s="2">
        <v>0.85891473293304443</v>
      </c>
    </row>
    <row r="5" spans="1:5" x14ac:dyDescent="0.35">
      <c r="A5" s="2">
        <v>4</v>
      </c>
      <c r="B5" s="2">
        <v>6.5528626441955566</v>
      </c>
      <c r="C5" s="2">
        <v>0.89936131238937378</v>
      </c>
      <c r="D5" s="2">
        <v>19.600095748901371</v>
      </c>
      <c r="E5" s="2">
        <v>0.86511629819869995</v>
      </c>
    </row>
    <row r="6" spans="1:5" x14ac:dyDescent="0.35">
      <c r="A6" s="2">
        <v>5</v>
      </c>
      <c r="B6" s="2">
        <v>4.7494311332702637</v>
      </c>
      <c r="C6" s="2">
        <v>0.91407006978988647</v>
      </c>
      <c r="D6" s="2">
        <v>18.031562805175781</v>
      </c>
      <c r="E6" s="2">
        <v>0.86821705102920532</v>
      </c>
    </row>
    <row r="7" spans="1:5" x14ac:dyDescent="0.35">
      <c r="A7" s="2">
        <v>6</v>
      </c>
      <c r="B7" s="2">
        <v>1.899387001991272</v>
      </c>
      <c r="C7" s="2">
        <v>0.94851946830749512</v>
      </c>
      <c r="D7" s="2">
        <v>23.644071578979489</v>
      </c>
      <c r="E7" s="2">
        <v>0.86821705102920532</v>
      </c>
    </row>
    <row r="8" spans="1:5" x14ac:dyDescent="0.35">
      <c r="A8" s="2">
        <v>7</v>
      </c>
      <c r="B8" s="48">
        <v>1.183063268661499</v>
      </c>
      <c r="C8" s="49">
        <v>0.96187341213226318</v>
      </c>
      <c r="D8" s="2">
        <v>16.276350021362301</v>
      </c>
      <c r="E8" s="49">
        <v>0.86976742744445801</v>
      </c>
    </row>
    <row r="9" spans="1:5" x14ac:dyDescent="0.35">
      <c r="A9" s="2">
        <v>8</v>
      </c>
      <c r="B9" s="2">
        <v>1.195310711860657</v>
      </c>
      <c r="C9" s="2">
        <v>0.95432555675506592</v>
      </c>
      <c r="D9" s="2">
        <v>15.649661064147949</v>
      </c>
      <c r="E9" s="2">
        <v>0.86356586217880249</v>
      </c>
    </row>
    <row r="10" spans="1:5" x14ac:dyDescent="0.35">
      <c r="A10" s="2">
        <v>9</v>
      </c>
      <c r="B10" s="2">
        <v>1.7993185520172119</v>
      </c>
      <c r="C10" s="2">
        <v>0.94716471433639526</v>
      </c>
      <c r="D10" s="2">
        <v>14.558854103088381</v>
      </c>
      <c r="E10" s="2">
        <v>0.76744186878204346</v>
      </c>
    </row>
    <row r="11" spans="1:5" x14ac:dyDescent="0.35">
      <c r="A11" s="2">
        <v>10</v>
      </c>
      <c r="B11" s="2">
        <v>1.746537566184998</v>
      </c>
      <c r="C11" s="2">
        <v>0.9614863395690918</v>
      </c>
      <c r="D11" s="2">
        <v>15.777021408081049</v>
      </c>
      <c r="E11" s="48">
        <v>0.74108529090881348</v>
      </c>
    </row>
    <row r="12" spans="1:5" x14ac:dyDescent="0.35">
      <c r="A12" s="3" t="s">
        <v>21</v>
      </c>
      <c r="B12" s="50">
        <v>387.74050903320301</v>
      </c>
      <c r="C12" s="50"/>
      <c r="D12" s="50"/>
      <c r="E12" s="50"/>
    </row>
    <row r="13" spans="1:5" x14ac:dyDescent="0.35">
      <c r="A13" s="3" t="s">
        <v>22</v>
      </c>
      <c r="B13" s="50">
        <v>4.9535602331161499E-2</v>
      </c>
      <c r="C13" s="50"/>
      <c r="D13" s="50"/>
      <c r="E13" s="50"/>
    </row>
    <row r="14" spans="1:5" x14ac:dyDescent="0.35">
      <c r="A14" s="4" t="s">
        <v>8</v>
      </c>
      <c r="B14" s="5">
        <f>MIN(B2:B11)</f>
        <v>1.183063268661499</v>
      </c>
      <c r="C14" s="5">
        <f>MIN(C2:C11)</f>
        <v>0.78401392698287964</v>
      </c>
      <c r="D14" s="5">
        <f>MIN(D2:D11)</f>
        <v>10.148690223693849</v>
      </c>
      <c r="E14" s="5">
        <f>MIN(E2:E11)</f>
        <v>0.74108529090881348</v>
      </c>
    </row>
    <row r="15" spans="1:5" x14ac:dyDescent="0.35">
      <c r="A15" s="4" t="s">
        <v>9</v>
      </c>
      <c r="B15" s="6">
        <f>MAX(B2:B11)</f>
        <v>17.11662673950195</v>
      </c>
      <c r="C15" s="6">
        <f>MAX(C2:C11)</f>
        <v>0.96187341213226318</v>
      </c>
      <c r="D15" s="6">
        <f>MAX(D2:D11)</f>
        <v>28.352870941162109</v>
      </c>
      <c r="E15" s="6">
        <f>MAX(E2:E11)</f>
        <v>0.86976742744445801</v>
      </c>
    </row>
    <row r="16" spans="1:5" x14ac:dyDescent="0.35">
      <c r="A16" s="4" t="s">
        <v>8</v>
      </c>
      <c r="B16">
        <f>INDEX($A$2:$A$11,MATCH(B14,B2:B11,0))</f>
        <v>7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10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7</v>
      </c>
      <c r="D17">
        <f>INDEX($A$2:$A$11,MATCH(D15,D2:D11,0))</f>
        <v>3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M10" sqref="M10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51" t="s">
        <v>43</v>
      </c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x14ac:dyDescent="0.35">
      <c r="B2"/>
      <c r="C2" s="45">
        <v>0</v>
      </c>
      <c r="D2" s="45">
        <v>1</v>
      </c>
      <c r="E2" s="45">
        <v>2</v>
      </c>
      <c r="F2" s="45">
        <v>3</v>
      </c>
      <c r="G2" s="45">
        <v>4</v>
      </c>
      <c r="H2" s="45">
        <v>5</v>
      </c>
      <c r="I2" s="45">
        <v>6</v>
      </c>
      <c r="J2" s="45">
        <v>7</v>
      </c>
      <c r="K2" s="45">
        <v>8</v>
      </c>
      <c r="L2" s="45">
        <v>9</v>
      </c>
      <c r="M2" s="45">
        <v>10</v>
      </c>
    </row>
    <row r="3" spans="1:14" ht="20" customHeight="1" x14ac:dyDescent="0.35">
      <c r="A3" s="52" t="str">
        <f>"Verdadeiro"</f>
        <v>Verdadeiro</v>
      </c>
      <c r="B3" s="1">
        <v>0</v>
      </c>
      <c r="C3" s="46">
        <v>10</v>
      </c>
      <c r="D3" s="2">
        <v>0</v>
      </c>
      <c r="E3" s="2">
        <v>0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>
        <f>SUM(C3:M3)</f>
        <v>13</v>
      </c>
    </row>
    <row r="4" spans="1:14" ht="20" customHeight="1" x14ac:dyDescent="0.35">
      <c r="A4" s="52"/>
      <c r="B4" s="1">
        <v>1</v>
      </c>
      <c r="C4" s="2">
        <v>0</v>
      </c>
      <c r="D4" s="46">
        <v>4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>
        <f t="shared" ref="N4:N13" si="0">SUM(C4:M4)</f>
        <v>5</v>
      </c>
    </row>
    <row r="5" spans="1:14" ht="20" customHeight="1" x14ac:dyDescent="0.35">
      <c r="A5" s="52"/>
      <c r="B5" s="1">
        <v>2</v>
      </c>
      <c r="C5" s="2">
        <v>0</v>
      </c>
      <c r="D5" s="2">
        <v>0</v>
      </c>
      <c r="E5" s="46">
        <v>6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52"/>
      <c r="B6" s="1">
        <v>3</v>
      </c>
      <c r="C6" s="2">
        <v>1</v>
      </c>
      <c r="D6" s="2">
        <v>0</v>
      </c>
      <c r="E6" s="2">
        <v>0</v>
      </c>
      <c r="F6" s="46">
        <v>3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>
        <f t="shared" si="0"/>
        <v>5</v>
      </c>
    </row>
    <row r="7" spans="1:14" ht="20" customHeight="1" x14ac:dyDescent="0.35">
      <c r="A7" s="52"/>
      <c r="B7" s="1">
        <v>4</v>
      </c>
      <c r="C7" s="2">
        <v>0</v>
      </c>
      <c r="D7" s="2">
        <v>0</v>
      </c>
      <c r="E7" s="2">
        <v>0</v>
      </c>
      <c r="F7" s="2">
        <v>0</v>
      </c>
      <c r="G7" s="46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52"/>
      <c r="B8" s="1">
        <v>5</v>
      </c>
      <c r="C8" s="2">
        <v>0</v>
      </c>
      <c r="D8" s="2">
        <v>0</v>
      </c>
      <c r="E8" s="2">
        <v>0</v>
      </c>
      <c r="F8" s="2">
        <v>11</v>
      </c>
      <c r="G8" s="2">
        <v>0</v>
      </c>
      <c r="H8" s="46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>
        <f t="shared" si="0"/>
        <v>11</v>
      </c>
    </row>
    <row r="9" spans="1:14" ht="20" customHeight="1" x14ac:dyDescent="0.35">
      <c r="A9" s="52"/>
      <c r="B9" s="1">
        <v>6</v>
      </c>
      <c r="C9" s="2">
        <v>0</v>
      </c>
      <c r="D9" s="2">
        <v>0</v>
      </c>
      <c r="E9" s="2">
        <v>0</v>
      </c>
      <c r="F9" s="2">
        <v>17</v>
      </c>
      <c r="G9" s="2">
        <v>91</v>
      </c>
      <c r="H9" s="2">
        <v>0</v>
      </c>
      <c r="I9" s="46">
        <v>0</v>
      </c>
      <c r="J9" s="2">
        <v>0</v>
      </c>
      <c r="K9" s="2">
        <v>0</v>
      </c>
      <c r="L9" s="2">
        <v>0</v>
      </c>
      <c r="M9" s="2">
        <v>0</v>
      </c>
      <c r="N9">
        <f t="shared" si="0"/>
        <v>108</v>
      </c>
    </row>
    <row r="10" spans="1:14" ht="20" customHeight="1" x14ac:dyDescent="0.35">
      <c r="A10" s="52"/>
      <c r="B10" s="1">
        <v>7</v>
      </c>
      <c r="C10" s="2">
        <v>1</v>
      </c>
      <c r="D10" s="2">
        <v>0</v>
      </c>
      <c r="E10" s="2">
        <v>0</v>
      </c>
      <c r="F10" s="2">
        <v>17</v>
      </c>
      <c r="G10" s="2">
        <v>2</v>
      </c>
      <c r="H10" s="2">
        <v>0</v>
      </c>
      <c r="I10" s="2">
        <v>0</v>
      </c>
      <c r="J10" s="46">
        <v>0</v>
      </c>
      <c r="K10" s="2">
        <v>0</v>
      </c>
      <c r="L10" s="2">
        <v>0</v>
      </c>
      <c r="M10" s="2">
        <v>0</v>
      </c>
      <c r="N10">
        <f t="shared" si="0"/>
        <v>20</v>
      </c>
    </row>
    <row r="11" spans="1:14" ht="20" customHeight="1" x14ac:dyDescent="0.35">
      <c r="A11" s="52"/>
      <c r="B11" s="1">
        <v>8</v>
      </c>
      <c r="C11" s="2">
        <v>0</v>
      </c>
      <c r="D11" s="2">
        <v>0</v>
      </c>
      <c r="E11" s="2">
        <v>0</v>
      </c>
      <c r="F11" s="2">
        <v>3</v>
      </c>
      <c r="G11" s="2">
        <v>30</v>
      </c>
      <c r="H11" s="2">
        <v>0</v>
      </c>
      <c r="I11" s="2">
        <v>0</v>
      </c>
      <c r="J11" s="2">
        <v>0</v>
      </c>
      <c r="K11" s="46">
        <v>0</v>
      </c>
      <c r="L11" s="2">
        <v>0</v>
      </c>
      <c r="M11" s="2">
        <v>0</v>
      </c>
      <c r="N11">
        <f t="shared" si="0"/>
        <v>33</v>
      </c>
    </row>
    <row r="12" spans="1:14" ht="20" customHeight="1" x14ac:dyDescent="0.35">
      <c r="A12" s="52"/>
      <c r="B12" s="1">
        <v>9</v>
      </c>
      <c r="C12" s="2">
        <v>0</v>
      </c>
      <c r="D12" s="2">
        <v>0</v>
      </c>
      <c r="E12" s="2">
        <v>0</v>
      </c>
      <c r="F12" s="2">
        <v>31</v>
      </c>
      <c r="G12" s="2">
        <v>6</v>
      </c>
      <c r="H12" s="2">
        <v>0</v>
      </c>
      <c r="I12" s="2">
        <v>0</v>
      </c>
      <c r="J12" s="2">
        <v>0</v>
      </c>
      <c r="K12" s="2">
        <v>0</v>
      </c>
      <c r="L12" s="46">
        <v>0</v>
      </c>
      <c r="M12" s="2">
        <v>0</v>
      </c>
      <c r="N12">
        <f t="shared" si="0"/>
        <v>37</v>
      </c>
    </row>
    <row r="13" spans="1:14" ht="20" customHeight="1" x14ac:dyDescent="0.35">
      <c r="A13" s="52"/>
      <c r="B13" s="1">
        <v>10</v>
      </c>
      <c r="C13" s="2">
        <v>0</v>
      </c>
      <c r="D13" s="2">
        <v>0</v>
      </c>
      <c r="E13" s="2">
        <v>0</v>
      </c>
      <c r="F13" s="2">
        <v>40</v>
      </c>
      <c r="G13" s="2">
        <v>358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6">
        <v>0</v>
      </c>
      <c r="N13">
        <f t="shared" si="0"/>
        <v>398</v>
      </c>
    </row>
    <row r="14" spans="1:14" x14ac:dyDescent="0.35">
      <c r="C14">
        <f>SUM(C3:C13)</f>
        <v>12</v>
      </c>
      <c r="D14">
        <f t="shared" ref="D14:M14" si="1">SUM(D3:D13)</f>
        <v>4</v>
      </c>
      <c r="E14">
        <f t="shared" si="1"/>
        <v>6</v>
      </c>
      <c r="F14">
        <f t="shared" si="1"/>
        <v>127</v>
      </c>
      <c r="G14">
        <f t="shared" si="1"/>
        <v>497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5"/>
  <sheetViews>
    <sheetView tabSelected="1" workbookViewId="0">
      <pane ySplit="1" topLeftCell="A8" activePane="bottomLeft" state="frozen"/>
      <selection pane="bottomLeft" activeCell="B16" sqref="B16"/>
    </sheetView>
  </sheetViews>
  <sheetFormatPr defaultRowHeight="20" customHeight="1" x14ac:dyDescent="0.35"/>
  <cols>
    <col min="1" max="1" width="8.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5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6" t="s">
        <v>27</v>
      </c>
      <c r="Y1" s="56"/>
      <c r="Z1" s="56"/>
      <c r="AA1" s="56"/>
    </row>
    <row r="2" spans="1:27" ht="20" customHeight="1" x14ac:dyDescent="0.35">
      <c r="A2" s="57" t="s">
        <v>30</v>
      </c>
      <c r="B2" s="22">
        <v>10</v>
      </c>
      <c r="C2" s="22">
        <v>0</v>
      </c>
      <c r="D2" s="23">
        <f>B2/SUM(B2:B3)</f>
        <v>0.76923076923076927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2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B2+B5+B8+B11+B15+K2+K10+K18+K24+K31</f>
        <v>31</v>
      </c>
      <c r="Y2" s="21" t="s">
        <v>28</v>
      </c>
      <c r="Z2" s="47">
        <v>646</v>
      </c>
      <c r="AA2" s="28">
        <f>X2/Z2</f>
        <v>4.7987616099071206E-2</v>
      </c>
    </row>
    <row r="3" spans="1:27" ht="20" customHeight="1" x14ac:dyDescent="0.35">
      <c r="A3" s="58"/>
      <c r="B3" s="18">
        <v>3</v>
      </c>
      <c r="C3" s="18">
        <v>3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ROUND(B3/SUM($B$2:$B$3)*100,0) &amp;"%"</f>
        <v>23%</v>
      </c>
      <c r="F3" s="26" t="str">
        <f t="shared" ref="F3" si="3">VLOOKUP(C3,$S$1:$V$12,2,FALSE)</f>
        <v>Arco</v>
      </c>
      <c r="G3" s="26" t="str">
        <f t="shared" ref="G3" si="4">VLOOKUP(C3,$S$1:$V$12,3,FALSE)</f>
        <v>Antes de 1983</v>
      </c>
      <c r="H3" s="26" t="str">
        <f t="shared" ref="H3" si="5">VLOOKUP(C3,$S$1:$V$12,4,FALSE)</f>
        <v>Betão Armado</v>
      </c>
      <c r="J3" s="52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19" t="e">
        <f>ROUND(K3/SUM($K$2:$K$8)*100,1) &amp;"%"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4</v>
      </c>
      <c r="Y3" s="21" t="s">
        <v>42</v>
      </c>
      <c r="Z3" s="42">
        <f>X3/$X$10</f>
        <v>0.8</v>
      </c>
    </row>
    <row r="4" spans="1:27" ht="20" customHeight="1" x14ac:dyDescent="0.35">
      <c r="B4" s="11"/>
      <c r="C4" s="11"/>
      <c r="D4" s="11"/>
      <c r="E4" s="11"/>
      <c r="F4" s="24"/>
      <c r="G4" s="24"/>
      <c r="J4" s="52"/>
      <c r="K4" s="18"/>
      <c r="L4" s="18"/>
      <c r="M4" s="21" t="str">
        <f t="shared" ref="M4:M8" si="6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19" t="e">
        <f t="shared" ref="N4:N8" si="7">ROUND(K4/SUM($K$2:$K$8)*100,1) &amp;"%"</f>
        <v>#DIV/0!</v>
      </c>
      <c r="O4" s="26">
        <f t="shared" ref="O4:O8" si="8">VLOOKUP(L4,$S$1:$V$12,2,FALSE)</f>
        <v>0</v>
      </c>
      <c r="P4" s="26">
        <f t="shared" ref="P4:P8" si="9">VLOOKUP(L4,$S$1:$V$12,3,FALSE)</f>
        <v>0</v>
      </c>
      <c r="Q4" s="26" t="str">
        <f t="shared" ref="Q4:Q8" si="10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1">X4/$X$10</f>
        <v>0</v>
      </c>
    </row>
    <row r="5" spans="1:27" ht="20" customHeight="1" x14ac:dyDescent="0.35">
      <c r="A5" s="57" t="s">
        <v>31</v>
      </c>
      <c r="B5" s="22">
        <v>4</v>
      </c>
      <c r="C5" s="22">
        <v>1</v>
      </c>
      <c r="D5" s="23">
        <f>B5/SUM(B5:B6)</f>
        <v>0.8</v>
      </c>
      <c r="E5" s="40"/>
      <c r="F5" s="25" t="s">
        <v>55</v>
      </c>
      <c r="G5" s="25" t="str">
        <f>VLOOKUP(C5,$S$1:$V$12,3,FALSE)</f>
        <v>Antes de 1983</v>
      </c>
      <c r="H5" s="25" t="str">
        <f>VLOOKUP(C5,$S$1:$V$12,4,FALSE)</f>
        <v>Aço</v>
      </c>
      <c r="J5" s="52"/>
      <c r="K5" s="18"/>
      <c r="L5" s="18"/>
      <c r="M5" s="21" t="str">
        <f t="shared" si="6"/>
        <v>3 (Estrutura, Ano, Material)</v>
      </c>
      <c r="N5" s="19" t="e">
        <f t="shared" si="7"/>
        <v>#DIV/0!</v>
      </c>
      <c r="O5" s="26">
        <f t="shared" si="8"/>
        <v>0</v>
      </c>
      <c r="P5" s="26">
        <f t="shared" si="9"/>
        <v>0</v>
      </c>
      <c r="Q5" s="26" t="str">
        <f t="shared" si="10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0</v>
      </c>
      <c r="Y5" s="21" t="s">
        <v>39</v>
      </c>
      <c r="Z5" s="42">
        <f t="shared" si="11"/>
        <v>0</v>
      </c>
    </row>
    <row r="6" spans="1:27" ht="20" customHeight="1" x14ac:dyDescent="0.35">
      <c r="A6" s="58"/>
      <c r="B6" s="18">
        <v>1</v>
      </c>
      <c r="C6" s="18">
        <v>4</v>
      </c>
      <c r="D6" s="21" t="str">
        <f>COUNTIF(F6,$F$5)+COUNTIF(G6,$G$5)+COUNTIF(H6,$H$5)&amp;" ("&amp; IF(F6=$F$5,"Estrutura, ","") &amp; IF(G6=$G$5,"Ano, ","") &amp;IF(H6=$H$5,"Material","") &amp; IF(OR(F6=$F$5,G6=$G$5,H6=$H$5),"","Nenhuma") &amp;")"</f>
        <v>0 (Nenhuma)</v>
      </c>
      <c r="E6" s="19" t="str">
        <f>ROUND(B6/SUM($B$5:$B$6)*100,0) &amp;"%"</f>
        <v>20%</v>
      </c>
      <c r="F6" s="26" t="str">
        <f>VLOOKUP(C6,$S$1:$V$12,2,FALSE)</f>
        <v>Arco</v>
      </c>
      <c r="G6" s="26" t="str">
        <f>VLOOKUP(C6,$S$1:$V$12,3,FALSE)</f>
        <v>Depois de 1983</v>
      </c>
      <c r="H6" s="26" t="str">
        <f>VLOOKUP(C6,$S$1:$V$12,4,FALSE)</f>
        <v>Betão Armado</v>
      </c>
      <c r="J6" s="52"/>
      <c r="K6" s="18"/>
      <c r="L6" s="18"/>
      <c r="M6" s="21" t="str">
        <f t="shared" si="6"/>
        <v>3 (Estrutura, Ano, Material)</v>
      </c>
      <c r="N6" s="19" t="e">
        <f t="shared" si="7"/>
        <v>#DIV/0!</v>
      </c>
      <c r="O6" s="26">
        <f t="shared" si="8"/>
        <v>0</v>
      </c>
      <c r="P6" s="26">
        <f t="shared" si="9"/>
        <v>0</v>
      </c>
      <c r="Q6" s="26" t="str">
        <f t="shared" si="10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0</v>
      </c>
      <c r="Y6" s="21" t="s">
        <v>51</v>
      </c>
      <c r="Z6" s="42">
        <f t="shared" si="11"/>
        <v>0</v>
      </c>
    </row>
    <row r="7" spans="1:27" ht="20" customHeight="1" x14ac:dyDescent="0.35">
      <c r="J7" s="52"/>
      <c r="K7" s="18"/>
      <c r="L7" s="18"/>
      <c r="M7" s="21" t="str">
        <f t="shared" si="6"/>
        <v>3 (Estrutura, Ano, Material)</v>
      </c>
      <c r="N7" s="19" t="e">
        <f t="shared" si="7"/>
        <v>#DIV/0!</v>
      </c>
      <c r="O7" s="26">
        <f t="shared" si="8"/>
        <v>0</v>
      </c>
      <c r="P7" s="26">
        <f t="shared" si="9"/>
        <v>0</v>
      </c>
      <c r="Q7" s="26" t="str">
        <f t="shared" si="10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1"/>
        <v>0</v>
      </c>
    </row>
    <row r="8" spans="1:27" ht="20" customHeight="1" x14ac:dyDescent="0.35">
      <c r="A8" s="57" t="s">
        <v>32</v>
      </c>
      <c r="B8" s="22">
        <v>6</v>
      </c>
      <c r="C8" s="22">
        <v>2</v>
      </c>
      <c r="D8" s="23">
        <f>B8/SUM(B8:B9)</f>
        <v>0.75</v>
      </c>
      <c r="E8" s="40"/>
      <c r="F8" s="25" t="s">
        <v>55</v>
      </c>
      <c r="G8" s="25" t="str">
        <f>VLOOKUP(C8,$S$1:$V$12,3,FALSE)</f>
        <v>Depois de 1983</v>
      </c>
      <c r="H8" s="25" t="str">
        <f>VLOOKUP(C8,$S$1:$V$12,4,FALSE)</f>
        <v>Aço</v>
      </c>
      <c r="J8" s="52"/>
      <c r="K8" s="18"/>
      <c r="L8" s="18"/>
      <c r="M8" s="21" t="str">
        <f t="shared" si="6"/>
        <v>3 (Estrutura, Ano, Material)</v>
      </c>
      <c r="N8" s="19" t="e">
        <f t="shared" si="7"/>
        <v>#DIV/0!</v>
      </c>
      <c r="O8" s="26">
        <f t="shared" si="8"/>
        <v>0</v>
      </c>
      <c r="P8" s="26">
        <f t="shared" si="9"/>
        <v>0</v>
      </c>
      <c r="Q8" s="26" t="str">
        <f t="shared" si="10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1</v>
      </c>
      <c r="Y8" s="21" t="s">
        <v>53</v>
      </c>
      <c r="Z8" s="42">
        <f t="shared" si="11"/>
        <v>0.2</v>
      </c>
    </row>
    <row r="9" spans="1:27" ht="20" customHeight="1" x14ac:dyDescent="0.35">
      <c r="A9" s="58"/>
      <c r="B9" s="18">
        <v>2</v>
      </c>
      <c r="C9" s="18">
        <v>3</v>
      </c>
      <c r="D9" s="21" t="str">
        <f>COUNTIF(F9,$F$8)+COUNTIF(G9,$G$8)+COUNTIF(H9,$H$8)&amp;" ("&amp; IF(F9=$F$8,"Estrutura, ","") &amp; IF(G9=$G$8,"Ano, ","") &amp;IF(H9=$H$8,"Material","") &amp; IF(OR(F9=$F$8,G9=$G$8,H9=$H$8),"","Nenhuma") &amp;")"</f>
        <v>0 (Nenhuma)</v>
      </c>
      <c r="E9" s="19" t="str">
        <f>ROUND(B9/SUM($B$8:$B$9)*100,0) &amp;"%"</f>
        <v>25%</v>
      </c>
      <c r="F9" s="26" t="str">
        <f>VLOOKUP(C9,$S$1:$V$12,2,FALSE)</f>
        <v>Arco</v>
      </c>
      <c r="G9" s="26" t="str">
        <f>VLOOKUP(C9,$S$1:$V$12,3,FALSE)</f>
        <v>Antes de 1983</v>
      </c>
      <c r="H9" s="26" t="str">
        <f>VLOOKUP(C9,$S$1:$V$12,4,FALSE)</f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0</v>
      </c>
      <c r="Y9" s="21" t="s">
        <v>54</v>
      </c>
      <c r="Z9" s="42">
        <f t="shared" si="11"/>
        <v>0</v>
      </c>
    </row>
    <row r="10" spans="1:27" ht="20" customHeight="1" x14ac:dyDescent="0.35">
      <c r="J10" s="52" t="s">
        <v>58</v>
      </c>
      <c r="K10" s="22"/>
      <c r="L10" s="22"/>
      <c r="M10" s="23" t="e">
        <f>K10/SUM(K10:K16)</f>
        <v>#DIV/0!</v>
      </c>
      <c r="N10" s="40"/>
      <c r="O10" s="25">
        <f t="shared" ref="O10:O16" si="12">VLOOKUP(L10,$S$1:$V$12,2,FALSE)</f>
        <v>0</v>
      </c>
      <c r="P10" s="25">
        <f t="shared" ref="P10:P16" si="13">VLOOKUP(L10,$S$1:$V$12,3,FALSE)</f>
        <v>0</v>
      </c>
      <c r="Q10" s="25" t="str">
        <f t="shared" ref="Q10:Q16" si="14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5</v>
      </c>
    </row>
    <row r="11" spans="1:27" ht="20" customHeight="1" x14ac:dyDescent="0.35">
      <c r="A11" s="53" t="s">
        <v>37</v>
      </c>
      <c r="B11" s="22">
        <v>3</v>
      </c>
      <c r="C11" s="22">
        <v>3</v>
      </c>
      <c r="D11" s="23">
        <f>B11/SUM(B11:B13)</f>
        <v>0.6</v>
      </c>
      <c r="E11" s="40"/>
      <c r="F11" s="25" t="str">
        <f>VLOOKUP(C11,$S$1:$V$12,2,FALSE)</f>
        <v>Arco</v>
      </c>
      <c r="G11" s="25" t="str">
        <f>VLOOKUP(C11,$S$1:$V$12,3,FALSE)</f>
        <v>Antes de 1983</v>
      </c>
      <c r="H11" s="25" t="str">
        <f>VLOOKUP(C11,$S$1:$V$12,4,FALSE)</f>
        <v>Betão Armado</v>
      </c>
      <c r="J11" s="52"/>
      <c r="K11" s="18"/>
      <c r="L11" s="18"/>
      <c r="M11" s="21" t="str">
        <f t="shared" ref="M11:M16" si="15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19" t="e">
        <f t="shared" ref="N11:N16" si="16">ROUND(K11/SUM($K$10:$K$16)*100,0) &amp;"%"</f>
        <v>#DIV/0!</v>
      </c>
      <c r="O11" s="26">
        <f t="shared" si="12"/>
        <v>0</v>
      </c>
      <c r="P11" s="26">
        <f t="shared" si="13"/>
        <v>0</v>
      </c>
      <c r="Q11" s="26" t="str">
        <f t="shared" si="14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4"/>
      <c r="B12" s="18">
        <v>1</v>
      </c>
      <c r="C12" s="18">
        <v>0</v>
      </c>
      <c r="D12" s="21" t="str">
        <f>COUNTIF(F12,$F$11)+COUNTIF(G12,$G$11)+COUNTIF(H12,$H$11)&amp;" ("&amp; IF(F12=$F$11,"Estrutura, ","") &amp; IF(G12=$G$11,"Ano, ","") &amp;IF(H12=$H$11,"Material","") &amp; IF(OR(F12=$F$11,G12=$G$11,H12=$H$11),"","Nenhuma") &amp;")"</f>
        <v>0 (Nenhuma)</v>
      </c>
      <c r="E12" s="19" t="str">
        <f>ROUND(B12/SUM($B$11:$B$13)*100,0) &amp;"%"</f>
        <v>20%</v>
      </c>
      <c r="F12" s="26">
        <f>VLOOKUP(C12,$S$1:$V$12,2,FALSE)</f>
        <v>0</v>
      </c>
      <c r="G12" s="26">
        <f>VLOOKUP(C12,$S$1:$V$12,3,FALSE)</f>
        <v>0</v>
      </c>
      <c r="H12" s="26" t="str">
        <f>VLOOKUP(C12,$S$1:$V$12,4,FALSE)</f>
        <v>Alvenaria</v>
      </c>
      <c r="J12" s="52"/>
      <c r="K12" s="18"/>
      <c r="L12" s="18"/>
      <c r="M12" s="21" t="str">
        <f t="shared" si="15"/>
        <v>3 (Estrutura, Ano, Material)</v>
      </c>
      <c r="N12" s="19" t="e">
        <f t="shared" si="16"/>
        <v>#DIV/0!</v>
      </c>
      <c r="O12" s="26">
        <f t="shared" si="12"/>
        <v>0</v>
      </c>
      <c r="P12" s="26">
        <f t="shared" si="13"/>
        <v>0</v>
      </c>
      <c r="Q12" s="26" t="str">
        <f t="shared" si="14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5"/>
      <c r="B13" s="18">
        <v>1</v>
      </c>
      <c r="C13" s="18">
        <v>4</v>
      </c>
      <c r="D13" s="21" t="str">
        <f>COUNTIF(F13,$F$11)+COUNTIF(G13,$G$11)+COUNTIF(H13,$H$11)&amp;" ("&amp; IF(F13=$F$11,"Estrutura, ","") &amp; IF(G13=$G$11,"Ano, ","") &amp;IF(H13=$H$11,"Material","") &amp; IF(OR(F13=$F$11,G13=$G$11,H13=$H$11),"","Nenhuma") &amp;")"</f>
        <v>2 (Estrutura, Material)</v>
      </c>
      <c r="E13" s="19" t="str">
        <f>ROUND(B13/SUM($B$11:$B$13)*100,0) &amp;"%"</f>
        <v>20%</v>
      </c>
      <c r="F13" s="26" t="str">
        <f>VLOOKUP(C13,$S$1:$V$12,2,FALSE)</f>
        <v>Arco</v>
      </c>
      <c r="G13" s="26" t="str">
        <f>VLOOKUP(C13,$S$1:$V$12,3,FALSE)</f>
        <v>Depois de 1983</v>
      </c>
      <c r="H13" s="26" t="str">
        <f>VLOOKUP(C13,$S$1:$V$12,4,FALSE)</f>
        <v>Betão Armado</v>
      </c>
      <c r="J13" s="52"/>
      <c r="K13" s="18"/>
      <c r="L13" s="18"/>
      <c r="M13" s="21" t="str">
        <f t="shared" si="15"/>
        <v>3 (Estrutura, Ano, Material)</v>
      </c>
      <c r="N13" s="19" t="e">
        <f t="shared" si="16"/>
        <v>#DIV/0!</v>
      </c>
      <c r="O13" s="26">
        <f t="shared" si="12"/>
        <v>0</v>
      </c>
      <c r="P13" s="26">
        <f t="shared" si="13"/>
        <v>0</v>
      </c>
      <c r="Q13" s="26" t="str">
        <f t="shared" si="14"/>
        <v>Alvenaria</v>
      </c>
    </row>
    <row r="14" spans="1:27" ht="20" customHeight="1" x14ac:dyDescent="0.35">
      <c r="J14" s="52"/>
      <c r="K14" s="18"/>
      <c r="L14" s="18"/>
      <c r="M14" s="21" t="str">
        <f t="shared" si="15"/>
        <v>3 (Estrutura, Ano, Material)</v>
      </c>
      <c r="N14" s="19" t="e">
        <f t="shared" si="16"/>
        <v>#DIV/0!</v>
      </c>
      <c r="O14" s="26">
        <f t="shared" si="12"/>
        <v>0</v>
      </c>
      <c r="P14" s="26">
        <f t="shared" si="13"/>
        <v>0</v>
      </c>
      <c r="Q14" s="26" t="str">
        <f t="shared" si="14"/>
        <v>Alvenaria</v>
      </c>
    </row>
    <row r="15" spans="1:27" ht="20" customHeight="1" x14ac:dyDescent="0.35">
      <c r="A15" s="44" t="s">
        <v>38</v>
      </c>
      <c r="B15" s="22">
        <v>8</v>
      </c>
      <c r="C15" s="22">
        <v>4</v>
      </c>
      <c r="D15" s="41">
        <f>B15/SUM(B15:B15)</f>
        <v>1</v>
      </c>
      <c r="E15" s="40"/>
      <c r="F15" s="25" t="str">
        <f>VLOOKUP(C15,$S$1:$V$12,2,FALSE)</f>
        <v>Arco</v>
      </c>
      <c r="G15" s="25" t="str">
        <f>VLOOKUP(C15,$S$1:$V$12,3,FALSE)</f>
        <v>Depois de 1983</v>
      </c>
      <c r="H15" s="25" t="str">
        <f>VLOOKUP(C15,$S$1:$V$12,4,FALSE)</f>
        <v>Betão Armado</v>
      </c>
      <c r="J15" s="52"/>
      <c r="K15" s="18"/>
      <c r="L15" s="18"/>
      <c r="M15" s="21" t="str">
        <f t="shared" si="15"/>
        <v>3 (Estrutura, Ano, Material)</v>
      </c>
      <c r="N15" s="19" t="e">
        <f t="shared" si="16"/>
        <v>#DIV/0!</v>
      </c>
      <c r="O15" s="26">
        <f t="shared" si="12"/>
        <v>0</v>
      </c>
      <c r="P15" s="26">
        <f t="shared" si="13"/>
        <v>0</v>
      </c>
      <c r="Q15" s="26" t="str">
        <f t="shared" si="14"/>
        <v>Alvenaria</v>
      </c>
    </row>
    <row r="16" spans="1:27" ht="20" customHeight="1" x14ac:dyDescent="0.35">
      <c r="J16" s="52"/>
      <c r="K16" s="18"/>
      <c r="L16" s="18"/>
      <c r="M16" s="21" t="str">
        <f t="shared" si="15"/>
        <v>3 (Estrutura, Ano, Material)</v>
      </c>
      <c r="N16" s="19" t="e">
        <f t="shared" si="16"/>
        <v>#DIV/0!</v>
      </c>
      <c r="O16" s="26">
        <f t="shared" si="12"/>
        <v>0</v>
      </c>
      <c r="P16" s="26">
        <f t="shared" si="13"/>
        <v>0</v>
      </c>
      <c r="Q16" s="26" t="str">
        <f t="shared" si="14"/>
        <v>Alvenaria</v>
      </c>
    </row>
    <row r="17" spans="1:17" ht="20" customHeight="1" x14ac:dyDescent="0.35">
      <c r="A17" s="52" t="s">
        <v>56</v>
      </c>
      <c r="B17" s="22"/>
      <c r="C17" s="22"/>
      <c r="D17" s="23" t="e">
        <f>B17/SUM(B17:B21)</f>
        <v>#DIV/0!</v>
      </c>
      <c r="E17" s="40"/>
      <c r="F17" s="25">
        <f t="shared" ref="F17:F21" si="17">VLOOKUP(C17,$S$1:$V$12,2,FALSE)</f>
        <v>0</v>
      </c>
      <c r="G17" s="25">
        <f t="shared" ref="G17:G21" si="18">VLOOKUP(C17,$S$1:$V$12,3,FALSE)</f>
        <v>0</v>
      </c>
      <c r="H17" s="25" t="str">
        <f t="shared" ref="H17:H21" si="19">VLOOKUP(C17,$S$1:$V$12,4,FALSE)</f>
        <v>Alvenaria</v>
      </c>
    </row>
    <row r="18" spans="1:17" ht="20" customHeight="1" x14ac:dyDescent="0.35">
      <c r="A18" s="52"/>
      <c r="B18" s="18"/>
      <c r="C18" s="18"/>
      <c r="D18" s="21" t="str">
        <f>COUNTIF(F18,$F$17)+COUNTIF(G18,$G$17)+COUNTIF(H18,$H$17)&amp;" ("&amp; IF(F18=$F$17,"Estrutura, ","") &amp; IF(G18=$G$17,"Ano, ","") &amp;IF(H18=$H$17,"Material","") &amp; IF(OR(F18=$F$17,G18=$G$17,H18=$H$17),"","Nenhuma") &amp;")"</f>
        <v>3 (Estrutura, Ano, Material)</v>
      </c>
      <c r="E18" s="19" t="str">
        <f>ROUND(B18/SUM($B$11:$B$13)*100,0) &amp;"%"</f>
        <v>0%</v>
      </c>
      <c r="F18" s="26">
        <f t="shared" si="17"/>
        <v>0</v>
      </c>
      <c r="G18" s="26">
        <f t="shared" si="18"/>
        <v>0</v>
      </c>
      <c r="H18" s="26" t="str">
        <f t="shared" si="19"/>
        <v>Alvenaria</v>
      </c>
      <c r="J18" s="53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20">VLOOKUP(L18,$S$1:$V$12,3,FALSE)</f>
        <v>0</v>
      </c>
      <c r="Q18" s="25" t="str">
        <f t="shared" ref="Q18:Q22" si="21">VLOOKUP(L18,$S$1:$V$12,4,FALSE)</f>
        <v>Alvenaria</v>
      </c>
    </row>
    <row r="19" spans="1:17" ht="20" customHeight="1" x14ac:dyDescent="0.35">
      <c r="A19" s="52"/>
      <c r="B19" s="18"/>
      <c r="C19" s="18"/>
      <c r="D19" s="21" t="str">
        <f>COUNTIF(F19,$F$17)+COUNTIF(G19,$G$17)+COUNTIF(H19,$H$17)&amp;" ("&amp; IF(F19=$F$17,"Estrutura, ","") &amp; IF(G19=$G$17,"Ano, ","") &amp;IF(H19=$H$17,"Material","") &amp; IF(OR(F19=$F$17,G19=$G$17,H19=$H$17),"","Nenhuma") &amp;")"</f>
        <v>3 (Estrutura, Ano, Material)</v>
      </c>
      <c r="E19" s="19" t="str">
        <f>ROUND(B19/SUM($B$11:$B$13)*100,0) &amp;"%"</f>
        <v>0%</v>
      </c>
      <c r="F19" s="26">
        <f t="shared" si="17"/>
        <v>0</v>
      </c>
      <c r="G19" s="26">
        <f t="shared" si="18"/>
        <v>0</v>
      </c>
      <c r="H19" s="26" t="str">
        <f t="shared" si="19"/>
        <v>Alvenaria</v>
      </c>
      <c r="J19" s="54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19" t="e">
        <f>ROUND(K19/SUM($K$18:$K$22)*100,1) &amp;"%"</f>
        <v>#DIV/0!</v>
      </c>
      <c r="O19" s="26">
        <f>VLOOKUP(L19,$S$1:$V$12,2,FALSE)</f>
        <v>0</v>
      </c>
      <c r="P19" s="26">
        <f t="shared" si="20"/>
        <v>0</v>
      </c>
      <c r="Q19" s="26" t="str">
        <f t="shared" si="21"/>
        <v>Alvenaria</v>
      </c>
    </row>
    <row r="20" spans="1:17" ht="20" customHeight="1" x14ac:dyDescent="0.35">
      <c r="A20" s="52"/>
      <c r="B20" s="18"/>
      <c r="C20" s="18"/>
      <c r="D20" s="21" t="str">
        <f>COUNTIF(F20,$F$17)+COUNTIF(G20,$G$17)+COUNTIF(H20,$H$17)&amp;" ("&amp; IF(F20=$F$17,"Estrutura, ","") &amp; IF(G20=$G$17,"Ano, ","") &amp;IF(H20=$H$17,"Material","") &amp; IF(OR(F20=$F$17,G20=$G$17,H20=$H$17),"","Nenhuma") &amp;")"</f>
        <v>3 (Estrutura, Ano, Material)</v>
      </c>
      <c r="E20" s="19" t="str">
        <f>ROUND(B20/SUM($B$11:$B$13)*100,0) &amp;"%"</f>
        <v>0%</v>
      </c>
      <c r="F20" s="26">
        <f t="shared" si="17"/>
        <v>0</v>
      </c>
      <c r="G20" s="26">
        <f t="shared" si="18"/>
        <v>0</v>
      </c>
      <c r="H20" s="26" t="str">
        <f t="shared" si="19"/>
        <v>Alvenaria</v>
      </c>
      <c r="J20" s="54"/>
      <c r="K20" s="18"/>
      <c r="L20" s="18"/>
      <c r="M20" s="21" t="str">
        <f t="shared" ref="M20:M22" si="22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19" t="e">
        <f t="shared" ref="N20:N22" si="23">ROUND(K20/SUM($K$18:$K$22)*100,1) &amp;"%"</f>
        <v>#DIV/0!</v>
      </c>
      <c r="O20" s="26">
        <f t="shared" ref="O20:O22" si="24">VLOOKUP(L20,$S$1:$V$12,2,FALSE)</f>
        <v>0</v>
      </c>
      <c r="P20" s="26">
        <f t="shared" si="20"/>
        <v>0</v>
      </c>
      <c r="Q20" s="26" t="str">
        <f t="shared" si="21"/>
        <v>Alvenaria</v>
      </c>
    </row>
    <row r="21" spans="1:17" ht="20" customHeight="1" x14ac:dyDescent="0.35">
      <c r="A21" s="52"/>
      <c r="B21" s="18"/>
      <c r="C21" s="18"/>
      <c r="D21" s="21" t="str">
        <f>COUNTIF(F21,$F$17)+COUNTIF(G21,$G$17)+COUNTIF(H21,$H$17)&amp;" ("&amp; IF(F21=$F$17,"Estrutura, ","") &amp; IF(G21=$G$17,"Ano, ","") &amp;IF(H21=$H$17,"Material","") &amp; IF(OR(F21=$F$17,G21=$G$17,H21=$H$17),"","Nenhuma") &amp;")"</f>
        <v>3 (Estrutura, Ano, Material)</v>
      </c>
      <c r="E21" s="19" t="str">
        <f>ROUND(B21/SUM($B$11:$B$13)*100,0) &amp;"%"</f>
        <v>0%</v>
      </c>
      <c r="F21" s="26">
        <f t="shared" si="17"/>
        <v>0</v>
      </c>
      <c r="G21" s="26">
        <f t="shared" si="18"/>
        <v>0</v>
      </c>
      <c r="H21" s="26" t="str">
        <f t="shared" si="19"/>
        <v>Alvenaria</v>
      </c>
      <c r="J21" s="54"/>
      <c r="K21" s="18"/>
      <c r="L21" s="18"/>
      <c r="M21" s="21" t="str">
        <f t="shared" si="22"/>
        <v>3 (Estrutura, Ano, Material)</v>
      </c>
      <c r="N21" s="19" t="e">
        <f t="shared" si="23"/>
        <v>#DIV/0!</v>
      </c>
      <c r="O21" s="26">
        <f t="shared" si="24"/>
        <v>0</v>
      </c>
      <c r="P21" s="26">
        <f t="shared" si="20"/>
        <v>0</v>
      </c>
      <c r="Q21" s="26" t="str">
        <f t="shared" si="21"/>
        <v>Alvenaria</v>
      </c>
    </row>
    <row r="22" spans="1:17" ht="20" customHeight="1" x14ac:dyDescent="0.35">
      <c r="J22" s="55"/>
      <c r="K22" s="18"/>
      <c r="L22" s="18"/>
      <c r="M22" s="21" t="str">
        <f t="shared" si="22"/>
        <v>3 (Estrutura, Ano, Material)</v>
      </c>
      <c r="N22" s="19" t="e">
        <f t="shared" si="23"/>
        <v>#DIV/0!</v>
      </c>
      <c r="O22" s="26">
        <f t="shared" si="24"/>
        <v>0</v>
      </c>
      <c r="P22" s="26">
        <f t="shared" si="20"/>
        <v>0</v>
      </c>
      <c r="Q22" s="26" t="str">
        <f t="shared" si="21"/>
        <v>Alvenaria</v>
      </c>
    </row>
    <row r="24" spans="1:17" ht="20" customHeight="1" x14ac:dyDescent="0.35">
      <c r="J24" s="52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25">VLOOKUP(L24,$S$1:$V$12,3,FALSE)</f>
        <v>0</v>
      </c>
      <c r="Q24" s="25" t="str">
        <f t="shared" ref="Q24:Q29" si="26">VLOOKUP(L24,$S$1:$V$12,4,FALSE)</f>
        <v>Alvenaria</v>
      </c>
    </row>
    <row r="25" spans="1:17" ht="20" customHeight="1" x14ac:dyDescent="0.35">
      <c r="J25" s="52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19" t="e">
        <f>ROUND(K25/SUM($K$24:$K$29)*100,1) &amp;"%"</f>
        <v>#DIV/0!</v>
      </c>
      <c r="O25" s="26">
        <f>VLOOKUP(L25,$S$1:$V$12,2,FALSE)</f>
        <v>0</v>
      </c>
      <c r="P25" s="26">
        <f t="shared" si="25"/>
        <v>0</v>
      </c>
      <c r="Q25" s="26" t="str">
        <f t="shared" si="26"/>
        <v>Alvenaria</v>
      </c>
    </row>
    <row r="26" spans="1:17" ht="20" customHeight="1" x14ac:dyDescent="0.35">
      <c r="J26" s="52"/>
      <c r="K26" s="18"/>
      <c r="L26" s="18"/>
      <c r="M26" s="21" t="str">
        <f t="shared" ref="M26:M29" si="27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19" t="e">
        <f t="shared" ref="N26:N29" si="28">ROUND(K26/SUM($K$24:$K$29)*100,1) &amp;"%"</f>
        <v>#DIV/0!</v>
      </c>
      <c r="O26" s="26">
        <f t="shared" ref="O26:O29" si="29">VLOOKUP(L26,$S$1:$V$12,2,FALSE)</f>
        <v>0</v>
      </c>
      <c r="P26" s="26">
        <f t="shared" si="25"/>
        <v>0</v>
      </c>
      <c r="Q26" s="26" t="str">
        <f t="shared" si="26"/>
        <v>Alvenaria</v>
      </c>
    </row>
    <row r="27" spans="1:17" ht="20" customHeight="1" x14ac:dyDescent="0.35">
      <c r="J27" s="52"/>
      <c r="K27" s="18"/>
      <c r="L27" s="18"/>
      <c r="M27" s="21" t="str">
        <f t="shared" si="27"/>
        <v>3 (Estrutura, Ano, Material)</v>
      </c>
      <c r="N27" s="19" t="e">
        <f t="shared" si="28"/>
        <v>#DIV/0!</v>
      </c>
      <c r="O27" s="26">
        <f t="shared" si="29"/>
        <v>0</v>
      </c>
      <c r="P27" s="26">
        <f t="shared" si="25"/>
        <v>0</v>
      </c>
      <c r="Q27" s="26" t="str">
        <f t="shared" si="26"/>
        <v>Alvenaria</v>
      </c>
    </row>
    <row r="28" spans="1:17" ht="20" customHeight="1" x14ac:dyDescent="0.35">
      <c r="J28" s="52"/>
      <c r="K28" s="18"/>
      <c r="L28" s="18"/>
      <c r="M28" s="21" t="str">
        <f t="shared" si="27"/>
        <v>3 (Estrutura, Ano, Material)</v>
      </c>
      <c r="N28" s="19" t="e">
        <f t="shared" si="28"/>
        <v>#DIV/0!</v>
      </c>
      <c r="O28" s="26">
        <f t="shared" si="29"/>
        <v>0</v>
      </c>
      <c r="P28" s="26">
        <f t="shared" si="25"/>
        <v>0</v>
      </c>
      <c r="Q28" s="26" t="str">
        <f t="shared" si="26"/>
        <v>Alvenaria</v>
      </c>
    </row>
    <row r="29" spans="1:17" ht="20" customHeight="1" x14ac:dyDescent="0.35">
      <c r="J29" s="52"/>
      <c r="K29" s="18"/>
      <c r="L29" s="18"/>
      <c r="M29" s="21" t="str">
        <f t="shared" si="27"/>
        <v>3 (Estrutura, Ano, Material)</v>
      </c>
      <c r="N29" s="19" t="e">
        <f t="shared" si="28"/>
        <v>#DIV/0!</v>
      </c>
      <c r="O29" s="26">
        <f t="shared" si="29"/>
        <v>0</v>
      </c>
      <c r="P29" s="26">
        <f t="shared" si="25"/>
        <v>0</v>
      </c>
      <c r="Q29" s="26" t="str">
        <f t="shared" si="26"/>
        <v>Alvenaria</v>
      </c>
    </row>
    <row r="31" spans="1:17" ht="20" customHeight="1" x14ac:dyDescent="0.35">
      <c r="J31" s="53" t="s">
        <v>61</v>
      </c>
      <c r="K31" s="22"/>
      <c r="L31" s="22"/>
      <c r="M31" s="41" t="e">
        <f>K31/SUM(K31:K35)</f>
        <v>#DIV/0!</v>
      </c>
      <c r="N31" s="40"/>
      <c r="O31" s="25">
        <f>VLOOKUP(L31,$S$1:$V$12,2,FALSE)</f>
        <v>0</v>
      </c>
      <c r="P31" s="25">
        <f t="shared" ref="P31:P35" si="30">VLOOKUP(L31,$S$1:$V$12,3,FALSE)</f>
        <v>0</v>
      </c>
      <c r="Q31" s="25" t="str">
        <f t="shared" ref="Q31:Q35" si="31">VLOOKUP(L31,$S$1:$V$12,4,FALSE)</f>
        <v>Alvenaria</v>
      </c>
    </row>
    <row r="32" spans="1:17" ht="20" customHeight="1" x14ac:dyDescent="0.35">
      <c r="J32" s="54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19" t="e">
        <f>ROUND(K32/SUM($K$31:$K$35)*100,1) &amp;"%"</f>
        <v>#DIV/0!</v>
      </c>
      <c r="O32" s="26">
        <f>VLOOKUP(L32,$S$1:$V$12,2,FALSE)</f>
        <v>0</v>
      </c>
      <c r="P32" s="26">
        <f t="shared" si="30"/>
        <v>0</v>
      </c>
      <c r="Q32" s="26" t="str">
        <f t="shared" si="31"/>
        <v>Alvenaria</v>
      </c>
    </row>
    <row r="33" spans="10:17" ht="20" customHeight="1" x14ac:dyDescent="0.35">
      <c r="J33" s="54"/>
      <c r="K33" s="18"/>
      <c r="L33" s="18"/>
      <c r="M33" s="21" t="str">
        <f t="shared" ref="M33:M35" si="32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19" t="e">
        <f t="shared" ref="N33:N35" si="33">ROUND(K33/SUM($K$31:$K$35)*100,1) &amp;"%"</f>
        <v>#DIV/0!</v>
      </c>
      <c r="O33" s="26">
        <f t="shared" ref="O33:O35" si="34">VLOOKUP(L33,$S$1:$V$12,2,FALSE)</f>
        <v>0</v>
      </c>
      <c r="P33" s="26">
        <f t="shared" si="30"/>
        <v>0</v>
      </c>
      <c r="Q33" s="26" t="str">
        <f t="shared" si="31"/>
        <v>Alvenaria</v>
      </c>
    </row>
    <row r="34" spans="10:17" ht="20" customHeight="1" x14ac:dyDescent="0.35">
      <c r="J34" s="54"/>
      <c r="K34" s="18"/>
      <c r="L34" s="18"/>
      <c r="M34" s="21" t="str">
        <f t="shared" si="32"/>
        <v>3 (Estrutura, Ano, Material)</v>
      </c>
      <c r="N34" s="19" t="e">
        <f t="shared" si="33"/>
        <v>#DIV/0!</v>
      </c>
      <c r="O34" s="26">
        <f t="shared" si="34"/>
        <v>0</v>
      </c>
      <c r="P34" s="26">
        <f t="shared" si="30"/>
        <v>0</v>
      </c>
      <c r="Q34" s="26" t="str">
        <f t="shared" si="31"/>
        <v>Alvenaria</v>
      </c>
    </row>
    <row r="35" spans="10:17" ht="20" customHeight="1" x14ac:dyDescent="0.35">
      <c r="J35" s="55"/>
      <c r="K35" s="18"/>
      <c r="L35" s="18"/>
      <c r="M35" s="21" t="str">
        <f t="shared" si="32"/>
        <v>3 (Estrutura, Ano, Material)</v>
      </c>
      <c r="N35" s="19" t="e">
        <f t="shared" si="33"/>
        <v>#DIV/0!</v>
      </c>
      <c r="O35" s="26">
        <f t="shared" si="34"/>
        <v>0</v>
      </c>
      <c r="P35" s="26">
        <f t="shared" si="30"/>
        <v>0</v>
      </c>
      <c r="Q35" s="26" t="str">
        <f t="shared" si="31"/>
        <v>Alvenaria</v>
      </c>
    </row>
  </sheetData>
  <mergeCells count="11">
    <mergeCell ref="J31:J35"/>
    <mergeCell ref="A17:A21"/>
    <mergeCell ref="J2:J8"/>
    <mergeCell ref="J10:J16"/>
    <mergeCell ref="X1:AA1"/>
    <mergeCell ref="J18:J22"/>
    <mergeCell ref="J24:J29"/>
    <mergeCell ref="A2:A3"/>
    <mergeCell ref="A5:A6"/>
    <mergeCell ref="A8:A9"/>
    <mergeCell ref="A11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F10" sqref="F10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2024-12-09T11:12:12Z</dcterms:modified>
</cp:coreProperties>
</file>