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91B044F6-8207-4AC3-BB8A-A1D3A6307852}" xr6:coauthVersionLast="47" xr6:coauthVersionMax="47" xr10:uidLastSave="{00000000-0000-0000-0000-000000000000}"/>
  <bookViews>
    <workbookView xWindow="28695" yWindow="0" windowWidth="14610" windowHeight="15585" firstSheet="5" activeTab="6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3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2" l="1"/>
  <c r="D24" i="12"/>
  <c r="E21" i="12" l="1"/>
  <c r="F21" i="12"/>
  <c r="G21" i="12"/>
  <c r="D21" i="12"/>
  <c r="D19" i="12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C46" i="13"/>
  <c r="E11" i="12"/>
  <c r="F11" i="12"/>
  <c r="G11" i="12"/>
  <c r="AT46" i="13"/>
  <c r="AL2" i="12"/>
  <c r="D2" i="12"/>
  <c r="AT45" i="13"/>
  <c r="AT44" i="13"/>
  <c r="AT43" i="13"/>
  <c r="AT42" i="13"/>
  <c r="AT41" i="13"/>
  <c r="AT40" i="13"/>
  <c r="AT39" i="13"/>
  <c r="AT38" i="13"/>
  <c r="AT37" i="13"/>
  <c r="AT36" i="13"/>
  <c r="AT35" i="13"/>
  <c r="AT34" i="13"/>
  <c r="AT33" i="13"/>
  <c r="AT32" i="13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AT17" i="13"/>
  <c r="AT16" i="13"/>
  <c r="AT15" i="13"/>
  <c r="AT14" i="13"/>
  <c r="AT13" i="13"/>
  <c r="AT12" i="13"/>
  <c r="AT11" i="13"/>
  <c r="AT10" i="13"/>
  <c r="AT9" i="13"/>
  <c r="AT8" i="13"/>
  <c r="AT7" i="13"/>
  <c r="AT6" i="13"/>
  <c r="AT5" i="13"/>
  <c r="AT4" i="13"/>
  <c r="AT3" i="13"/>
  <c r="AO2" i="12"/>
  <c r="AE28" i="12"/>
  <c r="AD28" i="12"/>
  <c r="AC28" i="12"/>
  <c r="AE27" i="12"/>
  <c r="AD27" i="12"/>
  <c r="AC27" i="12"/>
  <c r="AC25" i="12"/>
  <c r="AD25" i="12"/>
  <c r="AE25" i="12"/>
  <c r="AE24" i="12"/>
  <c r="AD24" i="12"/>
  <c r="AC24" i="12"/>
  <c r="AC20" i="12"/>
  <c r="AD20" i="12"/>
  <c r="AE20" i="12"/>
  <c r="AC21" i="12"/>
  <c r="AD21" i="12"/>
  <c r="AE21" i="12"/>
  <c r="AC22" i="12"/>
  <c r="AD22" i="12"/>
  <c r="AE22" i="12"/>
  <c r="AB20" i="12"/>
  <c r="AC16" i="12"/>
  <c r="AD16" i="12"/>
  <c r="AE16" i="12"/>
  <c r="AC17" i="12"/>
  <c r="AD17" i="12"/>
  <c r="AE17" i="12"/>
  <c r="AC18" i="12"/>
  <c r="AD18" i="12"/>
  <c r="AE18" i="12"/>
  <c r="L9" i="12"/>
  <c r="M9" i="12"/>
  <c r="N9" i="12"/>
  <c r="O9" i="12"/>
  <c r="AB10" i="12"/>
  <c r="AC10" i="12"/>
  <c r="AD10" i="12"/>
  <c r="AE10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8" i="12"/>
  <c r="AD8" i="12"/>
  <c r="AE8" i="12"/>
  <c r="AC11" i="12"/>
  <c r="AD11" i="12"/>
  <c r="AE11" i="12"/>
  <c r="AC12" i="12"/>
  <c r="AD12" i="12"/>
  <c r="AE12" i="12"/>
  <c r="AC13" i="12"/>
  <c r="AD13" i="12"/>
  <c r="AE13" i="12"/>
  <c r="AC14" i="12"/>
  <c r="AD14" i="12"/>
  <c r="AE14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0" i="12"/>
  <c r="V10" i="12"/>
  <c r="W10" i="12"/>
  <c r="U11" i="12"/>
  <c r="V11" i="12"/>
  <c r="W11" i="12"/>
  <c r="U12" i="12"/>
  <c r="V12" i="12"/>
  <c r="W12" i="12"/>
  <c r="U13" i="12"/>
  <c r="V13" i="12"/>
  <c r="W13" i="12"/>
  <c r="U15" i="12"/>
  <c r="V15" i="12"/>
  <c r="W15" i="12"/>
  <c r="U16" i="12"/>
  <c r="V16" i="12"/>
  <c r="W16" i="12"/>
  <c r="U17" i="12"/>
  <c r="V17" i="12"/>
  <c r="W17" i="12"/>
  <c r="U19" i="12"/>
  <c r="V19" i="12"/>
  <c r="W19" i="12"/>
  <c r="U20" i="12"/>
  <c r="V20" i="12"/>
  <c r="W20" i="12"/>
  <c r="U21" i="12"/>
  <c r="V21" i="12"/>
  <c r="W21" i="12"/>
  <c r="U23" i="12"/>
  <c r="V23" i="12"/>
  <c r="W23" i="12"/>
  <c r="U24" i="12"/>
  <c r="V24" i="12"/>
  <c r="W24" i="12"/>
  <c r="U25" i="12"/>
  <c r="V25" i="12"/>
  <c r="W25" i="12"/>
  <c r="U27" i="12"/>
  <c r="V27" i="12"/>
  <c r="W27" i="12"/>
  <c r="U28" i="12"/>
  <c r="V28" i="12"/>
  <c r="W28" i="12"/>
  <c r="U29" i="12"/>
  <c r="V29" i="12"/>
  <c r="W29" i="12"/>
  <c r="U30" i="12"/>
  <c r="V30" i="12"/>
  <c r="W30" i="12"/>
  <c r="U31" i="12"/>
  <c r="V31" i="12"/>
  <c r="W31" i="12"/>
  <c r="W2" i="12"/>
  <c r="V2" i="12"/>
  <c r="U2" i="12"/>
  <c r="M3" i="12"/>
  <c r="N3" i="12"/>
  <c r="O3" i="12"/>
  <c r="M4" i="12"/>
  <c r="N4" i="12"/>
  <c r="O4" i="12"/>
  <c r="M6" i="12"/>
  <c r="N6" i="12"/>
  <c r="O6" i="12"/>
  <c r="M7" i="12"/>
  <c r="N7" i="12"/>
  <c r="O7" i="12"/>
  <c r="M11" i="12"/>
  <c r="N11" i="12"/>
  <c r="O11" i="12"/>
  <c r="M12" i="12"/>
  <c r="N12" i="12"/>
  <c r="O12" i="12"/>
  <c r="M14" i="12"/>
  <c r="N14" i="12"/>
  <c r="O14" i="12"/>
  <c r="M15" i="12"/>
  <c r="N15" i="12"/>
  <c r="O15" i="12"/>
  <c r="M17" i="12"/>
  <c r="N17" i="12"/>
  <c r="O17" i="12"/>
  <c r="M18" i="12"/>
  <c r="N18" i="12"/>
  <c r="O18" i="12"/>
  <c r="M19" i="12"/>
  <c r="N19" i="12"/>
  <c r="O19" i="12"/>
  <c r="M20" i="12"/>
  <c r="N20" i="12"/>
  <c r="O20" i="12"/>
  <c r="M22" i="12"/>
  <c r="N22" i="12"/>
  <c r="O22" i="12"/>
  <c r="M23" i="12"/>
  <c r="N23" i="12"/>
  <c r="O23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9" i="12"/>
  <c r="D11" i="12" s="1"/>
  <c r="F9" i="12"/>
  <c r="G9" i="12"/>
  <c r="E10" i="12"/>
  <c r="F10" i="12"/>
  <c r="G10" i="12"/>
  <c r="E13" i="12"/>
  <c r="F13" i="12"/>
  <c r="G13" i="12"/>
  <c r="E14" i="12"/>
  <c r="F14" i="12"/>
  <c r="G14" i="12"/>
  <c r="E16" i="12"/>
  <c r="F16" i="12"/>
  <c r="G16" i="12"/>
  <c r="E17" i="12"/>
  <c r="F17" i="12"/>
  <c r="G17" i="12"/>
  <c r="E19" i="12"/>
  <c r="F19" i="12"/>
  <c r="G19" i="12"/>
  <c r="E20" i="12"/>
  <c r="F20" i="12"/>
  <c r="G20" i="12"/>
  <c r="E23" i="12"/>
  <c r="F23" i="12"/>
  <c r="G23" i="12"/>
  <c r="E24" i="12"/>
  <c r="F24" i="12"/>
  <c r="G24" i="12"/>
  <c r="E26" i="12"/>
  <c r="F26" i="12"/>
  <c r="G26" i="12"/>
  <c r="F27" i="12"/>
  <c r="G27" i="12"/>
  <c r="G2" i="12"/>
  <c r="F2" i="12"/>
  <c r="E2" i="12"/>
  <c r="AB2" i="12"/>
  <c r="AB12" i="12" l="1"/>
  <c r="AB17" i="12"/>
  <c r="AB22" i="12"/>
  <c r="AB18" i="12"/>
  <c r="AB28" i="12"/>
  <c r="T29" i="12"/>
  <c r="AB25" i="12"/>
  <c r="AB21" i="12"/>
  <c r="AB11" i="12"/>
  <c r="T24" i="12"/>
  <c r="T28" i="12"/>
  <c r="T31" i="12"/>
  <c r="T25" i="12"/>
  <c r="T30" i="12"/>
  <c r="T21" i="12"/>
  <c r="T20" i="12"/>
  <c r="T17" i="12"/>
  <c r="T12" i="12"/>
  <c r="T7" i="12"/>
  <c r="T16" i="12"/>
  <c r="T11" i="12"/>
  <c r="T13" i="12"/>
  <c r="T6" i="12"/>
  <c r="T8" i="12"/>
  <c r="T3" i="12"/>
  <c r="L23" i="12"/>
  <c r="L19" i="12"/>
  <c r="L15" i="12"/>
  <c r="L18" i="12"/>
  <c r="L20" i="12"/>
  <c r="L12" i="12"/>
  <c r="L7" i="12"/>
  <c r="L3" i="12"/>
  <c r="L4" i="12"/>
  <c r="D27" i="12"/>
  <c r="AB13" i="12"/>
  <c r="D20" i="12"/>
  <c r="AB3" i="12"/>
  <c r="D3" i="12"/>
  <c r="D10" i="12"/>
  <c r="AB14" i="12"/>
  <c r="D14" i="12"/>
  <c r="D17" i="12"/>
  <c r="D7" i="12"/>
  <c r="D6" i="12"/>
  <c r="D5" i="12"/>
  <c r="D4" i="12"/>
  <c r="AB8" i="12"/>
  <c r="AB7" i="12"/>
  <c r="AB6" i="12"/>
  <c r="AB5" i="12"/>
  <c r="AB4" i="12"/>
  <c r="T15" i="12"/>
  <c r="T5" i="12" l="1"/>
  <c r="T2" i="12"/>
  <c r="L17" i="12"/>
  <c r="L22" i="12"/>
  <c r="L2" i="12" l="1"/>
  <c r="AT4" i="9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AL9" i="12"/>
  <c r="AL8" i="12"/>
  <c r="AL4" i="12"/>
  <c r="AL6" i="12"/>
  <c r="AL5" i="12"/>
  <c r="AL7" i="12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L10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<sst xmlns="http://schemas.openxmlformats.org/spreadsheetml/2006/main" count="254" uniqueCount="95">
  <si>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</si>
  <si>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</si>
  <si>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</si>
  <si>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</si>
  <si>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</si>
  <si>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</si>
  <si>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</si>
  <si>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</si>
  <si>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</si>
  <si>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</si>
  <si>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</si>
  <si>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</si>
  <si>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</si>
  <si>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</si>
  <si>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</si>
  <si>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</si>
  <si>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</si>
  <si>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</si>
  <si>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</si>
  <si>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</si>
  <si>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</si>
  <si>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</si>
  <si>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</si>
  <si>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</si>
  <si>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</si>
  <si>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</si>
  <si>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</si>
  <si>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</si>
  <si>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</si>
  <si>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</si>
  <si>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</si>
  <si>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</si>
  <si>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</si>
  <si>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</si>
  <si>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</si>
  <si>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</si>
  <si>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</si>
  <si>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</si>
  <si>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</si>
  <si>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</si>
  <si>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</si>
  <si>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</si>
  <si>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</si>
  <si>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</si>
  <si>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</si>
  <si>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</si>
  <si>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</si>
  <si>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</si>
  <si>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</si>
  <si>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</si>
  <si>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</si>
  <si>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</si>
  <si>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</si>
  <si>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</si>
  <si>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</si>
  <si>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</si>
  <si>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</si>
  <si>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</si>
  <si>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</si>
  <si>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</si>
  <si>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</si>
  <si>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</si>
  <si>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</si>
  <si>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</si>
  <si>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</si>
  <si>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</si>
  <si>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</si>
  <si>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</si>
  <si>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</si>
  <si>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</si>
  <si>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</si>
  <si>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</si>
  <si>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</si>
  <si>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</si>
  <si>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</si>
  <si>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</si>
  <si>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</si>
  <si>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</si>
  <si>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</si>
  <si>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</si>
  <si>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</si>
  <si>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</si>
  <si>
    <t>O modelo é preciso nas suas classificações, mas ainda precisa de melhorar na identificação de todos os casos relevantes da classe.</t>
  </si>
  <si>
    <t>Embora o modelo tenha uma exatidão aparentemente muito alta, falha completamente em identificar e classificar os casos destas classes, resultando em 0 casos corretos.</t>
  </si>
  <si>
    <t>AUC</t>
  </si>
  <si>
    <t>-</t>
  </si>
  <si>
    <t>O modelo destaca-se em termos de exatidão, acertando a maioria das previsões corretas. No entanto, apesar da precisão, recuperação e F1 serem boas, o desempenho não é tão forte em identificar e classificar todos os casos da classe.</t>
  </si>
  <si>
    <t>O modelo apresenta uma exatidão muito alta, o que indica que a maioria das previsões estão corretas. Contudo, a baixa recuperação sugere que enfrenta dificuldades significativas em identificar todos os casos da classe.</t>
  </si>
  <si>
    <t>O modelo é eficaz em identificar a maioria dos casos corretos (boa recuperação), mas ainda faz algumas previsões incorretas (média precisão), o que compromente a sua capacidaade de precisão geral.</t>
  </si>
  <si>
    <t>O modelo demonstra muito alta exatidão e precisão, mostrando que as previsões feitas são corretas. No entanto, a recuperação média sugere que alguns casos da classe não estão a ser bem identificados.</t>
  </si>
  <si>
    <t>O modelo apresenta uma alta exatidão, mas o desempenho é limitado pela baixa precisão, recuperação e F1,o que indica dificuldades em identificar e classificar corretamente a maioria dos casos da classe.</t>
  </si>
  <si>
    <t>Embora o modelo consiga fazer previsões precisas na maioria das vezes, tem dificuldade em identificar todos os casos desta classe.</t>
  </si>
  <si>
    <t>O modelo apresenta um desempenho equilibrado, com boa exatidão, precisão e F1, além de uma recuperação alta, o que indica que o modelo identifica a maioria dos casos da classe de forma consistente.</t>
  </si>
  <si>
    <t>Embora o modelo tenha uma exatidão muito alta, apresenta dificuldades significativas em identificar e classificar corretamente os casos desta classe. A muito baixa precisão e recuperação indicam que o modelo raramente acerta quando prevê esta classe.</t>
  </si>
  <si>
    <t>O modelo possui uma exatidão muito alta, mas o desempenho geral é limitado por sua precisão, recuperação e F1, o que sugere que o modelo perde muitos casos da classe e apresenta previsões menos consistentes.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</si>
</sst>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4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6E504-B476-0C5B-4085-A1ED764E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E2879-3A56-B8D0-9A45-85AB1E28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D44820-412D-6EBB-B563-32501D6A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DEA049-9155-4A38-3299-BB621D4E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904784-F13C-3959-6192-3278B2CB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862D29-B1CA-D852-9DB7-C98C81B1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47624</xdr:colOff>
      <xdr:row>63</xdr:row>
      <xdr:rowOff>69406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BB0F4A-C901-9EDD-FEEC-FA840490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464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542925</xdr:colOff>
      <xdr:row>99</xdr:row>
      <xdr:rowOff>140343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76CE688-E8AA-6A7F-E3E4-F0901D41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0632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Normal="100" workbookViewId="0">
      <selection activeCell="D29" sqref="D2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35.047336578369141</v>
      </c>
      <c r="C2" s="8">
        <v>0.58176892995834351</v>
      </c>
      <c r="D2" s="2">
        <v>38.902687072753913</v>
      </c>
      <c r="E2" s="8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5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5">
        <v>0.77364343404769897</v>
      </c>
    </row>
    <row r="11" spans="1:5" x14ac:dyDescent="0.35">
      <c r="A11" s="2">
        <v>10</v>
      </c>
      <c r="B11" s="8">
        <v>0.14662432670593259</v>
      </c>
      <c r="C11" s="5">
        <v>0.99206501245498657</v>
      </c>
      <c r="D11" s="8">
        <v>24.626619338989261</v>
      </c>
      <c r="E11" s="2">
        <v>0.75658917427062988</v>
      </c>
    </row>
    <row r="12" spans="1:5" x14ac:dyDescent="0.35">
      <c r="A12" s="3" t="s">
        <v>22</v>
      </c>
      <c r="B12" s="62">
        <v>23.1086101531982</v>
      </c>
      <c r="C12" s="62"/>
      <c r="D12" s="62"/>
      <c r="E12" s="62"/>
    </row>
    <row r="13" spans="1:5" x14ac:dyDescent="0.35">
      <c r="A13" s="3" t="s">
        <v>23</v>
      </c>
      <c r="B13" s="62">
        <v>0.74961358308792103</v>
      </c>
      <c r="C13" s="62"/>
      <c r="D13" s="62"/>
      <c r="E13" s="62"/>
    </row>
    <row r="14" spans="1:5" x14ac:dyDescent="0.35">
      <c r="A14" s="4" t="s">
        <v>8</v>
      </c>
      <c r="B14" s="6">
        <f>MIN(B2:B11)</f>
        <v>0.14662432670593259</v>
      </c>
      <c r="C14" s="6">
        <f>MIN(C2:C11)</f>
        <v>0.58176892995834351</v>
      </c>
      <c r="D14" s="6">
        <f>MIN(D2:D11)</f>
        <v>24.626619338989261</v>
      </c>
      <c r="E14" s="6">
        <f>MIN(E2:E11)</f>
        <v>0.55813956260681152</v>
      </c>
    </row>
    <row r="15" spans="1:5" x14ac:dyDescent="0.35">
      <c r="A15" s="4" t="s">
        <v>9</v>
      </c>
      <c r="B15" s="7">
        <f>MAX(B2:B11)</f>
        <v>35.047336578369141</v>
      </c>
      <c r="C15" s="7">
        <f>MAX(C2:C11)</f>
        <v>0.99206501245498657</v>
      </c>
      <c r="D15" s="7">
        <f>MAX(D2:D11)</f>
        <v>46.410869598388672</v>
      </c>
      <c r="E15" s="7">
        <f>MAX(E2:E11)</f>
        <v>0.77364343404769897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N38" sqref="N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AT45"/>
  <sheetViews>
    <sheetView zoomScaleNormal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14" sqref="A14:XFD14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4" t="s">
        <v>25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6" x14ac:dyDescent="0.35">
      <c r="C2" s="29">
        <v>0</v>
      </c>
      <c r="D2" s="29">
        <v>1</v>
      </c>
      <c r="E2" s="29">
        <v>2</v>
      </c>
      <c r="F2" s="29">
        <v>3</v>
      </c>
      <c r="G2" s="29">
        <v>4</v>
      </c>
      <c r="H2" s="29">
        <v>5</v>
      </c>
      <c r="I2" s="29">
        <v>6</v>
      </c>
      <c r="J2" s="29">
        <v>7</v>
      </c>
      <c r="K2" s="29">
        <v>8</v>
      </c>
      <c r="L2" s="29">
        <v>9</v>
      </c>
      <c r="M2" s="29">
        <v>10</v>
      </c>
      <c r="N2" s="29">
        <v>11</v>
      </c>
      <c r="O2" s="29">
        <v>12</v>
      </c>
      <c r="P2" s="29">
        <v>13</v>
      </c>
      <c r="Q2" s="29">
        <v>14</v>
      </c>
      <c r="R2" s="29">
        <v>15</v>
      </c>
      <c r="S2" s="29">
        <v>16</v>
      </c>
      <c r="T2" s="29">
        <v>17</v>
      </c>
      <c r="U2" s="29">
        <v>18</v>
      </c>
      <c r="V2" s="29">
        <v>19</v>
      </c>
      <c r="W2" s="29">
        <v>20</v>
      </c>
      <c r="X2" s="29">
        <v>21</v>
      </c>
      <c r="Y2" s="29">
        <v>22</v>
      </c>
      <c r="Z2" s="29">
        <v>23</v>
      </c>
      <c r="AA2" s="29">
        <v>24</v>
      </c>
      <c r="AB2" s="29">
        <v>25</v>
      </c>
      <c r="AC2" s="29">
        <v>26</v>
      </c>
      <c r="AD2" s="29">
        <v>27</v>
      </c>
      <c r="AE2" s="29">
        <v>28</v>
      </c>
      <c r="AF2" s="29">
        <v>29</v>
      </c>
      <c r="AG2" s="29">
        <v>30</v>
      </c>
      <c r="AH2" s="29">
        <v>31</v>
      </c>
      <c r="AI2" s="29">
        <v>32</v>
      </c>
      <c r="AJ2" s="29">
        <v>33</v>
      </c>
      <c r="AK2" s="29">
        <v>34</v>
      </c>
      <c r="AL2" s="29">
        <v>35</v>
      </c>
      <c r="AM2" s="29">
        <v>36</v>
      </c>
      <c r="AN2" s="29">
        <v>37</v>
      </c>
      <c r="AO2" s="29">
        <v>38</v>
      </c>
      <c r="AP2" s="29">
        <v>39</v>
      </c>
      <c r="AQ2" s="29">
        <v>40</v>
      </c>
      <c r="AR2" s="29">
        <v>41</v>
      </c>
      <c r="AS2" s="29">
        <v>42</v>
      </c>
    </row>
    <row r="3" spans="1:46" x14ac:dyDescent="0.35">
      <c r="A3" s="63" t="s">
        <v>24</v>
      </c>
      <c r="B3" s="30">
        <v>0</v>
      </c>
      <c r="C3" s="32">
        <v>8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1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1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1</v>
      </c>
      <c r="AJ3" s="31">
        <v>1</v>
      </c>
      <c r="AK3" s="31">
        <v>1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>
        <f>SUM(C3:AS3)</f>
        <v>13</v>
      </c>
    </row>
    <row r="4" spans="1:46" x14ac:dyDescent="0.35">
      <c r="A4" s="63"/>
      <c r="B4" s="30">
        <v>1</v>
      </c>
      <c r="C4" s="31">
        <v>0</v>
      </c>
      <c r="D4" s="32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1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1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>
        <f t="shared" ref="AT4:AT45" si="0">SUM(C4:AS4)</f>
        <v>2</v>
      </c>
    </row>
    <row r="5" spans="1:46" x14ac:dyDescent="0.35">
      <c r="A5" s="63"/>
      <c r="B5" s="30">
        <v>2</v>
      </c>
      <c r="C5" s="31">
        <v>0</v>
      </c>
      <c r="D5" s="31">
        <v>0</v>
      </c>
      <c r="E5" s="32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1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>
        <f t="shared" si="0"/>
        <v>1</v>
      </c>
    </row>
    <row r="6" spans="1:46" x14ac:dyDescent="0.35">
      <c r="A6" s="63"/>
      <c r="B6" s="30">
        <v>3</v>
      </c>
      <c r="C6" s="31">
        <v>0</v>
      </c>
      <c r="D6" s="31">
        <v>0</v>
      </c>
      <c r="E6" s="31">
        <v>0</v>
      </c>
      <c r="F6" s="32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>
        <f t="shared" si="0"/>
        <v>0</v>
      </c>
    </row>
    <row r="7" spans="1:46" x14ac:dyDescent="0.35">
      <c r="A7" s="63"/>
      <c r="B7" s="30">
        <v>4</v>
      </c>
      <c r="C7" s="31">
        <v>0</v>
      </c>
      <c r="D7" s="31">
        <v>0</v>
      </c>
      <c r="E7" s="31">
        <v>0</v>
      </c>
      <c r="F7" s="31">
        <v>0</v>
      </c>
      <c r="G7" s="32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2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>
        <f t="shared" si="0"/>
        <v>2</v>
      </c>
    </row>
    <row r="8" spans="1:46" x14ac:dyDescent="0.35">
      <c r="A8" s="63"/>
      <c r="B8" s="30">
        <v>5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2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>
        <f t="shared" si="0"/>
        <v>0</v>
      </c>
    </row>
    <row r="9" spans="1:46" x14ac:dyDescent="0.35">
      <c r="A9" s="63"/>
      <c r="B9" s="30">
        <v>6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2">
        <v>13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1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1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>
        <f t="shared" si="0"/>
        <v>15</v>
      </c>
    </row>
    <row r="10" spans="1:46" x14ac:dyDescent="0.35">
      <c r="A10" s="63"/>
      <c r="B10" s="30">
        <v>7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2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>
        <f t="shared" si="0"/>
        <v>0</v>
      </c>
    </row>
    <row r="11" spans="1:46" x14ac:dyDescent="0.35">
      <c r="A11" s="63"/>
      <c r="B11" s="30">
        <v>8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2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>
        <f t="shared" si="0"/>
        <v>0</v>
      </c>
    </row>
    <row r="12" spans="1:46" x14ac:dyDescent="0.35">
      <c r="A12" s="63"/>
      <c r="B12" s="30">
        <v>9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2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1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>
        <f t="shared" si="0"/>
        <v>1</v>
      </c>
    </row>
    <row r="13" spans="1:46" x14ac:dyDescent="0.35">
      <c r="A13" s="63"/>
      <c r="B13" s="30">
        <v>10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2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1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>
        <f t="shared" si="0"/>
        <v>1</v>
      </c>
    </row>
    <row r="14" spans="1:46" x14ac:dyDescent="0.35">
      <c r="A14" s="63"/>
      <c r="B14" s="30">
        <v>11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2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>
        <f t="shared" si="0"/>
        <v>0</v>
      </c>
    </row>
    <row r="15" spans="1:46" x14ac:dyDescent="0.35">
      <c r="A15" s="63"/>
      <c r="B15" s="30">
        <v>12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1</v>
      </c>
      <c r="O15" s="32">
        <v>4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3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>
        <f t="shared" si="0"/>
        <v>9</v>
      </c>
    </row>
    <row r="16" spans="1:46" x14ac:dyDescent="0.35">
      <c r="A16" s="63"/>
      <c r="B16" s="30">
        <v>13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2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1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>
        <f t="shared" si="0"/>
        <v>1</v>
      </c>
    </row>
    <row r="17" spans="1:46" x14ac:dyDescent="0.35">
      <c r="A17" s="63"/>
      <c r="B17" s="30">
        <v>14</v>
      </c>
      <c r="C17" s="31">
        <v>1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2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>
        <f t="shared" si="0"/>
        <v>1</v>
      </c>
    </row>
    <row r="18" spans="1:46" x14ac:dyDescent="0.35">
      <c r="A18" s="63"/>
      <c r="B18" s="30">
        <v>15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2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1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>
        <f t="shared" si="0"/>
        <v>1</v>
      </c>
    </row>
    <row r="19" spans="1:46" x14ac:dyDescent="0.35">
      <c r="A19" s="63"/>
      <c r="B19" s="30">
        <v>16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>
        <f t="shared" si="0"/>
        <v>0</v>
      </c>
    </row>
    <row r="20" spans="1:46" x14ac:dyDescent="0.35">
      <c r="A20" s="63"/>
      <c r="B20" s="30">
        <v>17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2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1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>
        <f t="shared" si="0"/>
        <v>1</v>
      </c>
    </row>
    <row r="21" spans="1:46" x14ac:dyDescent="0.35">
      <c r="A21" s="63"/>
      <c r="B21" s="30">
        <v>18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2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>
        <f t="shared" si="0"/>
        <v>0</v>
      </c>
    </row>
    <row r="22" spans="1:46" x14ac:dyDescent="0.35">
      <c r="A22" s="63"/>
      <c r="B22" s="30">
        <v>19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2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>
        <f t="shared" si="0"/>
        <v>0</v>
      </c>
    </row>
    <row r="23" spans="1:46" x14ac:dyDescent="0.35">
      <c r="A23" s="63"/>
      <c r="B23" s="30">
        <v>20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2">
        <v>79</v>
      </c>
      <c r="X23" s="31">
        <v>3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4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8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>
        <f t="shared" si="0"/>
        <v>94</v>
      </c>
    </row>
    <row r="24" spans="1:46" x14ac:dyDescent="0.35">
      <c r="A24" s="63"/>
      <c r="B24" s="30">
        <v>21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12</v>
      </c>
      <c r="X24" s="32">
        <v>1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>
        <f t="shared" si="0"/>
        <v>13</v>
      </c>
    </row>
    <row r="25" spans="1:46" x14ac:dyDescent="0.35">
      <c r="A25" s="63"/>
      <c r="B25" s="30">
        <v>22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2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>
        <f t="shared" si="0"/>
        <v>0</v>
      </c>
    </row>
    <row r="26" spans="1:46" x14ac:dyDescent="0.35">
      <c r="A26" s="63"/>
      <c r="B26" s="30">
        <v>23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2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>
        <f t="shared" si="0"/>
        <v>0</v>
      </c>
    </row>
    <row r="27" spans="1:46" x14ac:dyDescent="0.35">
      <c r="A27" s="63"/>
      <c r="B27" s="30">
        <v>24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1</v>
      </c>
      <c r="X27" s="31">
        <v>0</v>
      </c>
      <c r="Y27" s="31">
        <v>0</v>
      </c>
      <c r="Z27" s="31">
        <v>0</v>
      </c>
      <c r="AA27" s="32">
        <v>2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>
        <f t="shared" si="0"/>
        <v>3</v>
      </c>
    </row>
    <row r="28" spans="1:46" x14ac:dyDescent="0.35">
      <c r="A28" s="63"/>
      <c r="B28" s="30">
        <v>25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1</v>
      </c>
      <c r="X28" s="31">
        <v>0</v>
      </c>
      <c r="Y28" s="31">
        <v>0</v>
      </c>
      <c r="Z28" s="31">
        <v>0</v>
      </c>
      <c r="AA28" s="31">
        <v>0</v>
      </c>
      <c r="AB28" s="32">
        <v>0</v>
      </c>
      <c r="AC28" s="31">
        <v>0</v>
      </c>
      <c r="AD28" s="31">
        <v>2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3</v>
      </c>
      <c r="AK28" s="31">
        <v>1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>
        <f t="shared" si="0"/>
        <v>7</v>
      </c>
    </row>
    <row r="29" spans="1:46" x14ac:dyDescent="0.35">
      <c r="A29" s="63"/>
      <c r="B29" s="30">
        <v>26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6</v>
      </c>
      <c r="X29" s="31">
        <v>1</v>
      </c>
      <c r="Y29" s="31">
        <v>0</v>
      </c>
      <c r="Z29" s="31">
        <v>0</v>
      </c>
      <c r="AA29" s="31">
        <v>0</v>
      </c>
      <c r="AB29" s="31">
        <v>0</v>
      </c>
      <c r="AC29" s="32">
        <v>0</v>
      </c>
      <c r="AD29" s="31">
        <v>2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4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>
        <f t="shared" si="0"/>
        <v>13</v>
      </c>
    </row>
    <row r="30" spans="1:46" x14ac:dyDescent="0.35">
      <c r="A30" s="63"/>
      <c r="B30" s="30">
        <v>27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10</v>
      </c>
      <c r="X30" s="31">
        <v>2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2">
        <v>10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9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>
        <f t="shared" si="0"/>
        <v>31</v>
      </c>
    </row>
    <row r="31" spans="1:46" x14ac:dyDescent="0.35">
      <c r="A31" s="63"/>
      <c r="B31" s="30">
        <v>28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2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>
        <f t="shared" si="0"/>
        <v>0</v>
      </c>
    </row>
    <row r="32" spans="1:46" x14ac:dyDescent="0.35">
      <c r="A32" s="63"/>
      <c r="B32" s="30">
        <v>29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2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>
        <f t="shared" si="0"/>
        <v>0</v>
      </c>
    </row>
    <row r="33" spans="1:46" x14ac:dyDescent="0.35">
      <c r="A33" s="63"/>
      <c r="B33" s="30">
        <v>30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1</v>
      </c>
      <c r="AE33" s="31">
        <v>0</v>
      </c>
      <c r="AF33" s="31">
        <v>0</v>
      </c>
      <c r="AG33" s="32">
        <v>0</v>
      </c>
      <c r="AH33" s="31">
        <v>0</v>
      </c>
      <c r="AI33" s="31">
        <v>0</v>
      </c>
      <c r="AJ33" s="31">
        <v>1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>
        <f t="shared" si="0"/>
        <v>2</v>
      </c>
    </row>
    <row r="34" spans="1:46" x14ac:dyDescent="0.35">
      <c r="A34" s="63"/>
      <c r="B34" s="30">
        <v>31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1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2">
        <v>0</v>
      </c>
      <c r="AI34" s="31">
        <v>0</v>
      </c>
      <c r="AJ34" s="31">
        <v>1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>
        <f t="shared" si="0"/>
        <v>2</v>
      </c>
    </row>
    <row r="35" spans="1:46" x14ac:dyDescent="0.35">
      <c r="A35" s="63"/>
      <c r="B35" s="30">
        <v>32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3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1</v>
      </c>
      <c r="AE35" s="31">
        <v>0</v>
      </c>
      <c r="AF35" s="31">
        <v>0</v>
      </c>
      <c r="AG35" s="31">
        <v>0</v>
      </c>
      <c r="AH35" s="31">
        <v>0</v>
      </c>
      <c r="AI35" s="32">
        <v>1</v>
      </c>
      <c r="AJ35" s="31">
        <v>3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>
        <f t="shared" si="0"/>
        <v>8</v>
      </c>
    </row>
    <row r="36" spans="1:46" x14ac:dyDescent="0.35">
      <c r="A36" s="63"/>
      <c r="B36" s="30">
        <v>33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13</v>
      </c>
      <c r="X36" s="31">
        <v>0</v>
      </c>
      <c r="Y36" s="31">
        <v>0</v>
      </c>
      <c r="Z36" s="31">
        <v>0</v>
      </c>
      <c r="AA36" s="31">
        <v>0</v>
      </c>
      <c r="AB36" s="31">
        <v>1</v>
      </c>
      <c r="AC36" s="31">
        <v>0</v>
      </c>
      <c r="AD36" s="31">
        <v>5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2">
        <v>362</v>
      </c>
      <c r="AK36" s="31">
        <v>3</v>
      </c>
      <c r="AL36" s="31">
        <v>0</v>
      </c>
      <c r="AM36" s="31">
        <v>2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>
        <f t="shared" si="0"/>
        <v>386</v>
      </c>
    </row>
    <row r="37" spans="1:46" x14ac:dyDescent="0.35">
      <c r="A37" s="63"/>
      <c r="B37" s="30">
        <v>34</v>
      </c>
      <c r="C37" s="31">
        <v>1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2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21</v>
      </c>
      <c r="AK37" s="32">
        <v>1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>
        <f t="shared" si="0"/>
        <v>25</v>
      </c>
    </row>
    <row r="38" spans="1:46" x14ac:dyDescent="0.35">
      <c r="A38" s="63"/>
      <c r="B38" s="30">
        <v>35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3</v>
      </c>
      <c r="AK38" s="31">
        <v>0</v>
      </c>
      <c r="AL38" s="32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>
        <f t="shared" si="0"/>
        <v>3</v>
      </c>
    </row>
    <row r="39" spans="1:46" x14ac:dyDescent="0.35">
      <c r="A39" s="63"/>
      <c r="B39" s="30">
        <v>36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1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4</v>
      </c>
      <c r="AK39" s="31">
        <v>0</v>
      </c>
      <c r="AL39" s="31">
        <v>0</v>
      </c>
      <c r="AM39" s="32">
        <v>4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>
        <f t="shared" si="0"/>
        <v>9</v>
      </c>
    </row>
    <row r="40" spans="1:46" x14ac:dyDescent="0.35">
      <c r="A40" s="63"/>
      <c r="B40" s="30">
        <v>37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2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>
        <f t="shared" si="0"/>
        <v>0</v>
      </c>
    </row>
    <row r="41" spans="1:46" x14ac:dyDescent="0.35">
      <c r="A41" s="63"/>
      <c r="B41" s="30">
        <v>38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2</v>
      </c>
      <c r="AK41" s="31">
        <v>0</v>
      </c>
      <c r="AL41" s="31">
        <v>0</v>
      </c>
      <c r="AM41" s="31">
        <v>0</v>
      </c>
      <c r="AN41" s="31">
        <v>0</v>
      </c>
      <c r="AO41" s="32">
        <v>0</v>
      </c>
      <c r="AP41" s="31">
        <v>0</v>
      </c>
      <c r="AQ41" s="31">
        <v>0</v>
      </c>
      <c r="AR41" s="31">
        <v>0</v>
      </c>
      <c r="AS41" s="31">
        <v>0</v>
      </c>
      <c r="AT41">
        <f t="shared" si="0"/>
        <v>2</v>
      </c>
    </row>
    <row r="42" spans="1:46" x14ac:dyDescent="0.35">
      <c r="A42" s="63"/>
      <c r="B42" s="30">
        <v>39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2">
        <v>0</v>
      </c>
      <c r="AQ42" s="31">
        <v>0</v>
      </c>
      <c r="AR42" s="31">
        <v>0</v>
      </c>
      <c r="AS42" s="31">
        <v>0</v>
      </c>
      <c r="AT42">
        <f t="shared" si="0"/>
        <v>0</v>
      </c>
    </row>
    <row r="43" spans="1:46" x14ac:dyDescent="0.35">
      <c r="A43" s="63"/>
      <c r="B43" s="30">
        <v>40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2">
        <v>0</v>
      </c>
      <c r="AR43" s="31">
        <v>0</v>
      </c>
      <c r="AS43" s="31">
        <v>0</v>
      </c>
      <c r="AT43">
        <f t="shared" si="0"/>
        <v>0</v>
      </c>
    </row>
    <row r="44" spans="1:46" x14ac:dyDescent="0.35">
      <c r="A44" s="63"/>
      <c r="B44" s="30">
        <v>41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2">
        <v>0</v>
      </c>
      <c r="AS44" s="31">
        <v>0</v>
      </c>
      <c r="AT44">
        <f t="shared" si="0"/>
        <v>0</v>
      </c>
    </row>
    <row r="45" spans="1:46" x14ac:dyDescent="0.35">
      <c r="A45" s="63"/>
      <c r="B45" s="30">
        <v>42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1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2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B52-A38E-4C06-9A46-1DEC91FEA24E}">
  <sheetPr codeName="Folha5"/>
  <dimension ref="A1:AT4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" sqref="N1:N1048576"/>
    </sheetView>
  </sheetViews>
  <sheetFormatPr defaultRowHeight="14.5" x14ac:dyDescent="0.35"/>
  <cols>
    <col min="1" max="1" width="3.36328125" bestFit="1" customWidth="1"/>
    <col min="2" max="3" width="2.81640625" bestFit="1" customWidth="1"/>
    <col min="4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4" t="s">
        <v>25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6" x14ac:dyDescent="0.35">
      <c r="C2" s="29">
        <v>0</v>
      </c>
      <c r="D2" s="29">
        <v>1</v>
      </c>
      <c r="E2" s="29">
        <v>2</v>
      </c>
      <c r="F2" s="29">
        <v>3</v>
      </c>
      <c r="G2" s="29">
        <v>4</v>
      </c>
      <c r="H2" s="29">
        <v>5</v>
      </c>
      <c r="I2" s="29">
        <v>6</v>
      </c>
      <c r="J2" s="29">
        <v>7</v>
      </c>
      <c r="K2" s="29">
        <v>8</v>
      </c>
      <c r="L2" s="29">
        <v>9</v>
      </c>
      <c r="M2" s="29">
        <v>10</v>
      </c>
      <c r="N2" s="29">
        <v>11</v>
      </c>
      <c r="O2" s="29">
        <v>12</v>
      </c>
      <c r="P2" s="29">
        <v>13</v>
      </c>
      <c r="Q2" s="29">
        <v>14</v>
      </c>
      <c r="R2" s="29">
        <v>15</v>
      </c>
      <c r="S2" s="29">
        <v>16</v>
      </c>
      <c r="T2" s="29">
        <v>17</v>
      </c>
      <c r="U2" s="29">
        <v>18</v>
      </c>
      <c r="V2" s="29">
        <v>19</v>
      </c>
      <c r="W2" s="29">
        <v>20</v>
      </c>
      <c r="X2" s="29">
        <v>21</v>
      </c>
      <c r="Y2" s="29">
        <v>22</v>
      </c>
      <c r="Z2" s="29">
        <v>23</v>
      </c>
      <c r="AA2" s="29">
        <v>24</v>
      </c>
      <c r="AB2" s="29">
        <v>25</v>
      </c>
      <c r="AC2" s="29">
        <v>26</v>
      </c>
      <c r="AD2" s="29">
        <v>27</v>
      </c>
      <c r="AE2" s="29">
        <v>28</v>
      </c>
      <c r="AF2" s="29">
        <v>29</v>
      </c>
      <c r="AG2" s="29">
        <v>30</v>
      </c>
      <c r="AH2" s="29">
        <v>31</v>
      </c>
      <c r="AI2" s="29">
        <v>32</v>
      </c>
      <c r="AJ2" s="29">
        <v>33</v>
      </c>
      <c r="AK2" s="29">
        <v>34</v>
      </c>
      <c r="AL2" s="29">
        <v>35</v>
      </c>
      <c r="AM2" s="29">
        <v>36</v>
      </c>
      <c r="AN2" s="29">
        <v>37</v>
      </c>
      <c r="AO2" s="29">
        <v>38</v>
      </c>
      <c r="AP2" s="29">
        <v>39</v>
      </c>
      <c r="AQ2" s="29">
        <v>40</v>
      </c>
      <c r="AR2" s="29">
        <v>41</v>
      </c>
      <c r="AS2" s="29">
        <v>42</v>
      </c>
    </row>
    <row r="3" spans="1:46" x14ac:dyDescent="0.35">
      <c r="A3" s="63" t="s">
        <v>24</v>
      </c>
      <c r="B3" s="30">
        <v>0</v>
      </c>
      <c r="C3" s="32">
        <v>8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1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1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1</v>
      </c>
      <c r="AJ3" s="31">
        <v>1</v>
      </c>
      <c r="AK3" s="31">
        <v>1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>
        <f>SUM(C3:AS3)</f>
        <v>13</v>
      </c>
    </row>
    <row r="4" spans="1:46" x14ac:dyDescent="0.35">
      <c r="A4" s="63"/>
      <c r="B4" s="30">
        <v>1</v>
      </c>
      <c r="C4" s="31">
        <v>0</v>
      </c>
      <c r="D4" s="32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1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1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>
        <f t="shared" ref="AT4:AT45" si="0">SUM(C4:AS4)</f>
        <v>2</v>
      </c>
    </row>
    <row r="5" spans="1:46" x14ac:dyDescent="0.35">
      <c r="A5" s="63"/>
      <c r="B5" s="30">
        <v>2</v>
      </c>
      <c r="C5" s="31">
        <v>0</v>
      </c>
      <c r="D5" s="31">
        <v>0</v>
      </c>
      <c r="E5" s="32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1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>
        <f t="shared" si="0"/>
        <v>1</v>
      </c>
    </row>
    <row r="6" spans="1:46" hidden="1" x14ac:dyDescent="0.35">
      <c r="A6" s="63"/>
      <c r="B6" s="30">
        <v>3</v>
      </c>
      <c r="C6" s="31">
        <v>0</v>
      </c>
      <c r="D6" s="31">
        <v>0</v>
      </c>
      <c r="E6" s="31">
        <v>0</v>
      </c>
      <c r="F6" s="32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>
        <f t="shared" si="0"/>
        <v>0</v>
      </c>
    </row>
    <row r="7" spans="1:46" x14ac:dyDescent="0.35">
      <c r="A7" s="63"/>
      <c r="B7" s="30">
        <v>4</v>
      </c>
      <c r="C7" s="31">
        <v>0</v>
      </c>
      <c r="D7" s="31">
        <v>0</v>
      </c>
      <c r="E7" s="31">
        <v>0</v>
      </c>
      <c r="F7" s="31">
        <v>0</v>
      </c>
      <c r="G7" s="32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2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>
        <f t="shared" si="0"/>
        <v>2</v>
      </c>
    </row>
    <row r="8" spans="1:46" hidden="1" x14ac:dyDescent="0.35">
      <c r="A8" s="63"/>
      <c r="B8" s="30">
        <v>5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2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>
        <f t="shared" si="0"/>
        <v>0</v>
      </c>
    </row>
    <row r="9" spans="1:46" x14ac:dyDescent="0.35">
      <c r="A9" s="63"/>
      <c r="B9" s="30">
        <v>6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2">
        <v>13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1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1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>
        <f t="shared" si="0"/>
        <v>15</v>
      </c>
    </row>
    <row r="10" spans="1:46" hidden="1" x14ac:dyDescent="0.35">
      <c r="A10" s="63"/>
      <c r="B10" s="30">
        <v>7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2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>
        <f t="shared" si="0"/>
        <v>0</v>
      </c>
    </row>
    <row r="11" spans="1:46" hidden="1" x14ac:dyDescent="0.35">
      <c r="A11" s="63"/>
      <c r="B11" s="30">
        <v>8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2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>
        <f t="shared" si="0"/>
        <v>0</v>
      </c>
    </row>
    <row r="12" spans="1:46" x14ac:dyDescent="0.35">
      <c r="A12" s="63"/>
      <c r="B12" s="30">
        <v>9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2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1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>
        <f t="shared" si="0"/>
        <v>1</v>
      </c>
    </row>
    <row r="13" spans="1:46" x14ac:dyDescent="0.35">
      <c r="A13" s="63"/>
      <c r="B13" s="30">
        <v>10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2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1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>
        <f t="shared" si="0"/>
        <v>1</v>
      </c>
    </row>
    <row r="14" spans="1:46" hidden="1" x14ac:dyDescent="0.35">
      <c r="A14" s="63"/>
      <c r="B14" s="30">
        <v>11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2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>
        <f t="shared" si="0"/>
        <v>0</v>
      </c>
    </row>
    <row r="15" spans="1:46" x14ac:dyDescent="0.35">
      <c r="A15" s="63"/>
      <c r="B15" s="30">
        <v>12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1</v>
      </c>
      <c r="O15" s="32">
        <v>4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3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>
        <f t="shared" si="0"/>
        <v>9</v>
      </c>
    </row>
    <row r="16" spans="1:46" x14ac:dyDescent="0.35">
      <c r="A16" s="63"/>
      <c r="B16" s="30">
        <v>13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2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1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>
        <f t="shared" si="0"/>
        <v>1</v>
      </c>
    </row>
    <row r="17" spans="1:46" x14ac:dyDescent="0.35">
      <c r="A17" s="63"/>
      <c r="B17" s="30">
        <v>14</v>
      </c>
      <c r="C17" s="31">
        <v>1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2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>
        <f t="shared" si="0"/>
        <v>1</v>
      </c>
    </row>
    <row r="18" spans="1:46" x14ac:dyDescent="0.35">
      <c r="A18" s="63"/>
      <c r="B18" s="30">
        <v>15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2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1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>
        <f t="shared" si="0"/>
        <v>1</v>
      </c>
    </row>
    <row r="19" spans="1:46" hidden="1" x14ac:dyDescent="0.35">
      <c r="A19" s="63"/>
      <c r="B19" s="30">
        <v>16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>
        <f t="shared" si="0"/>
        <v>0</v>
      </c>
    </row>
    <row r="20" spans="1:46" x14ac:dyDescent="0.35">
      <c r="A20" s="63"/>
      <c r="B20" s="30">
        <v>17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2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1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>
        <f t="shared" si="0"/>
        <v>1</v>
      </c>
    </row>
    <row r="21" spans="1:46" hidden="1" x14ac:dyDescent="0.35">
      <c r="A21" s="63"/>
      <c r="B21" s="30">
        <v>18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2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>
        <f t="shared" si="0"/>
        <v>0</v>
      </c>
    </row>
    <row r="22" spans="1:46" hidden="1" x14ac:dyDescent="0.35">
      <c r="A22" s="63"/>
      <c r="B22" s="30">
        <v>19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2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>
        <f t="shared" si="0"/>
        <v>0</v>
      </c>
    </row>
    <row r="23" spans="1:46" x14ac:dyDescent="0.35">
      <c r="A23" s="63"/>
      <c r="B23" s="30">
        <v>20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2">
        <v>79</v>
      </c>
      <c r="X23" s="31">
        <v>3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4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8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>
        <f t="shared" si="0"/>
        <v>94</v>
      </c>
    </row>
    <row r="24" spans="1:46" x14ac:dyDescent="0.35">
      <c r="A24" s="63"/>
      <c r="B24" s="30">
        <v>21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12</v>
      </c>
      <c r="X24" s="32">
        <v>1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>
        <f t="shared" si="0"/>
        <v>13</v>
      </c>
    </row>
    <row r="25" spans="1:46" hidden="1" x14ac:dyDescent="0.35">
      <c r="A25" s="63"/>
      <c r="B25" s="30">
        <v>22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2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>
        <f t="shared" si="0"/>
        <v>0</v>
      </c>
    </row>
    <row r="26" spans="1:46" hidden="1" x14ac:dyDescent="0.35">
      <c r="A26" s="63"/>
      <c r="B26" s="30">
        <v>23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2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>
        <f t="shared" si="0"/>
        <v>0</v>
      </c>
    </row>
    <row r="27" spans="1:46" x14ac:dyDescent="0.35">
      <c r="A27" s="63"/>
      <c r="B27" s="30">
        <v>24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1</v>
      </c>
      <c r="X27" s="31">
        <v>0</v>
      </c>
      <c r="Y27" s="31">
        <v>0</v>
      </c>
      <c r="Z27" s="31">
        <v>0</v>
      </c>
      <c r="AA27" s="32">
        <v>2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>
        <f t="shared" si="0"/>
        <v>3</v>
      </c>
    </row>
    <row r="28" spans="1:46" x14ac:dyDescent="0.35">
      <c r="A28" s="63"/>
      <c r="B28" s="30">
        <v>25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1</v>
      </c>
      <c r="X28" s="31">
        <v>0</v>
      </c>
      <c r="Y28" s="31">
        <v>0</v>
      </c>
      <c r="Z28" s="31">
        <v>0</v>
      </c>
      <c r="AA28" s="31">
        <v>0</v>
      </c>
      <c r="AB28" s="32">
        <v>0</v>
      </c>
      <c r="AC28" s="31">
        <v>0</v>
      </c>
      <c r="AD28" s="31">
        <v>2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3</v>
      </c>
      <c r="AK28" s="31">
        <v>1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>
        <f t="shared" si="0"/>
        <v>7</v>
      </c>
    </row>
    <row r="29" spans="1:46" x14ac:dyDescent="0.35">
      <c r="A29" s="63"/>
      <c r="B29" s="30">
        <v>26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6</v>
      </c>
      <c r="X29" s="31">
        <v>1</v>
      </c>
      <c r="Y29" s="31">
        <v>0</v>
      </c>
      <c r="Z29" s="31">
        <v>0</v>
      </c>
      <c r="AA29" s="31">
        <v>0</v>
      </c>
      <c r="AB29" s="31">
        <v>0</v>
      </c>
      <c r="AC29" s="32">
        <v>0</v>
      </c>
      <c r="AD29" s="31">
        <v>2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4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>
        <f t="shared" si="0"/>
        <v>13</v>
      </c>
    </row>
    <row r="30" spans="1:46" x14ac:dyDescent="0.35">
      <c r="A30" s="63"/>
      <c r="B30" s="30">
        <v>27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10</v>
      </c>
      <c r="X30" s="31">
        <v>2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2">
        <v>10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9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>
        <f t="shared" si="0"/>
        <v>31</v>
      </c>
    </row>
    <row r="31" spans="1:46" hidden="1" x14ac:dyDescent="0.35">
      <c r="A31" s="63"/>
      <c r="B31" s="30">
        <v>28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2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>
        <f t="shared" si="0"/>
        <v>0</v>
      </c>
    </row>
    <row r="32" spans="1:46" hidden="1" x14ac:dyDescent="0.35">
      <c r="A32" s="63"/>
      <c r="B32" s="30">
        <v>29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2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>
        <f t="shared" si="0"/>
        <v>0</v>
      </c>
    </row>
    <row r="33" spans="1:46" x14ac:dyDescent="0.35">
      <c r="A33" s="63"/>
      <c r="B33" s="30">
        <v>30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1</v>
      </c>
      <c r="AE33" s="31">
        <v>0</v>
      </c>
      <c r="AF33" s="31">
        <v>0</v>
      </c>
      <c r="AG33" s="32">
        <v>0</v>
      </c>
      <c r="AH33" s="31">
        <v>0</v>
      </c>
      <c r="AI33" s="31">
        <v>0</v>
      </c>
      <c r="AJ33" s="31">
        <v>1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>
        <f t="shared" si="0"/>
        <v>2</v>
      </c>
    </row>
    <row r="34" spans="1:46" x14ac:dyDescent="0.35">
      <c r="A34" s="63"/>
      <c r="B34" s="30">
        <v>31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1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2">
        <v>0</v>
      </c>
      <c r="AI34" s="31">
        <v>0</v>
      </c>
      <c r="AJ34" s="31">
        <v>1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>
        <f t="shared" si="0"/>
        <v>2</v>
      </c>
    </row>
    <row r="35" spans="1:46" x14ac:dyDescent="0.35">
      <c r="A35" s="63"/>
      <c r="B35" s="30">
        <v>32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3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1</v>
      </c>
      <c r="AE35" s="31">
        <v>0</v>
      </c>
      <c r="AF35" s="31">
        <v>0</v>
      </c>
      <c r="AG35" s="31">
        <v>0</v>
      </c>
      <c r="AH35" s="31">
        <v>0</v>
      </c>
      <c r="AI35" s="32">
        <v>1</v>
      </c>
      <c r="AJ35" s="31">
        <v>3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>
        <f t="shared" si="0"/>
        <v>8</v>
      </c>
    </row>
    <row r="36" spans="1:46" x14ac:dyDescent="0.35">
      <c r="A36" s="63"/>
      <c r="B36" s="30">
        <v>33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13</v>
      </c>
      <c r="X36" s="31">
        <v>0</v>
      </c>
      <c r="Y36" s="31">
        <v>0</v>
      </c>
      <c r="Z36" s="31">
        <v>0</v>
      </c>
      <c r="AA36" s="31">
        <v>0</v>
      </c>
      <c r="AB36" s="31">
        <v>1</v>
      </c>
      <c r="AC36" s="31">
        <v>0</v>
      </c>
      <c r="AD36" s="31">
        <v>5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2">
        <v>362</v>
      </c>
      <c r="AK36" s="31">
        <v>3</v>
      </c>
      <c r="AL36" s="31">
        <v>0</v>
      </c>
      <c r="AM36" s="31">
        <v>2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>
        <f t="shared" si="0"/>
        <v>386</v>
      </c>
    </row>
    <row r="37" spans="1:46" x14ac:dyDescent="0.35">
      <c r="A37" s="63"/>
      <c r="B37" s="30">
        <v>34</v>
      </c>
      <c r="C37" s="31">
        <v>1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2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21</v>
      </c>
      <c r="AK37" s="32">
        <v>1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>
        <f t="shared" si="0"/>
        <v>25</v>
      </c>
    </row>
    <row r="38" spans="1:46" x14ac:dyDescent="0.35">
      <c r="A38" s="63"/>
      <c r="B38" s="30">
        <v>35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3</v>
      </c>
      <c r="AK38" s="31">
        <v>0</v>
      </c>
      <c r="AL38" s="32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>
        <f t="shared" si="0"/>
        <v>3</v>
      </c>
    </row>
    <row r="39" spans="1:46" x14ac:dyDescent="0.35">
      <c r="A39" s="63"/>
      <c r="B39" s="30">
        <v>36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1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4</v>
      </c>
      <c r="AK39" s="31">
        <v>0</v>
      </c>
      <c r="AL39" s="31">
        <v>0</v>
      </c>
      <c r="AM39" s="32">
        <v>4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>
        <f t="shared" si="0"/>
        <v>9</v>
      </c>
    </row>
    <row r="40" spans="1:46" hidden="1" x14ac:dyDescent="0.35">
      <c r="A40" s="63"/>
      <c r="B40" s="30">
        <v>37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2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>
        <f t="shared" si="0"/>
        <v>0</v>
      </c>
    </row>
    <row r="41" spans="1:46" x14ac:dyDescent="0.35">
      <c r="A41" s="63"/>
      <c r="B41" s="30">
        <v>38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2</v>
      </c>
      <c r="AK41" s="31">
        <v>0</v>
      </c>
      <c r="AL41" s="31">
        <v>0</v>
      </c>
      <c r="AM41" s="31">
        <v>0</v>
      </c>
      <c r="AN41" s="31">
        <v>0</v>
      </c>
      <c r="AO41" s="32">
        <v>0</v>
      </c>
      <c r="AP41" s="31">
        <v>0</v>
      </c>
      <c r="AQ41" s="31">
        <v>0</v>
      </c>
      <c r="AR41" s="31">
        <v>0</v>
      </c>
      <c r="AS41" s="31">
        <v>0</v>
      </c>
      <c r="AT41">
        <f t="shared" si="0"/>
        <v>2</v>
      </c>
    </row>
    <row r="42" spans="1:46" hidden="1" x14ac:dyDescent="0.35">
      <c r="A42" s="63"/>
      <c r="B42" s="30">
        <v>39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2">
        <v>0</v>
      </c>
      <c r="AQ42" s="31">
        <v>0</v>
      </c>
      <c r="AR42" s="31">
        <v>0</v>
      </c>
      <c r="AS42" s="31">
        <v>0</v>
      </c>
      <c r="AT42">
        <f t="shared" si="0"/>
        <v>0</v>
      </c>
    </row>
    <row r="43" spans="1:46" hidden="1" x14ac:dyDescent="0.35">
      <c r="A43" s="63"/>
      <c r="B43" s="30">
        <v>40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2">
        <v>0</v>
      </c>
      <c r="AR43" s="31">
        <v>0</v>
      </c>
      <c r="AS43" s="31">
        <v>0</v>
      </c>
      <c r="AT43">
        <f t="shared" si="0"/>
        <v>0</v>
      </c>
    </row>
    <row r="44" spans="1:46" hidden="1" x14ac:dyDescent="0.35">
      <c r="A44" s="63"/>
      <c r="B44" s="30">
        <v>41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2">
        <v>0</v>
      </c>
      <c r="AS44" s="31">
        <v>0</v>
      </c>
      <c r="AT44">
        <f t="shared" si="0"/>
        <v>0</v>
      </c>
    </row>
    <row r="45" spans="1:46" x14ac:dyDescent="0.35">
      <c r="A45" s="63"/>
      <c r="B45" s="30">
        <v>42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1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2">
        <v>0</v>
      </c>
      <c r="AT45">
        <f t="shared" si="0"/>
        <v>1</v>
      </c>
    </row>
    <row r="46" spans="1:46" x14ac:dyDescent="0.35">
      <c r="C46">
        <f>SUM(C3:C45)</f>
        <v>10</v>
      </c>
      <c r="D46">
        <f t="shared" ref="D46:AS46" si="1">SUM(D3:D45)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15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1</v>
      </c>
      <c r="O46">
        <f t="shared" si="1"/>
        <v>5</v>
      </c>
      <c r="P46">
        <f t="shared" si="1"/>
        <v>0</v>
      </c>
      <c r="Q46">
        <f t="shared" si="1"/>
        <v>3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133</v>
      </c>
      <c r="X46">
        <f t="shared" si="1"/>
        <v>8</v>
      </c>
      <c r="Y46">
        <f t="shared" si="1"/>
        <v>0</v>
      </c>
      <c r="Z46">
        <f t="shared" si="1"/>
        <v>0</v>
      </c>
      <c r="AA46">
        <f t="shared" si="1"/>
        <v>2</v>
      </c>
      <c r="AB46">
        <f t="shared" si="1"/>
        <v>1</v>
      </c>
      <c r="AC46">
        <f t="shared" si="1"/>
        <v>0</v>
      </c>
      <c r="AD46">
        <f t="shared" si="1"/>
        <v>25</v>
      </c>
      <c r="AE46">
        <f t="shared" si="1"/>
        <v>0</v>
      </c>
      <c r="AF46">
        <f t="shared" si="1"/>
        <v>0</v>
      </c>
      <c r="AG46">
        <f t="shared" si="1"/>
        <v>0</v>
      </c>
      <c r="AH46">
        <f t="shared" si="1"/>
        <v>0</v>
      </c>
      <c r="AI46">
        <f t="shared" si="1"/>
        <v>2</v>
      </c>
      <c r="AJ46">
        <f t="shared" si="1"/>
        <v>428</v>
      </c>
      <c r="AK46">
        <f t="shared" si="1"/>
        <v>7</v>
      </c>
      <c r="AL46">
        <f t="shared" si="1"/>
        <v>0</v>
      </c>
      <c r="AM46">
        <f t="shared" si="1"/>
        <v>7</v>
      </c>
      <c r="AN46">
        <f t="shared" si="1"/>
        <v>0</v>
      </c>
      <c r="AO46">
        <f t="shared" si="1"/>
        <v>0</v>
      </c>
      <c r="AP46">
        <f t="shared" si="1"/>
        <v>0</v>
      </c>
      <c r="AQ46">
        <f t="shared" si="1"/>
        <v>0</v>
      </c>
      <c r="AR46">
        <f t="shared" si="1"/>
        <v>0</v>
      </c>
      <c r="AS46">
        <f t="shared" si="1"/>
        <v>0</v>
      </c>
      <c r="AT46">
        <f>SUM(AT3:AT45)</f>
        <v>647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 C46:AS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sheetPr codeName="Folha6"/>
  <dimension ref="A1:AO44"/>
  <sheetViews>
    <sheetView topLeftCell="E1" workbookViewId="0">
      <pane ySplit="1" topLeftCell="A3" activePane="bottomLeft" state="frozen"/>
      <selection pane="bottomLeft" activeCell="I28" sqref="I27:I28"/>
    </sheetView>
  </sheetViews>
  <sheetFormatPr defaultRowHeight="20" customHeight="1" x14ac:dyDescent="0.35"/>
  <cols>
    <col min="1" max="1" width="8.6328125" style="47" bestFit="1" customWidth="1"/>
    <col min="2" max="2" width="10.6328125" style="11" bestFit="1" customWidth="1"/>
    <col min="3" max="3" width="6.453125" style="11" bestFit="1" customWidth="1"/>
    <col min="4" max="4" width="18.6328125" style="36" bestFit="1" customWidth="1"/>
    <col min="5" max="5" width="16.26953125" style="44" bestFit="1" customWidth="1"/>
    <col min="6" max="6" width="9.6328125" style="44" bestFit="1" customWidth="1"/>
    <col min="7" max="7" width="11.54296875" style="44" bestFit="1" customWidth="1"/>
    <col min="8" max="8" width="8.7265625" style="11"/>
    <col min="9" max="9" width="8.81640625" style="47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46" bestFit="1" customWidth="1"/>
    <col min="14" max="14" width="9.6328125" style="46" bestFit="1" customWidth="1"/>
    <col min="15" max="15" width="11.54296875" style="46" bestFit="1" customWidth="1"/>
    <col min="16" max="16" width="8.7265625" style="11"/>
    <col min="17" max="17" width="8.6328125" style="47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46" bestFit="1" customWidth="1"/>
    <col min="22" max="22" width="9.6328125" style="46" bestFit="1" customWidth="1"/>
    <col min="23" max="23" width="11.54296875" style="46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46" bestFit="1" customWidth="1"/>
    <col min="30" max="30" width="9.6328125" style="46" bestFit="1" customWidth="1"/>
    <col min="31" max="31" width="11.54296875" style="46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36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37" t="s">
        <v>26</v>
      </c>
      <c r="C1" s="37" t="s">
        <v>54</v>
      </c>
      <c r="D1" s="37" t="s">
        <v>27</v>
      </c>
      <c r="E1" s="42"/>
      <c r="F1" s="42"/>
      <c r="G1" s="42"/>
      <c r="J1" s="37" t="s">
        <v>26</v>
      </c>
      <c r="K1" s="37" t="s">
        <v>54</v>
      </c>
      <c r="L1" s="37" t="s">
        <v>27</v>
      </c>
      <c r="M1" s="42"/>
      <c r="N1" s="42"/>
      <c r="O1" s="42"/>
      <c r="R1" s="53" t="s">
        <v>26</v>
      </c>
      <c r="S1" s="53" t="s">
        <v>54</v>
      </c>
      <c r="T1" s="53" t="s">
        <v>27</v>
      </c>
      <c r="U1" s="42"/>
      <c r="V1" s="42"/>
      <c r="W1" s="42"/>
      <c r="Z1" s="37" t="s">
        <v>26</v>
      </c>
      <c r="AA1" s="37" t="s">
        <v>54</v>
      </c>
      <c r="AB1" s="37" t="s">
        <v>27</v>
      </c>
      <c r="AC1" s="42"/>
      <c r="AD1" s="42"/>
      <c r="AE1" s="42"/>
      <c r="AG1" s="37" t="s">
        <v>54</v>
      </c>
      <c r="AH1" s="37" t="s">
        <v>31</v>
      </c>
      <c r="AI1" s="37" t="s">
        <v>32</v>
      </c>
      <c r="AJ1" s="37" t="s">
        <v>33</v>
      </c>
      <c r="AL1" s="74" t="s">
        <v>48</v>
      </c>
      <c r="AM1" s="74"/>
      <c r="AN1" s="74"/>
    </row>
    <row r="2" spans="1:41" ht="20" customHeight="1" x14ac:dyDescent="0.35">
      <c r="A2" s="67" t="s">
        <v>55</v>
      </c>
      <c r="B2" s="39">
        <v>8</v>
      </c>
      <c r="C2" s="39">
        <v>0</v>
      </c>
      <c r="D2" s="41">
        <f>B2/SUM(B2:B7)</f>
        <v>0.61538461538461542</v>
      </c>
      <c r="E2" s="43" t="str">
        <f t="shared" ref="E2:E7" si="0">VLOOKUP(C2,$AG$1:$AJ$44,2,FALSE)</f>
        <v>Arco</v>
      </c>
      <c r="F2" s="43" t="str">
        <f t="shared" ref="F2:F7" si="1">VLOOKUP(C2,$AG$1:$AJ$44,3,FALSE)</f>
        <v>Antes de 1960</v>
      </c>
      <c r="G2" s="43" t="str">
        <f t="shared" ref="G2:G7" si="2">VLOOKUP(C2,$AG$1:$AJ$44,4,FALSE)</f>
        <v>Alvenaria de Pedra</v>
      </c>
      <c r="I2" s="63" t="s">
        <v>56</v>
      </c>
      <c r="J2" s="39">
        <v>5</v>
      </c>
      <c r="K2" s="39">
        <v>12</v>
      </c>
      <c r="L2" s="41">
        <f>J2/SUM(J2:J4)</f>
        <v>0.55555555555555558</v>
      </c>
      <c r="M2" s="45" t="str">
        <f>VLOOKUP(K2,$AG$1:$AJ$44,2,FALSE)</f>
        <v>Outro</v>
      </c>
      <c r="N2" s="45" t="str">
        <f>VLOOKUP(K2,$AG$1:$AJ$44,3,FALSE)</f>
        <v>1983-2010</v>
      </c>
      <c r="O2" s="45" t="str">
        <f>VLOOKUP(K2,$AG$1:$AJ$44,4,FALSE)</f>
        <v>Aço</v>
      </c>
      <c r="Q2" s="65" t="s">
        <v>57</v>
      </c>
      <c r="R2" s="39">
        <v>1</v>
      </c>
      <c r="S2" s="39">
        <v>24</v>
      </c>
      <c r="T2" s="41">
        <f>R2/SUM(R2:R3)</f>
        <v>0.33333333333333331</v>
      </c>
      <c r="U2" s="45" t="str">
        <f>VLOOKUP(S2,$AG$1:$AJ$44,2,FALSE)</f>
        <v>Pórtico</v>
      </c>
      <c r="V2" s="45" t="str">
        <f>VLOOKUP(S2,$AG$1:$AJ$44,3,FALSE)</f>
        <v>Depois de 2010</v>
      </c>
      <c r="W2" s="45" t="str">
        <f>VLOOKUP(S2,$AG$1:$AJ$44,4,FALSE)</f>
        <v>Betão Armado</v>
      </c>
      <c r="Y2" s="63" t="s">
        <v>58</v>
      </c>
      <c r="Z2" s="39">
        <v>357</v>
      </c>
      <c r="AA2" s="39">
        <v>33</v>
      </c>
      <c r="AB2" s="41">
        <f>Z2/SUM(Z2:Z8)</f>
        <v>0.92487046632124348</v>
      </c>
      <c r="AC2" s="45" t="str">
        <f t="shared" ref="AC2:AC8" si="3">VLOOKUP(AA2,$AG$1:$AJ$44,2,FALSE)</f>
        <v>Vãos Multiplos</v>
      </c>
      <c r="AD2" s="45" t="str">
        <f t="shared" ref="AD2:AD8" si="4">VLOOKUP(AA2,$AG$1:$AJ$44,3,FALSE)</f>
        <v>1983-2010</v>
      </c>
      <c r="AE2" s="45" t="str">
        <f t="shared" ref="AE2:AE8" si="5">VLOOKUP(AA2,$AG$1:$AJ$44,4,FALSE)</f>
        <v>Betão Armado</v>
      </c>
      <c r="AG2" s="28">
        <v>0</v>
      </c>
      <c r="AH2" s="28" t="s">
        <v>34</v>
      </c>
      <c r="AI2" s="28" t="s">
        <v>35</v>
      </c>
      <c r="AJ2" s="28" t="s">
        <v>36</v>
      </c>
      <c r="AL2" s="28">
        <f>C2+C9+C13+C16+C19+C23+C26+K2+K6+K9+K11+K14+K17+K22+S2+S5+S10+S15+S19+S23+S27+AA2+AA10+AA16+AA20+AA24+AA27</f>
        <v>557</v>
      </c>
      <c r="AM2" s="38" t="s">
        <v>53</v>
      </c>
      <c r="AN2" s="28">
        <v>647</v>
      </c>
      <c r="AO2" s="54">
        <f>AL2/AN2</f>
        <v>0.86089644513137553</v>
      </c>
    </row>
    <row r="3" spans="1:41" ht="20" customHeight="1" x14ac:dyDescent="0.35">
      <c r="A3" s="68"/>
      <c r="B3" s="28">
        <v>1</v>
      </c>
      <c r="C3" s="28">
        <v>6</v>
      </c>
      <c r="D3" s="38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44" t="str">
        <f t="shared" si="0"/>
        <v>Arco</v>
      </c>
      <c r="F3" s="44" t="str">
        <f t="shared" si="1"/>
        <v>1983-2010</v>
      </c>
      <c r="G3" s="44" t="str">
        <f t="shared" si="2"/>
        <v>Betão Armado</v>
      </c>
      <c r="I3" s="63"/>
      <c r="J3" s="49">
        <v>3</v>
      </c>
      <c r="K3" s="49">
        <v>20</v>
      </c>
      <c r="L3" s="33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44" t="str">
        <f>VLOOKUP(K3,$AG$1:$AJ$44,2,FALSE)</f>
        <v>Pórtico</v>
      </c>
      <c r="N3" s="44" t="str">
        <f>VLOOKUP(K3,$AG$1:$AJ$44,3,FALSE)</f>
        <v>1983-2010</v>
      </c>
      <c r="O3" s="44" t="str">
        <f>VLOOKUP(K3,$AG$1:$AJ$44,4,FALSE)</f>
        <v>Betão Armado</v>
      </c>
      <c r="Q3" s="66"/>
      <c r="R3" s="28">
        <v>2</v>
      </c>
      <c r="S3" s="28">
        <v>20</v>
      </c>
      <c r="T3" s="38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44" t="str">
        <f>VLOOKUP(S3,$AG$1:$AJ$44,2,FALSE)</f>
        <v>Pórtico</v>
      </c>
      <c r="V3" s="44" t="str">
        <f>VLOOKUP(S3,$AG$1:$AJ$44,3,FALSE)</f>
        <v>1983-2010</v>
      </c>
      <c r="W3" s="44" t="str">
        <f>VLOOKUP(S3,$AG$1:$AJ$44,4,FALSE)</f>
        <v>Betão Armado</v>
      </c>
      <c r="Y3" s="63"/>
      <c r="Z3" s="28">
        <v>20</v>
      </c>
      <c r="AA3" s="28">
        <v>20</v>
      </c>
      <c r="AB3" s="38" t="str">
        <f t="shared" ref="AB3:AB7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44" t="str">
        <f t="shared" si="3"/>
        <v>Pórtico</v>
      </c>
      <c r="AD3" s="44" t="str">
        <f t="shared" si="4"/>
        <v>1983-2010</v>
      </c>
      <c r="AE3" s="44" t="str">
        <f t="shared" si="5"/>
        <v>Betão Armado</v>
      </c>
      <c r="AG3" s="28">
        <v>1</v>
      </c>
      <c r="AH3" s="28" t="s">
        <v>34</v>
      </c>
      <c r="AI3" s="28" t="s">
        <v>37</v>
      </c>
      <c r="AJ3" s="28" t="s">
        <v>36</v>
      </c>
      <c r="AL3" s="28">
        <f t="shared" ref="AL3:AL9" si="7">COUNTIF($D$2:$D$37,AM3)+COUNTIF($L$2:$L$37,AM3)+COUNTIF($T$2:$T$37,AM3)+COUNTIF($AB$2:$AB$37,AM3)</f>
        <v>8</v>
      </c>
      <c r="AM3" s="38" t="s">
        <v>52</v>
      </c>
      <c r="AN3" s="55">
        <f>AL3/$AL$10</f>
        <v>0.14545454545454545</v>
      </c>
    </row>
    <row r="4" spans="1:41" ht="20" customHeight="1" x14ac:dyDescent="0.35">
      <c r="A4" s="68"/>
      <c r="B4" s="28">
        <v>1</v>
      </c>
      <c r="C4" s="28">
        <v>14</v>
      </c>
      <c r="D4" s="38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44" t="str">
        <f t="shared" si="0"/>
        <v>Outro</v>
      </c>
      <c r="F4" s="44" t="str">
        <f t="shared" si="1"/>
        <v>Antes de 1960</v>
      </c>
      <c r="G4" s="44" t="str">
        <f t="shared" si="2"/>
        <v>Alvenaria de Pedra</v>
      </c>
      <c r="I4" s="63"/>
      <c r="J4" s="28">
        <v>1</v>
      </c>
      <c r="K4" s="28">
        <v>6</v>
      </c>
      <c r="L4" s="38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44" t="str">
        <f>VLOOKUP(K4,$AG$1:$AJ$44,2,FALSE)</f>
        <v>Arco</v>
      </c>
      <c r="N4" s="44" t="str">
        <f>VLOOKUP(K4,$AG$1:$AJ$44,3,FALSE)</f>
        <v>1983-2010</v>
      </c>
      <c r="O4" s="44" t="str">
        <f>VLOOKUP(K4,$AG$1:$AJ$44,4,FALSE)</f>
        <v>Betão Armado</v>
      </c>
      <c r="R4" s="15"/>
      <c r="S4" s="15"/>
      <c r="T4" s="15"/>
      <c r="U4" s="42"/>
      <c r="V4" s="42"/>
      <c r="W4" s="42"/>
      <c r="Y4" s="63"/>
      <c r="Z4" s="28">
        <v>3</v>
      </c>
      <c r="AA4" s="28">
        <v>27</v>
      </c>
      <c r="AB4" s="38" t="str">
        <f t="shared" si="6"/>
        <v>2 (Ano, Material)</v>
      </c>
      <c r="AC4" s="44" t="str">
        <f t="shared" si="3"/>
        <v>Tabuleiro simples/apoiado</v>
      </c>
      <c r="AD4" s="44" t="str">
        <f t="shared" si="4"/>
        <v>1983-2010</v>
      </c>
      <c r="AE4" s="44" t="str">
        <f t="shared" si="5"/>
        <v>Betão Armado</v>
      </c>
      <c r="AG4" s="28">
        <v>2</v>
      </c>
      <c r="AH4" s="28" t="s">
        <v>34</v>
      </c>
      <c r="AI4" s="28" t="s">
        <v>35</v>
      </c>
      <c r="AJ4" s="28" t="s">
        <v>38</v>
      </c>
      <c r="AL4" s="28">
        <f t="shared" si="7"/>
        <v>4</v>
      </c>
      <c r="AM4" s="38" t="s">
        <v>49</v>
      </c>
      <c r="AN4" s="55">
        <f t="shared" ref="AN4:AN9" si="9">AL4/$AL$10</f>
        <v>7.2727272727272724E-2</v>
      </c>
    </row>
    <row r="5" spans="1:41" ht="20" customHeight="1" x14ac:dyDescent="0.35">
      <c r="A5" s="68"/>
      <c r="B5" s="28">
        <v>1</v>
      </c>
      <c r="C5" s="28">
        <v>32</v>
      </c>
      <c r="D5" s="38" t="str">
        <f t="shared" si="8"/>
        <v>1 (Ano, )</v>
      </c>
      <c r="E5" s="44" t="str">
        <f t="shared" si="0"/>
        <v>Vãos Multiplos</v>
      </c>
      <c r="F5" s="44" t="str">
        <f t="shared" si="1"/>
        <v>Antes de 1960</v>
      </c>
      <c r="G5" s="44" t="str">
        <f t="shared" si="2"/>
        <v>Betão Armado</v>
      </c>
      <c r="J5" s="15"/>
      <c r="K5" s="15"/>
      <c r="L5" s="15"/>
      <c r="M5" s="42"/>
      <c r="N5" s="42"/>
      <c r="O5" s="42"/>
      <c r="Q5" s="63" t="s">
        <v>59</v>
      </c>
      <c r="R5" s="39">
        <v>1</v>
      </c>
      <c r="S5" s="39">
        <v>25</v>
      </c>
      <c r="T5" s="41">
        <f>R5/SUM(R5:R8)</f>
        <v>0.14285714285714285</v>
      </c>
      <c r="U5" s="45" t="str">
        <f>VLOOKUP(S5,$AG$1:$AJ$44,2,FALSE)</f>
        <v>Tabuleiro simples/apoiado</v>
      </c>
      <c r="V5" s="45" t="str">
        <f>VLOOKUP(S5,$AG$1:$AJ$44,3,FALSE)</f>
        <v>Antes de 1960</v>
      </c>
      <c r="W5" s="45" t="str">
        <f>VLOOKUP(S5,$AG$1:$AJ$44,4,FALSE)</f>
        <v>Betão Armado</v>
      </c>
      <c r="Y5" s="63"/>
      <c r="Z5" s="28">
        <v>3</v>
      </c>
      <c r="AA5" s="28">
        <v>34</v>
      </c>
      <c r="AB5" s="38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44" t="str">
        <f t="shared" si="3"/>
        <v>Vãos Multiplos</v>
      </c>
      <c r="AD5" s="44" t="str">
        <f t="shared" si="4"/>
        <v>1960-1983</v>
      </c>
      <c r="AE5" s="44" t="str">
        <f t="shared" si="5"/>
        <v>Betão Armado</v>
      </c>
      <c r="AG5" s="28">
        <v>3</v>
      </c>
      <c r="AH5" s="28" t="s">
        <v>34</v>
      </c>
      <c r="AI5" s="28" t="s">
        <v>39</v>
      </c>
      <c r="AJ5" s="28" t="s">
        <v>36</v>
      </c>
      <c r="AL5" s="28">
        <f t="shared" si="7"/>
        <v>5</v>
      </c>
      <c r="AM5" s="38" t="s">
        <v>50</v>
      </c>
      <c r="AN5" s="55">
        <f t="shared" si="9"/>
        <v>9.0909090909090912E-2</v>
      </c>
    </row>
    <row r="6" spans="1:41" ht="20" customHeight="1" x14ac:dyDescent="0.35">
      <c r="A6" s="68"/>
      <c r="B6" s="28">
        <v>1</v>
      </c>
      <c r="C6" s="28">
        <v>33</v>
      </c>
      <c r="D6" s="38" t="str">
        <f t="shared" si="8"/>
        <v>0 (Nenhuma)</v>
      </c>
      <c r="E6" s="44" t="str">
        <f t="shared" si="0"/>
        <v>Vãos Multiplos</v>
      </c>
      <c r="F6" s="44" t="str">
        <f t="shared" si="1"/>
        <v>1983-2010</v>
      </c>
      <c r="G6" s="44" t="str">
        <f t="shared" si="2"/>
        <v>Betão Armado</v>
      </c>
      <c r="I6" s="65" t="s">
        <v>60</v>
      </c>
      <c r="J6" s="39">
        <v>0</v>
      </c>
      <c r="K6" s="39">
        <v>13</v>
      </c>
      <c r="L6" s="40"/>
      <c r="M6" s="43" t="str">
        <f>VLOOKUP(K6,$AG$1:$AJ$44,2,FALSE)</f>
        <v>Outro</v>
      </c>
      <c r="N6" s="43" t="str">
        <f>VLOOKUP(K6,$AG$1:$AJ$44,3,FALSE)</f>
        <v>1960-1983</v>
      </c>
      <c r="O6" s="43" t="str">
        <f>VLOOKUP(K6,$AG$1:$AJ$44,4,FALSE)</f>
        <v>Aço</v>
      </c>
      <c r="Q6" s="63"/>
      <c r="R6" s="28">
        <v>3</v>
      </c>
      <c r="S6" s="28">
        <v>20</v>
      </c>
      <c r="T6" s="38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44" t="str">
        <f>VLOOKUP(S6,$AG$1:$AJ$44,2,FALSE)</f>
        <v>Pórtico</v>
      </c>
      <c r="V6" s="44" t="str">
        <f>VLOOKUP(S6,$AG$1:$AJ$44,3,FALSE)</f>
        <v>1983-2010</v>
      </c>
      <c r="W6" s="44" t="str">
        <f>VLOOKUP(S6,$AG$1:$AJ$44,4,FALSE)</f>
        <v>Betão Armado</v>
      </c>
      <c r="Y6" s="63"/>
      <c r="Z6" s="28">
        <v>1</v>
      </c>
      <c r="AA6" s="28">
        <v>21</v>
      </c>
      <c r="AB6" s="38" t="str">
        <f t="shared" si="6"/>
        <v>1 (Material)</v>
      </c>
      <c r="AC6" s="44" t="str">
        <f t="shared" si="3"/>
        <v>Pórtico</v>
      </c>
      <c r="AD6" s="44" t="str">
        <f t="shared" si="4"/>
        <v>1960-1983</v>
      </c>
      <c r="AE6" s="44" t="str">
        <f t="shared" si="5"/>
        <v>Betão Armado</v>
      </c>
      <c r="AG6" s="28">
        <v>4</v>
      </c>
      <c r="AH6" s="28" t="s">
        <v>34</v>
      </c>
      <c r="AI6" s="28" t="s">
        <v>37</v>
      </c>
      <c r="AJ6" s="28" t="s">
        <v>38</v>
      </c>
      <c r="AL6" s="28">
        <f t="shared" si="7"/>
        <v>15</v>
      </c>
      <c r="AM6" s="38" t="s">
        <v>29</v>
      </c>
      <c r="AN6" s="55">
        <f t="shared" si="9"/>
        <v>0.27272727272727271</v>
      </c>
    </row>
    <row r="7" spans="1:41" ht="20" customHeight="1" x14ac:dyDescent="0.35">
      <c r="A7" s="69"/>
      <c r="B7" s="28">
        <v>1</v>
      </c>
      <c r="C7" s="28">
        <v>34</v>
      </c>
      <c r="D7" s="38" t="str">
        <f t="shared" si="8"/>
        <v>0 (Nenhuma)</v>
      </c>
      <c r="E7" s="44" t="str">
        <f t="shared" si="0"/>
        <v>Vãos Multiplos</v>
      </c>
      <c r="F7" s="44" t="str">
        <f t="shared" si="1"/>
        <v>1960-1983</v>
      </c>
      <c r="G7" s="44" t="str">
        <f t="shared" si="2"/>
        <v>Betão Armado</v>
      </c>
      <c r="I7" s="66"/>
      <c r="J7" s="28">
        <v>1</v>
      </c>
      <c r="K7" s="28">
        <v>36</v>
      </c>
      <c r="L7" s="38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44" t="str">
        <f>VLOOKUP(K7,$AG$1:$AJ$44,2,FALSE)</f>
        <v>Vãos Multiplos</v>
      </c>
      <c r="N7" s="44" t="str">
        <f>VLOOKUP(K7,$AG$1:$AJ$44,3,FALSE)</f>
        <v>Depois de 2010</v>
      </c>
      <c r="O7" s="44" t="str">
        <f>VLOOKUP(K7,$AG$1:$AJ$44,4,FALSE)</f>
        <v>Betão Armado</v>
      </c>
      <c r="Q7" s="63"/>
      <c r="R7" s="28">
        <v>2</v>
      </c>
      <c r="S7" s="28">
        <v>32</v>
      </c>
      <c r="T7" s="38" t="str">
        <f t="shared" ref="T7:T8" si="10"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44" t="str">
        <f>VLOOKUP(S7,$AG$1:$AJ$44,2,FALSE)</f>
        <v>Vãos Multiplos</v>
      </c>
      <c r="V7" s="44" t="str">
        <f>VLOOKUP(S7,$AG$1:$AJ$44,3,FALSE)</f>
        <v>Antes de 1960</v>
      </c>
      <c r="W7" s="44" t="str">
        <f>VLOOKUP(S7,$AG$1:$AJ$44,4,FALSE)</f>
        <v>Betão Armado</v>
      </c>
      <c r="Y7" s="63"/>
      <c r="Z7" s="49">
        <v>1</v>
      </c>
      <c r="AA7" s="49">
        <v>26</v>
      </c>
      <c r="AB7" s="33" t="str">
        <f t="shared" si="6"/>
        <v>1 (Material)</v>
      </c>
      <c r="AC7" s="44" t="str">
        <f t="shared" si="3"/>
        <v>Tabuleiro simples/apoiado</v>
      </c>
      <c r="AD7" s="44" t="str">
        <f t="shared" si="4"/>
        <v>1960-1983</v>
      </c>
      <c r="AE7" s="44" t="str">
        <f t="shared" si="5"/>
        <v>Betão Armado</v>
      </c>
      <c r="AG7" s="28">
        <v>5</v>
      </c>
      <c r="AH7" s="28" t="s">
        <v>34</v>
      </c>
      <c r="AI7" s="28" t="s">
        <v>39</v>
      </c>
      <c r="AJ7" s="28" t="s">
        <v>40</v>
      </c>
      <c r="AL7" s="28">
        <f t="shared" si="7"/>
        <v>1</v>
      </c>
      <c r="AM7" s="38" t="s">
        <v>51</v>
      </c>
      <c r="AN7" s="55">
        <f t="shared" si="9"/>
        <v>1.8181818181818181E-2</v>
      </c>
    </row>
    <row r="8" spans="1:41" ht="20" customHeight="1" x14ac:dyDescent="0.35">
      <c r="B8" s="15"/>
      <c r="C8" s="15"/>
      <c r="D8" s="15"/>
      <c r="E8" s="42"/>
      <c r="F8" s="42"/>
      <c r="G8" s="42"/>
      <c r="J8" s="15"/>
      <c r="K8" s="15"/>
      <c r="L8" s="15"/>
      <c r="M8" s="42"/>
      <c r="N8" s="42"/>
      <c r="O8" s="42"/>
      <c r="Q8" s="63"/>
      <c r="R8" s="28">
        <v>1</v>
      </c>
      <c r="S8" s="28">
        <v>4</v>
      </c>
      <c r="T8" s="38" t="str">
        <f t="shared" si="10"/>
        <v>1 (Material)</v>
      </c>
      <c r="U8" s="44" t="str">
        <f>VLOOKUP(S8,$AG$1:$AJ$44,2,FALSE)</f>
        <v>Arco</v>
      </c>
      <c r="V8" s="44" t="str">
        <f>VLOOKUP(S8,$AG$1:$AJ$44,3,FALSE)</f>
        <v>1960-1983</v>
      </c>
      <c r="W8" s="44" t="str">
        <f>VLOOKUP(S8,$AG$1:$AJ$44,4,FALSE)</f>
        <v>Betão Armado</v>
      </c>
      <c r="Y8" s="63"/>
      <c r="Z8" s="28">
        <v>1</v>
      </c>
      <c r="AA8" s="28">
        <v>36</v>
      </c>
      <c r="AB8" s="38" t="str">
        <f>COUNTIF(AC8,$AC$2)+COUNTIF(AD8,$AD$2)+COUNTIF(AE8,$AE$2)&amp;" ("&amp; IF(AC8=$AC$2,"Estrutura, ","") &amp; IF(AD8=$AD$2,"Ano, ","") &amp;IF(AE8=$AE$2,"Material","") &amp; IF(OR(AC8=$AC$2,AD8=$AD$2,AE8=$AE$2),"","Nenhuma") &amp;")"</f>
        <v>2 (Estrutura, Material)</v>
      </c>
      <c r="AC8" s="44" t="str">
        <f t="shared" si="3"/>
        <v>Vãos Multiplos</v>
      </c>
      <c r="AD8" s="44" t="str">
        <f t="shared" si="4"/>
        <v>Depois de 2010</v>
      </c>
      <c r="AE8" s="44" t="str">
        <f t="shared" si="5"/>
        <v>Betão Armado</v>
      </c>
      <c r="AG8" s="28">
        <v>6</v>
      </c>
      <c r="AH8" s="28" t="s">
        <v>34</v>
      </c>
      <c r="AI8" s="28" t="s">
        <v>39</v>
      </c>
      <c r="AJ8" s="28" t="s">
        <v>38</v>
      </c>
      <c r="AL8" s="28">
        <f t="shared" si="7"/>
        <v>11</v>
      </c>
      <c r="AM8" s="38" t="s">
        <v>28</v>
      </c>
      <c r="AN8" s="55">
        <f t="shared" si="9"/>
        <v>0.2</v>
      </c>
    </row>
    <row r="9" spans="1:41" ht="20" customHeight="1" x14ac:dyDescent="0.35">
      <c r="A9" s="70" t="s">
        <v>64</v>
      </c>
      <c r="B9" s="50">
        <v>0</v>
      </c>
      <c r="C9" s="50">
        <v>1</v>
      </c>
      <c r="D9" s="51"/>
      <c r="E9" s="45" t="str">
        <f>VLOOKUP(C9,$AG$1:$AJ$44,2,FALSE)</f>
        <v>Arco</v>
      </c>
      <c r="F9" s="45" t="str">
        <f>VLOOKUP(C9,$AG$1:$AJ$44,3,FALSE)</f>
        <v>1960-1983</v>
      </c>
      <c r="G9" s="45" t="str">
        <f>VLOOKUP(C9,$AG$1:$AJ$44,4,FALSE)</f>
        <v>Alvenaria de Pedra</v>
      </c>
      <c r="I9" s="37" t="s">
        <v>61</v>
      </c>
      <c r="J9" s="39">
        <v>1</v>
      </c>
      <c r="K9" s="39">
        <v>14</v>
      </c>
      <c r="L9" s="41">
        <f>J9/SUM(J9)</f>
        <v>1</v>
      </c>
      <c r="M9" s="45" t="str">
        <f>VLOOKUP(K9,$AG$1:$AJ$44,2,FALSE)</f>
        <v>Outro</v>
      </c>
      <c r="N9" s="45" t="str">
        <f>VLOOKUP(K9,$AG$1:$AJ$44,3,FALSE)</f>
        <v>Antes de 1960</v>
      </c>
      <c r="O9" s="45" t="str">
        <f>VLOOKUP(K9,$AG$1:$AJ$44,4,FALSE)</f>
        <v>Alvenaria de Pedra</v>
      </c>
      <c r="R9" s="15"/>
      <c r="S9" s="15"/>
      <c r="T9" s="15"/>
      <c r="U9" s="42"/>
      <c r="V9" s="42"/>
      <c r="W9" s="42"/>
      <c r="Z9" s="15"/>
      <c r="AA9" s="15"/>
      <c r="AB9" s="15"/>
      <c r="AG9" s="28">
        <v>7</v>
      </c>
      <c r="AH9" s="28" t="s">
        <v>34</v>
      </c>
      <c r="AI9" s="28" t="s">
        <v>35</v>
      </c>
      <c r="AJ9" s="28" t="s">
        <v>41</v>
      </c>
      <c r="AL9" s="28">
        <f t="shared" si="7"/>
        <v>11</v>
      </c>
      <c r="AM9" s="38" t="s">
        <v>30</v>
      </c>
      <c r="AN9" s="55">
        <f t="shared" si="9"/>
        <v>0.2</v>
      </c>
    </row>
    <row r="10" spans="1:41" ht="20" customHeight="1" x14ac:dyDescent="0.35">
      <c r="A10" s="71"/>
      <c r="B10" s="28">
        <v>1</v>
      </c>
      <c r="C10" s="28">
        <v>14</v>
      </c>
      <c r="D10" s="38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44" t="str">
        <f>VLOOKUP(C10,$AG$1:$AJ$44,2,FALSE)</f>
        <v>Outro</v>
      </c>
      <c r="F10" s="44" t="str">
        <f>VLOOKUP(C10,$AG$1:$AJ$44,3,FALSE)</f>
        <v>Antes de 1960</v>
      </c>
      <c r="G10" s="44" t="str">
        <f>VLOOKUP(C10,$AG$1:$AJ$44,4,FALSE)</f>
        <v>Alvenaria de Pedra</v>
      </c>
      <c r="J10" s="15"/>
      <c r="K10" s="15"/>
      <c r="L10" s="15"/>
      <c r="M10" s="42"/>
      <c r="N10" s="42"/>
      <c r="O10" s="42"/>
      <c r="Q10" s="63" t="s">
        <v>62</v>
      </c>
      <c r="R10" s="39">
        <v>0</v>
      </c>
      <c r="S10" s="39">
        <v>26</v>
      </c>
      <c r="T10" s="41"/>
      <c r="U10" s="45" t="str">
        <f>VLOOKUP(S10,$AG$1:$AJ$44,2,FALSE)</f>
        <v>Tabuleiro simples/apoiado</v>
      </c>
      <c r="V10" s="45" t="str">
        <f>VLOOKUP(S10,$AG$1:$AJ$44,3,FALSE)</f>
        <v>1960-1983</v>
      </c>
      <c r="W10" s="45" t="str">
        <f>VLOOKUP(S10,$AG$1:$AJ$44,4,FALSE)</f>
        <v>Betão Armado</v>
      </c>
      <c r="Y10" s="63" t="s">
        <v>63</v>
      </c>
      <c r="Z10" s="39">
        <v>1</v>
      </c>
      <c r="AA10" s="39">
        <v>34</v>
      </c>
      <c r="AB10" s="41">
        <f>Z10/SUM(Z10:Z14)</f>
        <v>0.04</v>
      </c>
      <c r="AC10" s="43" t="str">
        <f>VLOOKUP(AA10,$AG$1:$AJ$44,2,FALSE)</f>
        <v>Vãos Multiplos</v>
      </c>
      <c r="AD10" s="43" t="str">
        <f>VLOOKUP(AA10,$AG$1:$AJ$44,3,FALSE)</f>
        <v>1960-1983</v>
      </c>
      <c r="AE10" s="43" t="str">
        <f>VLOOKUP(AA10,$AG$1:$AJ$44,4,FALSE)</f>
        <v>Betão Armado</v>
      </c>
      <c r="AG10" s="28">
        <v>8</v>
      </c>
      <c r="AH10" s="28" t="s">
        <v>34</v>
      </c>
      <c r="AI10" s="28" t="s">
        <v>42</v>
      </c>
      <c r="AJ10" s="28" t="s">
        <v>40</v>
      </c>
      <c r="AL10" s="11">
        <f>SUM(AL3:AL9)</f>
        <v>55</v>
      </c>
    </row>
    <row r="11" spans="1:41" ht="20" customHeight="1" x14ac:dyDescent="0.35">
      <c r="A11" s="72"/>
      <c r="B11" s="28">
        <v>1</v>
      </c>
      <c r="C11" s="28">
        <v>33</v>
      </c>
      <c r="D11" s="38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44" t="str">
        <f>VLOOKUP(C11,$AG$1:$AJ$44,2,FALSE)</f>
        <v>Vãos Multiplos</v>
      </c>
      <c r="F11" s="44" t="str">
        <f>VLOOKUP(C11,$AG$1:$AJ$44,3,FALSE)</f>
        <v>1983-2010</v>
      </c>
      <c r="G11" s="44" t="str">
        <f>VLOOKUP(C11,$AG$1:$AJ$44,4,FALSE)</f>
        <v>Betão Armado</v>
      </c>
      <c r="I11" s="65" t="s">
        <v>65</v>
      </c>
      <c r="J11" s="50">
        <v>0</v>
      </c>
      <c r="K11" s="50">
        <v>15</v>
      </c>
      <c r="L11" s="52"/>
      <c r="M11" s="43" t="str">
        <f>VLOOKUP(K11,$AG$1:$AJ$44,2,FALSE)</f>
        <v>Outro</v>
      </c>
      <c r="N11" s="43" t="str">
        <f>VLOOKUP(K11,$AG$1:$AJ$44,3,FALSE)</f>
        <v>1960-1983</v>
      </c>
      <c r="O11" s="43" t="str">
        <f>VLOOKUP(K11,$AG$1:$AJ$44,4,FALSE)</f>
        <v>Betão Armado</v>
      </c>
      <c r="Q11" s="63"/>
      <c r="R11" s="28">
        <v>7</v>
      </c>
      <c r="S11" s="28">
        <v>20</v>
      </c>
      <c r="T11" s="38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44" t="str">
        <f>VLOOKUP(S11,$AG$1:$AJ$44,2,FALSE)</f>
        <v>Pórtico</v>
      </c>
      <c r="V11" s="44" t="str">
        <f>VLOOKUP(S11,$AG$1:$AJ$44,3,FALSE)</f>
        <v>1983-2010</v>
      </c>
      <c r="W11" s="44" t="str">
        <f>VLOOKUP(S11,$AG$1:$AJ$44,4,FALSE)</f>
        <v>Betão Armado</v>
      </c>
      <c r="Y11" s="63"/>
      <c r="Z11" s="12">
        <v>19</v>
      </c>
      <c r="AA11" s="12">
        <v>33</v>
      </c>
      <c r="AB11" s="35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44" t="str">
        <f>VLOOKUP(AA11,$AG$1:$AJ$44,2,FALSE)</f>
        <v>Vãos Multiplos</v>
      </c>
      <c r="AD11" s="44" t="str">
        <f>VLOOKUP(AA11,$AG$1:$AJ$44,3,FALSE)</f>
        <v>1983-2010</v>
      </c>
      <c r="AE11" s="44" t="str">
        <f>VLOOKUP(AA11,$AG$1:$AJ$44,4,FALSE)</f>
        <v>Betão Armado</v>
      </c>
      <c r="AG11" s="28">
        <v>9</v>
      </c>
      <c r="AH11" s="28" t="s">
        <v>34</v>
      </c>
      <c r="AI11" s="28" t="s">
        <v>35</v>
      </c>
      <c r="AJ11" s="28" t="s">
        <v>40</v>
      </c>
    </row>
    <row r="12" spans="1:41" ht="20" customHeight="1" x14ac:dyDescent="0.35">
      <c r="B12" s="15"/>
      <c r="C12" s="15"/>
      <c r="D12" s="15"/>
      <c r="E12" s="42"/>
      <c r="F12" s="42"/>
      <c r="G12" s="42"/>
      <c r="I12" s="66"/>
      <c r="J12" s="28">
        <v>1</v>
      </c>
      <c r="K12" s="28">
        <v>33</v>
      </c>
      <c r="L12" s="38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44" t="str">
        <f>VLOOKUP(K12,$AG$1:$AJ$44,2,FALSE)</f>
        <v>Vãos Multiplos</v>
      </c>
      <c r="N12" s="44" t="str">
        <f>VLOOKUP(K12,$AG$1:$AJ$44,3,FALSE)</f>
        <v>1983-2010</v>
      </c>
      <c r="O12" s="44" t="str">
        <f>VLOOKUP(K12,$AG$1:$AJ$44,4,FALSE)</f>
        <v>Betão Armado</v>
      </c>
      <c r="Q12" s="63"/>
      <c r="R12" s="26">
        <v>5</v>
      </c>
      <c r="S12" s="26">
        <v>33</v>
      </c>
      <c r="T12" s="33" t="str">
        <f t="shared" ref="T12:T13" si="11"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44" t="str">
        <f>VLOOKUP(S12,$AG$1:$AJ$44,2,FALSE)</f>
        <v>Vãos Multiplos</v>
      </c>
      <c r="V12" s="44" t="str">
        <f>VLOOKUP(S12,$AG$1:$AJ$44,3,FALSE)</f>
        <v>1983-2010</v>
      </c>
      <c r="W12" s="44" t="str">
        <f>VLOOKUP(S12,$AG$1:$AJ$44,4,FALSE)</f>
        <v>Betão Armado</v>
      </c>
      <c r="Y12" s="63"/>
      <c r="Z12" s="28">
        <v>3</v>
      </c>
      <c r="AA12" s="28">
        <v>20</v>
      </c>
      <c r="AB12" s="38" t="str">
        <f>COUNTIF(AC12,$AC$10)+COUNTIF(AD12,$AD$10)+COUNTIF(AE12,$AE$10)&amp;" ("&amp; IF(AC12=$AC$10,"Estrutura, ","") &amp; IF(AD12=$AD$10,"Ano, ","") &amp;IF(AE12=$AE$10,"Material","") &amp; ")"</f>
        <v>1 (Material)</v>
      </c>
      <c r="AC12" s="44" t="str">
        <f>VLOOKUP(AA12,$AG$1:$AJ$44,2,FALSE)</f>
        <v>Pórtico</v>
      </c>
      <c r="AD12" s="44" t="str">
        <f>VLOOKUP(AA12,$AG$1:$AJ$44,3,FALSE)</f>
        <v>1983-2010</v>
      </c>
      <c r="AE12" s="44" t="str">
        <f>VLOOKUP(AA12,$AG$1:$AJ$44,4,FALSE)</f>
        <v>Betão Armado</v>
      </c>
      <c r="AG12" s="28">
        <v>10</v>
      </c>
      <c r="AH12" s="28" t="s">
        <v>34</v>
      </c>
      <c r="AI12" s="28" t="s">
        <v>37</v>
      </c>
      <c r="AJ12" s="28" t="s">
        <v>40</v>
      </c>
    </row>
    <row r="13" spans="1:41" ht="20" customHeight="1" x14ac:dyDescent="0.35">
      <c r="A13" s="65" t="s">
        <v>66</v>
      </c>
      <c r="B13" s="39">
        <v>0</v>
      </c>
      <c r="C13" s="39">
        <v>2</v>
      </c>
      <c r="D13" s="40"/>
      <c r="E13" s="43" t="str">
        <f>VLOOKUP(C13,$AG$1:$AJ$44,2,FALSE)</f>
        <v>Arco</v>
      </c>
      <c r="F13" s="43" t="str">
        <f>VLOOKUP(C13,$AG$1:$AJ$44,3,FALSE)</f>
        <v>Antes de 1960</v>
      </c>
      <c r="G13" s="43" t="str">
        <f>VLOOKUP(C13,$AG$1:$AJ$44,4,FALSE)</f>
        <v>Betão Armado</v>
      </c>
      <c r="J13" s="15"/>
      <c r="K13" s="15"/>
      <c r="L13" s="15"/>
      <c r="M13" s="42"/>
      <c r="N13" s="42"/>
      <c r="O13" s="42"/>
      <c r="Q13" s="63"/>
      <c r="R13" s="28">
        <v>1</v>
      </c>
      <c r="S13" s="28">
        <v>27</v>
      </c>
      <c r="T13" s="38" t="str">
        <f t="shared" si="11"/>
        <v>2 (Estrutura, Material)</v>
      </c>
      <c r="U13" s="44" t="str">
        <f>VLOOKUP(S13,$AG$1:$AJ$44,2,FALSE)</f>
        <v>Tabuleiro simples/apoiado</v>
      </c>
      <c r="V13" s="44" t="str">
        <f>VLOOKUP(S13,$AG$1:$AJ$44,3,FALSE)</f>
        <v>1983-2010</v>
      </c>
      <c r="W13" s="44" t="str">
        <f>VLOOKUP(S13,$AG$1:$AJ$44,4,FALSE)</f>
        <v>Betão Armado</v>
      </c>
      <c r="Y13" s="63"/>
      <c r="Z13" s="28">
        <v>1</v>
      </c>
      <c r="AA13" s="28">
        <v>21</v>
      </c>
      <c r="AB13" s="38" t="str">
        <f>COUNTIF(AC13,$AC$10)+COUNTIF(AD13,$AD$10)+COUNTIF(AE13,$AE$10)&amp;" ("&amp; IF(AC13=$AC$10,"Estrutura, ","") &amp; IF(AD13=$AD$10,"Ano, ","") &amp;IF(AE13=$AE$10,"Material","") &amp; ")"</f>
        <v>2 (Ano, Material)</v>
      </c>
      <c r="AC13" s="44" t="str">
        <f>VLOOKUP(AA13,$AG$1:$AJ$44,2,FALSE)</f>
        <v>Pórtico</v>
      </c>
      <c r="AD13" s="44" t="str">
        <f>VLOOKUP(AA13,$AG$1:$AJ$44,3,FALSE)</f>
        <v>1960-1983</v>
      </c>
      <c r="AE13" s="44" t="str">
        <f>VLOOKUP(AA13,$AG$1:$AJ$44,4,FALSE)</f>
        <v>Betão Armado</v>
      </c>
      <c r="AG13" s="28">
        <v>11</v>
      </c>
      <c r="AH13" s="28" t="s">
        <v>34</v>
      </c>
      <c r="AI13" s="28" t="s">
        <v>42</v>
      </c>
      <c r="AJ13" s="28" t="s">
        <v>38</v>
      </c>
    </row>
    <row r="14" spans="1:41" ht="20" customHeight="1" x14ac:dyDescent="0.35">
      <c r="A14" s="66"/>
      <c r="B14" s="28">
        <v>1</v>
      </c>
      <c r="C14" s="28">
        <v>21</v>
      </c>
      <c r="D14" s="38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44" t="str">
        <f>VLOOKUP(C14,$AG$1:$AJ$44,2,FALSE)</f>
        <v>Pórtico</v>
      </c>
      <c r="F14" s="44" t="str">
        <f>VLOOKUP(C14,$AG$1:$AJ$44,3,FALSE)</f>
        <v>1960-1983</v>
      </c>
      <c r="G14" s="44" t="str">
        <f>VLOOKUP(C14,$AG$1:$AJ$44,4,FALSE)</f>
        <v>Betão Armado</v>
      </c>
      <c r="I14" s="65" t="s">
        <v>67</v>
      </c>
      <c r="J14" s="50">
        <v>0</v>
      </c>
      <c r="K14" s="50">
        <v>17</v>
      </c>
      <c r="L14" s="52"/>
      <c r="M14" s="43" t="str">
        <f>VLOOKUP(K14,$AG$1:$AJ$44,2,FALSE)</f>
        <v>Outro</v>
      </c>
      <c r="N14" s="43" t="str">
        <f>VLOOKUP(K14,$AG$1:$AJ$44,3,FALSE)</f>
        <v>1983-2010</v>
      </c>
      <c r="O14" s="43" t="str">
        <f>VLOOKUP(K14,$AG$1:$AJ$44,4,FALSE)</f>
        <v>Betão Armado</v>
      </c>
      <c r="R14" s="15"/>
      <c r="S14" s="15"/>
      <c r="T14" s="15"/>
      <c r="U14" s="42"/>
      <c r="V14" s="42"/>
      <c r="W14" s="42"/>
      <c r="Y14" s="63"/>
      <c r="Z14" s="28">
        <v>1</v>
      </c>
      <c r="AA14" s="28">
        <v>25</v>
      </c>
      <c r="AB14" s="38" t="str">
        <f>COUNTIF(AC14,$AC$10)+COUNTIF(AD14,$AD$10)+COUNTIF(AE14,$AE$10)&amp;" ("&amp; IF(AC14=$AC$10,"Estrutura, ","") &amp; IF(AD14=$AD$10,"Ano, ","") &amp;IF(AE14=$AE$10,"Material","") &amp; ")"</f>
        <v>1 (Material)</v>
      </c>
      <c r="AC14" s="44" t="str">
        <f>VLOOKUP(AA14,$AG$1:$AJ$44,2,FALSE)</f>
        <v>Tabuleiro simples/apoiado</v>
      </c>
      <c r="AD14" s="44" t="str">
        <f>VLOOKUP(AA14,$AG$1:$AJ$44,3,FALSE)</f>
        <v>Antes de 1960</v>
      </c>
      <c r="AE14" s="44" t="str">
        <f>VLOOKUP(AA14,$AG$1:$AJ$44,4,FALSE)</f>
        <v>Betão Armado</v>
      </c>
      <c r="AG14" s="28">
        <v>12</v>
      </c>
      <c r="AH14" s="28" t="s">
        <v>43</v>
      </c>
      <c r="AI14" s="28" t="s">
        <v>39</v>
      </c>
      <c r="AJ14" s="28" t="s">
        <v>41</v>
      </c>
    </row>
    <row r="15" spans="1:41" ht="20" customHeight="1" x14ac:dyDescent="0.35">
      <c r="A15" s="48"/>
      <c r="B15" s="15"/>
      <c r="C15" s="15"/>
      <c r="D15" s="15"/>
      <c r="E15" s="42"/>
      <c r="F15" s="42"/>
      <c r="G15" s="42"/>
      <c r="I15" s="66"/>
      <c r="J15" s="28">
        <v>1</v>
      </c>
      <c r="K15" s="28">
        <v>33</v>
      </c>
      <c r="L15" s="38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44" t="str">
        <f>VLOOKUP(K15,$AG$1:$AJ$44,2,FALSE)</f>
        <v>Vãos Multiplos</v>
      </c>
      <c r="N15" s="44" t="str">
        <f>VLOOKUP(K15,$AG$1:$AJ$44,3,FALSE)</f>
        <v>1983-2010</v>
      </c>
      <c r="O15" s="44" t="str">
        <f>VLOOKUP(K15,$AG$1:$AJ$44,4,FALSE)</f>
        <v>Betão Armado</v>
      </c>
      <c r="Q15" s="63" t="s">
        <v>68</v>
      </c>
      <c r="R15" s="39">
        <v>8</v>
      </c>
      <c r="S15" s="39">
        <v>27</v>
      </c>
      <c r="T15" s="41">
        <f>R15/SUM(R15:R17)</f>
        <v>0.25806451612903225</v>
      </c>
      <c r="U15" s="45" t="str">
        <f>VLOOKUP(S15,$AG$1:$AJ$44,2,FALSE)</f>
        <v>Tabuleiro simples/apoiado</v>
      </c>
      <c r="V15" s="45" t="str">
        <f>VLOOKUP(S15,$AG$1:$AJ$44,3,FALSE)</f>
        <v>1983-2010</v>
      </c>
      <c r="W15" s="45" t="str">
        <f>VLOOKUP(S15,$AG$1:$AJ$44,4,FALSE)</f>
        <v>Betão Armado</v>
      </c>
      <c r="AC15" s="44"/>
      <c r="AD15" s="44"/>
      <c r="AE15" s="44"/>
      <c r="AG15" s="28">
        <v>13</v>
      </c>
      <c r="AH15" s="28" t="s">
        <v>43</v>
      </c>
      <c r="AI15" s="28" t="s">
        <v>37</v>
      </c>
      <c r="AJ15" s="28" t="s">
        <v>41</v>
      </c>
    </row>
    <row r="16" spans="1:41" ht="20" customHeight="1" x14ac:dyDescent="0.35">
      <c r="A16" s="65" t="s">
        <v>70</v>
      </c>
      <c r="B16" s="50">
        <v>0</v>
      </c>
      <c r="C16" s="50">
        <v>4</v>
      </c>
      <c r="D16" s="52"/>
      <c r="E16" s="43" t="str">
        <f>VLOOKUP(C16,$AG$1:$AJ$44,2,FALSE)</f>
        <v>Arco</v>
      </c>
      <c r="F16" s="43" t="str">
        <f>VLOOKUP(C16,$AG$1:$AJ$44,3,FALSE)</f>
        <v>1960-1983</v>
      </c>
      <c r="G16" s="43" t="str">
        <f>VLOOKUP(C16,$AG$1:$AJ$44,4,FALSE)</f>
        <v>Betão Armado</v>
      </c>
      <c r="J16" s="15"/>
      <c r="K16" s="15"/>
      <c r="L16" s="15"/>
      <c r="M16" s="42"/>
      <c r="N16" s="42"/>
      <c r="O16" s="42"/>
      <c r="Q16" s="63"/>
      <c r="R16" s="26">
        <v>14</v>
      </c>
      <c r="S16" s="26">
        <v>20</v>
      </c>
      <c r="T16" s="34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44" t="str">
        <f>VLOOKUP(S16,$AG$1:$AJ$44,2,FALSE)</f>
        <v>Pórtico</v>
      </c>
      <c r="V16" s="44" t="str">
        <f>VLOOKUP(S16,$AG$1:$AJ$44,3,FALSE)</f>
        <v>1983-2010</v>
      </c>
      <c r="W16" s="44" t="str">
        <f>VLOOKUP(S16,$AG$1:$AJ$44,4,FALSE)</f>
        <v>Betão Armado</v>
      </c>
      <c r="Y16" s="63" t="s">
        <v>69</v>
      </c>
      <c r="Z16" s="39">
        <v>0</v>
      </c>
      <c r="AA16" s="39">
        <v>35</v>
      </c>
      <c r="AB16" s="41"/>
      <c r="AC16" s="43" t="str">
        <f t="shared" ref="AC16:AC18" si="12">VLOOKUP(AA16,$AG$1:$AJ$44,2,FALSE)</f>
        <v>Vãos Multiplos</v>
      </c>
      <c r="AD16" s="43" t="str">
        <f t="shared" ref="AD16:AD18" si="13">VLOOKUP(AA16,$AG$1:$AJ$44,3,FALSE)</f>
        <v>Antes de 1960</v>
      </c>
      <c r="AE16" s="43" t="str">
        <f t="shared" ref="AE16:AE18" si="14">VLOOKUP(AA16,$AG$1:$AJ$44,4,FALSE)</f>
        <v>Aço</v>
      </c>
      <c r="AG16" s="28">
        <v>14</v>
      </c>
      <c r="AH16" s="28" t="s">
        <v>43</v>
      </c>
      <c r="AI16" s="28" t="s">
        <v>35</v>
      </c>
      <c r="AJ16" s="28" t="s">
        <v>36</v>
      </c>
    </row>
    <row r="17" spans="1:36" ht="20" customHeight="1" x14ac:dyDescent="0.35">
      <c r="A17" s="66"/>
      <c r="B17" s="28">
        <v>2</v>
      </c>
      <c r="C17" s="28">
        <v>33</v>
      </c>
      <c r="D17" s="38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44" t="str">
        <f>VLOOKUP(C17,$AG$1:$AJ$44,2,FALSE)</f>
        <v>Vãos Multiplos</v>
      </c>
      <c r="F17" s="44" t="str">
        <f>VLOOKUP(C17,$AG$1:$AJ$44,3,FALSE)</f>
        <v>1983-2010</v>
      </c>
      <c r="G17" s="44" t="str">
        <f>VLOOKUP(C17,$AG$1:$AJ$44,4,FALSE)</f>
        <v>Betão Armado</v>
      </c>
      <c r="I17" s="63" t="s">
        <v>71</v>
      </c>
      <c r="J17" s="39">
        <v>86</v>
      </c>
      <c r="K17" s="39">
        <v>20</v>
      </c>
      <c r="L17" s="41">
        <f>J17/SUM(J17:J20)</f>
        <v>0.91489361702127658</v>
      </c>
      <c r="M17" s="45" t="str">
        <f>VLOOKUP(K17,$AG$1:$AJ$44,2,FALSE)</f>
        <v>Pórtico</v>
      </c>
      <c r="N17" s="45" t="str">
        <f>VLOOKUP(K17,$AG$1:$AJ$44,3,FALSE)</f>
        <v>1983-2010</v>
      </c>
      <c r="O17" s="45" t="str">
        <f>VLOOKUP(K17,$AG$1:$AJ$44,4,FALSE)</f>
        <v>Betão Armado</v>
      </c>
      <c r="Q17" s="63"/>
      <c r="R17" s="28">
        <v>9</v>
      </c>
      <c r="S17" s="28">
        <v>33</v>
      </c>
      <c r="T17" s="38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44" t="str">
        <f>VLOOKUP(S17,$AG$1:$AJ$44,2,FALSE)</f>
        <v>Vãos Multiplos</v>
      </c>
      <c r="V17" s="44" t="str">
        <f>VLOOKUP(S17,$AG$1:$AJ$44,3,FALSE)</f>
        <v>1983-2010</v>
      </c>
      <c r="W17" s="44" t="str">
        <f>VLOOKUP(S17,$AG$1:$AJ$44,4,FALSE)</f>
        <v>Betão Armado</v>
      </c>
      <c r="Y17" s="63"/>
      <c r="Z17" s="26">
        <v>2</v>
      </c>
      <c r="AA17" s="26">
        <v>33</v>
      </c>
      <c r="AB17" s="38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44" t="str">
        <f t="shared" si="12"/>
        <v>Vãos Multiplos</v>
      </c>
      <c r="AD17" s="44" t="str">
        <f t="shared" si="13"/>
        <v>1983-2010</v>
      </c>
      <c r="AE17" s="44" t="str">
        <f t="shared" si="14"/>
        <v>Betão Armado</v>
      </c>
      <c r="AG17" s="28">
        <v>15</v>
      </c>
      <c r="AH17" s="28" t="s">
        <v>43</v>
      </c>
      <c r="AI17" s="28" t="s">
        <v>37</v>
      </c>
      <c r="AJ17" s="28" t="s">
        <v>38</v>
      </c>
    </row>
    <row r="18" spans="1:36" ht="20" customHeight="1" x14ac:dyDescent="0.35">
      <c r="B18" s="15"/>
      <c r="C18" s="15"/>
      <c r="D18" s="15"/>
      <c r="E18" s="42"/>
      <c r="F18" s="42"/>
      <c r="G18" s="42"/>
      <c r="I18" s="63"/>
      <c r="J18" s="12">
        <v>5</v>
      </c>
      <c r="K18" s="12">
        <v>33</v>
      </c>
      <c r="L18" s="38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44" t="str">
        <f>VLOOKUP(K18,$AG$1:$AJ$44,2,FALSE)</f>
        <v>Vãos Multiplos</v>
      </c>
      <c r="N18" s="44" t="str">
        <f>VLOOKUP(K18,$AG$1:$AJ$44,3,FALSE)</f>
        <v>1983-2010</v>
      </c>
      <c r="O18" s="44" t="str">
        <f>VLOOKUP(K18,$AG$1:$AJ$44,4,FALSE)</f>
        <v>Betão Armado</v>
      </c>
      <c r="R18" s="15"/>
      <c r="S18" s="15"/>
      <c r="T18" s="15"/>
      <c r="U18" s="42"/>
      <c r="V18" s="42"/>
      <c r="W18" s="42"/>
      <c r="Y18" s="63"/>
      <c r="Z18" s="28">
        <v>1</v>
      </c>
      <c r="AA18" s="28">
        <v>34</v>
      </c>
      <c r="AB18" s="38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44" t="str">
        <f t="shared" si="12"/>
        <v>Vãos Multiplos</v>
      </c>
      <c r="AD18" s="44" t="str">
        <f t="shared" si="13"/>
        <v>1960-1983</v>
      </c>
      <c r="AE18" s="44" t="str">
        <f t="shared" si="14"/>
        <v>Betão Armado</v>
      </c>
      <c r="AG18" s="28">
        <v>16</v>
      </c>
      <c r="AH18" s="28" t="s">
        <v>43</v>
      </c>
      <c r="AI18" s="28" t="s">
        <v>39</v>
      </c>
      <c r="AJ18" s="28" t="s">
        <v>36</v>
      </c>
    </row>
    <row r="19" spans="1:36" ht="20" customHeight="1" x14ac:dyDescent="0.35">
      <c r="A19" s="73" t="s">
        <v>73</v>
      </c>
      <c r="B19" s="39">
        <v>13</v>
      </c>
      <c r="C19" s="39">
        <v>6</v>
      </c>
      <c r="D19" s="41">
        <f>B19/SUM(B19:B21)</f>
        <v>0.8666666666666667</v>
      </c>
      <c r="E19" s="45" t="str">
        <f>VLOOKUP(C19,$AG$1:$AJ$44,2,FALSE)</f>
        <v>Arco</v>
      </c>
      <c r="F19" s="45" t="str">
        <f>VLOOKUP(C19,$AG$1:$AJ$44,3,FALSE)</f>
        <v>1983-2010</v>
      </c>
      <c r="G19" s="45" t="str">
        <f>VLOOKUP(C19,$AG$1:$AJ$44,4,FALSE)</f>
        <v>Betão Armado</v>
      </c>
      <c r="I19" s="63"/>
      <c r="J19" s="49">
        <v>2</v>
      </c>
      <c r="K19" s="49">
        <v>21</v>
      </c>
      <c r="L19" s="33" t="str">
        <f t="shared" ref="L19:L20" si="15"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44" t="str">
        <f>VLOOKUP(K19,$AG$1:$AJ$44,2,FALSE)</f>
        <v>Pórtico</v>
      </c>
      <c r="N19" s="44" t="str">
        <f>VLOOKUP(K19,$AG$1:$AJ$44,3,FALSE)</f>
        <v>1960-1983</v>
      </c>
      <c r="O19" s="44" t="str">
        <f>VLOOKUP(K19,$AG$1:$AJ$44,4,FALSE)</f>
        <v>Betão Armado</v>
      </c>
      <c r="Q19" s="63" t="s">
        <v>72</v>
      </c>
      <c r="R19" s="39">
        <v>0</v>
      </c>
      <c r="S19" s="39">
        <v>30</v>
      </c>
      <c r="T19" s="41"/>
      <c r="U19" s="45" t="str">
        <f>VLOOKUP(S19,$AG$1:$AJ$44,2,FALSE)</f>
        <v>Tabuleiro simples/apoiado</v>
      </c>
      <c r="V19" s="45" t="str">
        <f>VLOOKUP(S19,$AG$1:$AJ$44,3,FALSE)</f>
        <v>Depois de 2010</v>
      </c>
      <c r="W19" s="45" t="str">
        <f>VLOOKUP(S19,$AG$1:$AJ$44,4,FALSE)</f>
        <v>Betão Armado</v>
      </c>
      <c r="AC19" s="44"/>
      <c r="AD19" s="44"/>
      <c r="AE19" s="44"/>
      <c r="AG19" s="28">
        <v>17</v>
      </c>
      <c r="AH19" s="28" t="s">
        <v>43</v>
      </c>
      <c r="AI19" s="28" t="s">
        <v>39</v>
      </c>
      <c r="AJ19" s="28" t="s">
        <v>38</v>
      </c>
    </row>
    <row r="20" spans="1:36" ht="20" customHeight="1" x14ac:dyDescent="0.35">
      <c r="A20" s="73"/>
      <c r="B20" s="28">
        <v>1</v>
      </c>
      <c r="C20" s="28">
        <v>12</v>
      </c>
      <c r="D20" s="38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44" t="str">
        <f>VLOOKUP(C20,$AG$1:$AJ$44,2,FALSE)</f>
        <v>Outro</v>
      </c>
      <c r="F20" s="44" t="str">
        <f>VLOOKUP(C20,$AG$1:$AJ$44,3,FALSE)</f>
        <v>1983-2010</v>
      </c>
      <c r="G20" s="44" t="str">
        <f>VLOOKUP(C20,$AG$1:$AJ$44,4,FALSE)</f>
        <v>Aço</v>
      </c>
      <c r="I20" s="63"/>
      <c r="J20" s="28">
        <v>1</v>
      </c>
      <c r="K20" s="28">
        <v>27</v>
      </c>
      <c r="L20" s="38" t="str">
        <f t="shared" si="15"/>
        <v>2 (Ano, Material)</v>
      </c>
      <c r="M20" s="44" t="str">
        <f>VLOOKUP(K20,$AG$1:$AJ$44,2,FALSE)</f>
        <v>Tabuleiro simples/apoiado</v>
      </c>
      <c r="N20" s="44" t="str">
        <f>VLOOKUP(K20,$AG$1:$AJ$44,3,FALSE)</f>
        <v>1983-2010</v>
      </c>
      <c r="O20" s="44" t="str">
        <f>VLOOKUP(K20,$AG$1:$AJ$44,4,FALSE)</f>
        <v>Betão Armado</v>
      </c>
      <c r="Q20" s="63"/>
      <c r="R20" s="26">
        <v>1</v>
      </c>
      <c r="S20" s="26">
        <v>27</v>
      </c>
      <c r="T20" s="33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44" t="str">
        <f>VLOOKUP(S20,$AG$1:$AJ$44,2,FALSE)</f>
        <v>Tabuleiro simples/apoiado</v>
      </c>
      <c r="V20" s="44" t="str">
        <f>VLOOKUP(S20,$AG$1:$AJ$44,3,FALSE)</f>
        <v>1983-2010</v>
      </c>
      <c r="W20" s="44" t="str">
        <f>VLOOKUP(S20,$AG$1:$AJ$44,4,FALSE)</f>
        <v>Betão Armado</v>
      </c>
      <c r="Y20" s="63" t="s">
        <v>74</v>
      </c>
      <c r="Z20" s="39">
        <v>4</v>
      </c>
      <c r="AA20" s="39">
        <v>36</v>
      </c>
      <c r="AB20" s="41">
        <f>Z20/SUM(Z20:Z22)</f>
        <v>0.44444444444444442</v>
      </c>
      <c r="AC20" s="43" t="str">
        <f t="shared" ref="AC20:AC22" si="16">VLOOKUP(AA20,$AG$1:$AJ$44,2,FALSE)</f>
        <v>Vãos Multiplos</v>
      </c>
      <c r="AD20" s="43" t="str">
        <f t="shared" ref="AD20:AD22" si="17">VLOOKUP(AA20,$AG$1:$AJ$44,3,FALSE)</f>
        <v>Depois de 2010</v>
      </c>
      <c r="AE20" s="43" t="str">
        <f t="shared" ref="AE20:AE22" si="18">VLOOKUP(AA20,$AG$1:$AJ$44,4,FALSE)</f>
        <v>Betão Armado</v>
      </c>
      <c r="AG20" s="28">
        <v>18</v>
      </c>
      <c r="AH20" s="28" t="s">
        <v>43</v>
      </c>
      <c r="AI20" s="28" t="s">
        <v>37</v>
      </c>
      <c r="AJ20" s="28" t="s">
        <v>36</v>
      </c>
    </row>
    <row r="21" spans="1:36" ht="20" customHeight="1" x14ac:dyDescent="0.35">
      <c r="A21" s="73"/>
      <c r="B21" s="28">
        <v>1</v>
      </c>
      <c r="C21" s="28">
        <v>20</v>
      </c>
      <c r="D21" s="38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44" t="str">
        <f>VLOOKUP(C21,$AG$1:$AJ$44,2,FALSE)</f>
        <v>Pórtico</v>
      </c>
      <c r="F21" s="44" t="str">
        <f>VLOOKUP(C21,$AG$1:$AJ$44,3,FALSE)</f>
        <v>1983-2010</v>
      </c>
      <c r="G21" s="44" t="str">
        <f>VLOOKUP(C21,$AG$1:$AJ$44,4,FALSE)</f>
        <v>Betão Armado</v>
      </c>
      <c r="J21" s="15"/>
      <c r="K21" s="15"/>
      <c r="L21" s="15"/>
      <c r="M21" s="42"/>
      <c r="N21" s="42"/>
      <c r="O21" s="42"/>
      <c r="Q21" s="63"/>
      <c r="R21" s="28">
        <v>1</v>
      </c>
      <c r="S21" s="28">
        <v>33</v>
      </c>
      <c r="T21" s="38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44" t="str">
        <f>VLOOKUP(S21,$AG$1:$AJ$44,2,FALSE)</f>
        <v>Vãos Multiplos</v>
      </c>
      <c r="V21" s="44" t="str">
        <f>VLOOKUP(S21,$AG$1:$AJ$44,3,FALSE)</f>
        <v>1983-2010</v>
      </c>
      <c r="W21" s="44" t="str">
        <f>VLOOKUP(S21,$AG$1:$AJ$44,4,FALSE)</f>
        <v>Betão Armado</v>
      </c>
      <c r="Y21" s="63"/>
      <c r="Z21" s="26">
        <v>4</v>
      </c>
      <c r="AA21" s="26">
        <v>33</v>
      </c>
      <c r="AB21" s="38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44" t="str">
        <f t="shared" si="16"/>
        <v>Vãos Multiplos</v>
      </c>
      <c r="AD21" s="44" t="str">
        <f t="shared" si="17"/>
        <v>1983-2010</v>
      </c>
      <c r="AE21" s="44" t="str">
        <f t="shared" si="18"/>
        <v>Betão Armado</v>
      </c>
      <c r="AG21" s="28">
        <v>19</v>
      </c>
      <c r="AH21" s="28" t="s">
        <v>43</v>
      </c>
      <c r="AI21" s="28" t="s">
        <v>39</v>
      </c>
      <c r="AJ21" s="28" t="s">
        <v>40</v>
      </c>
    </row>
    <row r="22" spans="1:36" ht="20" customHeight="1" x14ac:dyDescent="0.35">
      <c r="B22" s="15"/>
      <c r="C22" s="15"/>
      <c r="D22" s="15"/>
      <c r="E22" s="42"/>
      <c r="F22" s="42"/>
      <c r="G22" s="42"/>
      <c r="I22" s="65" t="s">
        <v>75</v>
      </c>
      <c r="J22" s="39">
        <v>1</v>
      </c>
      <c r="K22" s="39">
        <v>21</v>
      </c>
      <c r="L22" s="41">
        <f>J22/SUM(J22:J23)</f>
        <v>7.6923076923076927E-2</v>
      </c>
      <c r="M22" s="45" t="str">
        <f>VLOOKUP(K22,$AG$1:$AJ$44,2,FALSE)</f>
        <v>Pórtico</v>
      </c>
      <c r="N22" s="45" t="str">
        <f>VLOOKUP(K22,$AG$1:$AJ$44,3,FALSE)</f>
        <v>1960-1983</v>
      </c>
      <c r="O22" s="45" t="str">
        <f>VLOOKUP(K22,$AG$1:$AJ$44,4,FALSE)</f>
        <v>Betão Armado</v>
      </c>
      <c r="R22" s="15"/>
      <c r="S22" s="15"/>
      <c r="T22" s="15"/>
      <c r="U22" s="42"/>
      <c r="V22" s="42"/>
      <c r="W22" s="42"/>
      <c r="Y22" s="63"/>
      <c r="Z22" s="28">
        <v>1</v>
      </c>
      <c r="AA22" s="28">
        <v>20</v>
      </c>
      <c r="AB22" s="38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44" t="str">
        <f t="shared" si="16"/>
        <v>Pórtico</v>
      </c>
      <c r="AD22" s="44" t="str">
        <f t="shared" si="17"/>
        <v>1983-2010</v>
      </c>
      <c r="AE22" s="44" t="str">
        <f t="shared" si="18"/>
        <v>Betão Armado</v>
      </c>
      <c r="AG22" s="28">
        <v>20</v>
      </c>
      <c r="AH22" s="28" t="s">
        <v>44</v>
      </c>
      <c r="AI22" s="28" t="s">
        <v>39</v>
      </c>
      <c r="AJ22" s="28" t="s">
        <v>38</v>
      </c>
    </row>
    <row r="23" spans="1:36" ht="20" customHeight="1" x14ac:dyDescent="0.35">
      <c r="A23" s="65" t="s">
        <v>76</v>
      </c>
      <c r="B23" s="50">
        <v>0</v>
      </c>
      <c r="C23" s="50">
        <v>9</v>
      </c>
      <c r="D23" s="52"/>
      <c r="E23" s="43" t="str">
        <f>VLOOKUP(C23,$AG$1:$AJ$44,2,FALSE)</f>
        <v>Arco</v>
      </c>
      <c r="F23" s="43" t="str">
        <f>VLOOKUP(C23,$AG$1:$AJ$44,3,FALSE)</f>
        <v>Antes de 1960</v>
      </c>
      <c r="G23" s="43" t="str">
        <f>VLOOKUP(C23,$AG$1:$AJ$44,4,FALSE)</f>
        <v>Alvenaria de Tijolo</v>
      </c>
      <c r="I23" s="66"/>
      <c r="J23" s="12">
        <v>12</v>
      </c>
      <c r="K23" s="12">
        <v>20</v>
      </c>
      <c r="L23" s="35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44" t="str">
        <f>VLOOKUP(K23,$AG$1:$AJ$44,2,FALSE)</f>
        <v>Pórtico</v>
      </c>
      <c r="N23" s="44" t="str">
        <f>VLOOKUP(K23,$AG$1:$AJ$44,3,FALSE)</f>
        <v>1983-2010</v>
      </c>
      <c r="O23" s="44" t="str">
        <f>VLOOKUP(K23,$AG$1:$AJ$44,4,FALSE)</f>
        <v>Betão Armado</v>
      </c>
      <c r="Q23" s="63" t="s">
        <v>77</v>
      </c>
      <c r="R23" s="39">
        <v>0</v>
      </c>
      <c r="S23" s="39">
        <v>31</v>
      </c>
      <c r="T23" s="41"/>
      <c r="U23" s="45" t="str">
        <f>VLOOKUP(S23,$AG$1:$AJ$44,2,FALSE)</f>
        <v>Tabuleiro simples/apoiado</v>
      </c>
      <c r="V23" s="45" t="str">
        <f>VLOOKUP(S23,$AG$1:$AJ$44,3,FALSE)</f>
        <v>Depois de 2010</v>
      </c>
      <c r="W23" s="45" t="str">
        <f>VLOOKUP(S23,$AG$1:$AJ$44,4,FALSE)</f>
        <v>Outros</v>
      </c>
      <c r="AG23" s="28">
        <v>21</v>
      </c>
      <c r="AH23" s="28" t="s">
        <v>44</v>
      </c>
      <c r="AI23" s="28" t="s">
        <v>37</v>
      </c>
      <c r="AJ23" s="28" t="s">
        <v>38</v>
      </c>
    </row>
    <row r="24" spans="1:36" ht="20" customHeight="1" x14ac:dyDescent="0.35">
      <c r="A24" s="66"/>
      <c r="B24" s="28">
        <v>1</v>
      </c>
      <c r="C24" s="28">
        <v>33</v>
      </c>
      <c r="D24" s="38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44" t="str">
        <f>VLOOKUP(C24,$AG$1:$AJ$44,2,FALSE)</f>
        <v>Vãos Multiplos</v>
      </c>
      <c r="F24" s="44" t="str">
        <f>VLOOKUP(C24,$AG$1:$AJ$44,3,FALSE)</f>
        <v>1983-2010</v>
      </c>
      <c r="G24" s="44" t="str">
        <f>VLOOKUP(C24,$AG$1:$AJ$44,4,FALSE)</f>
        <v>Betão Armado</v>
      </c>
      <c r="Q24" s="63"/>
      <c r="R24" s="26">
        <v>1</v>
      </c>
      <c r="S24" s="26">
        <v>33</v>
      </c>
      <c r="T24" s="34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44" t="str">
        <f>VLOOKUP(S24,$AG$1:$AJ$44,2,FALSE)</f>
        <v>Vãos Multiplos</v>
      </c>
      <c r="V24" s="44" t="str">
        <f>VLOOKUP(S24,$AG$1:$AJ$44,3,FALSE)</f>
        <v>1983-2010</v>
      </c>
      <c r="W24" s="44" t="str">
        <f>VLOOKUP(S24,$AG$1:$AJ$44,4,FALSE)</f>
        <v>Betão Armado</v>
      </c>
      <c r="Y24" s="65" t="s">
        <v>78</v>
      </c>
      <c r="Z24" s="39">
        <v>0</v>
      </c>
      <c r="AA24" s="39">
        <v>38</v>
      </c>
      <c r="AB24" s="41"/>
      <c r="AC24" s="43" t="str">
        <f t="shared" ref="AC24" si="19">VLOOKUP(AA24,$AG$1:$AJ$44,2,FALSE)</f>
        <v>Vãos Multiplos</v>
      </c>
      <c r="AD24" s="43" t="str">
        <f t="shared" ref="AD24" si="20">VLOOKUP(AA24,$AG$1:$AJ$44,3,FALSE)</f>
        <v>Depois de 2010</v>
      </c>
      <c r="AE24" s="43" t="str">
        <f t="shared" ref="AE24" si="21">VLOOKUP(AA24,$AG$1:$AJ$44,4,FALSE)</f>
        <v>Outros</v>
      </c>
      <c r="AG24" s="28">
        <v>22</v>
      </c>
      <c r="AH24" s="28" t="s">
        <v>44</v>
      </c>
      <c r="AI24" s="28" t="s">
        <v>35</v>
      </c>
      <c r="AJ24" s="28" t="s">
        <v>38</v>
      </c>
    </row>
    <row r="25" spans="1:36" ht="20" customHeight="1" x14ac:dyDescent="0.35">
      <c r="B25" s="15"/>
      <c r="C25" s="15"/>
      <c r="D25" s="15"/>
      <c r="E25" s="42"/>
      <c r="F25" s="42"/>
      <c r="G25" s="42"/>
      <c r="Q25" s="63"/>
      <c r="R25" s="28">
        <v>1</v>
      </c>
      <c r="S25" s="28">
        <v>20</v>
      </c>
      <c r="T25" s="38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44" t="str">
        <f>VLOOKUP(S25,$AG$1:$AJ$44,2,FALSE)</f>
        <v>Pórtico</v>
      </c>
      <c r="V25" s="44" t="str">
        <f>VLOOKUP(S25,$AG$1:$AJ$44,3,FALSE)</f>
        <v>1983-2010</v>
      </c>
      <c r="W25" s="44" t="str">
        <f>VLOOKUP(S25,$AG$1:$AJ$44,4,FALSE)</f>
        <v>Betão Armado</v>
      </c>
      <c r="Y25" s="66"/>
      <c r="Z25" s="28">
        <v>2</v>
      </c>
      <c r="AA25" s="28">
        <v>33</v>
      </c>
      <c r="AB25" s="38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44" t="str">
        <f t="shared" ref="AC25" si="22">VLOOKUP(AA25,$AG$1:$AJ$44,2,FALSE)</f>
        <v>Vãos Multiplos</v>
      </c>
      <c r="AD25" s="44" t="str">
        <f t="shared" ref="AD25" si="23">VLOOKUP(AA25,$AG$1:$AJ$44,3,FALSE)</f>
        <v>1983-2010</v>
      </c>
      <c r="AE25" s="44" t="str">
        <f t="shared" ref="AE25" si="24">VLOOKUP(AA25,$AG$1:$AJ$44,4,FALSE)</f>
        <v>Betão Armado</v>
      </c>
      <c r="AG25" s="28">
        <v>23</v>
      </c>
      <c r="AH25" s="28" t="s">
        <v>44</v>
      </c>
      <c r="AI25" s="28" t="s">
        <v>39</v>
      </c>
      <c r="AJ25" s="28" t="s">
        <v>41</v>
      </c>
    </row>
    <row r="26" spans="1:36" ht="20" customHeight="1" x14ac:dyDescent="0.35">
      <c r="A26" s="65" t="s">
        <v>79</v>
      </c>
      <c r="B26" s="39">
        <v>0</v>
      </c>
      <c r="C26" s="39">
        <v>10</v>
      </c>
      <c r="D26" s="40"/>
      <c r="E26" s="43" t="str">
        <f>VLOOKUP(C26,$AG$1:$AJ$44,2,FALSE)</f>
        <v>Arco</v>
      </c>
      <c r="F26" s="43" t="str">
        <f>VLOOKUP(C26,$AG$1:$AJ$44,3,FALSE)</f>
        <v>1960-1983</v>
      </c>
      <c r="G26" s="43" t="str">
        <f>VLOOKUP(C26,$AG$1:$AJ$44,4,FALSE)</f>
        <v>Alvenaria de Tijolo</v>
      </c>
      <c r="R26" s="15"/>
      <c r="S26" s="15"/>
      <c r="T26" s="15"/>
      <c r="U26" s="42"/>
      <c r="V26" s="42"/>
      <c r="W26" s="42"/>
      <c r="AG26" s="28">
        <v>24</v>
      </c>
      <c r="AH26" s="28" t="s">
        <v>44</v>
      </c>
      <c r="AI26" s="28" t="s">
        <v>42</v>
      </c>
      <c r="AJ26" s="28" t="s">
        <v>38</v>
      </c>
    </row>
    <row r="27" spans="1:36" ht="20" customHeight="1" x14ac:dyDescent="0.35">
      <c r="A27" s="66"/>
      <c r="B27" s="12">
        <v>1</v>
      </c>
      <c r="C27" s="12">
        <v>34</v>
      </c>
      <c r="D27" s="35" t="str">
        <f>COUNTIF(E27,$E$26)+COUNTIF(F27,$F$26)+COUNTIF(G27,$G$26)&amp;" ("&amp; IF(E27=$E$26,"Estrutura, ","") &amp; IF(F27=$F$26,"Ano, ","") &amp;IF(G27=$G$26,"Material","") &amp; IF(OR(E27=$E$26,F27=$F$26,G27=$G$26),"","Nenhuma") &amp;")"</f>
        <v>1 (Ano, )</v>
      </c>
      <c r="E27" s="44" t="str">
        <f>VLOOKUP(C27,$AG$1:$AJ$44,2,FALSE)</f>
        <v>Vãos Multiplos</v>
      </c>
      <c r="F27" s="44" t="str">
        <f>VLOOKUP(C27,$AG$1:$AJ$44,3,FALSE)</f>
        <v>1960-1983</v>
      </c>
      <c r="G27" s="44" t="str">
        <f>VLOOKUP(C27,$AG$1:$AJ$44,4,FALSE)</f>
        <v>Betão Armado</v>
      </c>
      <c r="Q27" s="63" t="s">
        <v>80</v>
      </c>
      <c r="R27" s="39">
        <v>0</v>
      </c>
      <c r="S27" s="39">
        <v>32</v>
      </c>
      <c r="T27" s="41"/>
      <c r="U27" s="45" t="str">
        <f>VLOOKUP(S27,$AG$1:$AJ$44,2,FALSE)</f>
        <v>Vãos Multiplos</v>
      </c>
      <c r="V27" s="45" t="str">
        <f>VLOOKUP(S27,$AG$1:$AJ$44,3,FALSE)</f>
        <v>Antes de 1960</v>
      </c>
      <c r="W27" s="45" t="str">
        <f>VLOOKUP(S27,$AG$1:$AJ$44,4,FALSE)</f>
        <v>Betão Armado</v>
      </c>
      <c r="Y27" s="65" t="s">
        <v>81</v>
      </c>
      <c r="Z27" s="39">
        <v>0</v>
      </c>
      <c r="AA27" s="39">
        <v>42</v>
      </c>
      <c r="AB27" s="41"/>
      <c r="AC27" s="43" t="str">
        <f t="shared" ref="AC27:AC28" si="25">VLOOKUP(AA27,$AG$1:$AJ$44,2,FALSE)</f>
        <v>Vãos Multiplos</v>
      </c>
      <c r="AD27" s="43" t="str">
        <f t="shared" ref="AD27:AD28" si="26">VLOOKUP(AA27,$AG$1:$AJ$44,3,FALSE)</f>
        <v>1983-2010</v>
      </c>
      <c r="AE27" s="43" t="str">
        <f t="shared" ref="AE27:AE28" si="27">VLOOKUP(AA27,$AG$1:$AJ$44,4,FALSE)</f>
        <v>Alvenaria de Pedra</v>
      </c>
      <c r="AG27" s="28">
        <v>25</v>
      </c>
      <c r="AH27" s="28" t="s">
        <v>45</v>
      </c>
      <c r="AI27" s="28" t="s">
        <v>35</v>
      </c>
      <c r="AJ27" s="28" t="s">
        <v>38</v>
      </c>
    </row>
    <row r="28" spans="1:36" ht="20" customHeight="1" x14ac:dyDescent="0.35">
      <c r="Q28" s="63"/>
      <c r="R28" s="12">
        <v>4</v>
      </c>
      <c r="S28" s="12">
        <v>20</v>
      </c>
      <c r="T28" s="35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44" t="str">
        <f>VLOOKUP(S28,$AG$1:$AJ$44,2,FALSE)</f>
        <v>Pórtico</v>
      </c>
      <c r="V28" s="44" t="str">
        <f>VLOOKUP(S28,$AG$1:$AJ$44,3,FALSE)</f>
        <v>1983-2010</v>
      </c>
      <c r="W28" s="44" t="str">
        <f>VLOOKUP(S28,$AG$1:$AJ$44,4,FALSE)</f>
        <v>Betão Armado</v>
      </c>
      <c r="Y28" s="66"/>
      <c r="Z28" s="28">
        <v>2</v>
      </c>
      <c r="AA28" s="28">
        <v>33</v>
      </c>
      <c r="AB28" s="38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44" t="str">
        <f t="shared" si="25"/>
        <v>Vãos Multiplos</v>
      </c>
      <c r="AD28" s="44" t="str">
        <f t="shared" si="26"/>
        <v>1983-2010</v>
      </c>
      <c r="AE28" s="44" t="str">
        <f t="shared" si="27"/>
        <v>Betão Armado</v>
      </c>
      <c r="AG28" s="28">
        <v>26</v>
      </c>
      <c r="AH28" s="28" t="s">
        <v>45</v>
      </c>
      <c r="AI28" s="28" t="s">
        <v>37</v>
      </c>
      <c r="AJ28" s="28" t="s">
        <v>38</v>
      </c>
    </row>
    <row r="29" spans="1:36" ht="20" customHeight="1" x14ac:dyDescent="0.35">
      <c r="Q29" s="63"/>
      <c r="R29" s="28">
        <v>2</v>
      </c>
      <c r="S29" s="28">
        <v>33</v>
      </c>
      <c r="T29" s="35" t="str">
        <f t="shared" ref="T29:T31" si="28"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44" t="str">
        <f>VLOOKUP(S29,$AG$1:$AJ$44,2,FALSE)</f>
        <v>Vãos Multiplos</v>
      </c>
      <c r="V29" s="44" t="str">
        <f>VLOOKUP(S29,$AG$1:$AJ$44,3,FALSE)</f>
        <v>1983-2010</v>
      </c>
      <c r="W29" s="44" t="str">
        <f>VLOOKUP(S29,$AG$1:$AJ$44,4,FALSE)</f>
        <v>Betão Armado</v>
      </c>
      <c r="AG29" s="28">
        <v>27</v>
      </c>
      <c r="AH29" s="28" t="s">
        <v>45</v>
      </c>
      <c r="AI29" s="28" t="s">
        <v>39</v>
      </c>
      <c r="AJ29" s="28" t="s">
        <v>38</v>
      </c>
    </row>
    <row r="30" spans="1:36" ht="20" customHeight="1" x14ac:dyDescent="0.35">
      <c r="Q30" s="63"/>
      <c r="R30" s="28">
        <v>1</v>
      </c>
      <c r="S30" s="28">
        <v>3</v>
      </c>
      <c r="T30" s="35" t="str">
        <f t="shared" si="28"/>
        <v>0 (Nenhuma)</v>
      </c>
      <c r="U30" s="44" t="str">
        <f>VLOOKUP(S30,$AG$1:$AJ$44,2,FALSE)</f>
        <v>Arco</v>
      </c>
      <c r="V30" s="44" t="str">
        <f>VLOOKUP(S30,$AG$1:$AJ$44,3,FALSE)</f>
        <v>1983-2010</v>
      </c>
      <c r="W30" s="44" t="str">
        <f>VLOOKUP(S30,$AG$1:$AJ$44,4,FALSE)</f>
        <v>Alvenaria de Pedra</v>
      </c>
      <c r="AG30" s="28">
        <v>28</v>
      </c>
      <c r="AH30" s="28" t="s">
        <v>45</v>
      </c>
      <c r="AI30" s="28" t="s">
        <v>35</v>
      </c>
      <c r="AJ30" s="28" t="s">
        <v>41</v>
      </c>
    </row>
    <row r="31" spans="1:36" ht="20" customHeight="1" x14ac:dyDescent="0.35">
      <c r="Q31" s="63"/>
      <c r="R31" s="28">
        <v>1</v>
      </c>
      <c r="S31" s="28">
        <v>34</v>
      </c>
      <c r="T31" s="35" t="str">
        <f t="shared" si="28"/>
        <v>2 (Estrutura, Material)</v>
      </c>
      <c r="U31" s="44" t="str">
        <f>VLOOKUP(S31,$AG$1:$AJ$44,2,FALSE)</f>
        <v>Vãos Multiplos</v>
      </c>
      <c r="V31" s="44" t="str">
        <f>VLOOKUP(S31,$AG$1:$AJ$44,3,FALSE)</f>
        <v>1960-1983</v>
      </c>
      <c r="W31" s="44" t="str">
        <f>VLOOKUP(S31,$AG$1:$AJ$44,4,FALSE)</f>
        <v>Betão Armado</v>
      </c>
      <c r="AG31" s="28">
        <v>29</v>
      </c>
      <c r="AH31" s="28" t="s">
        <v>45</v>
      </c>
      <c r="AI31" s="28" t="s">
        <v>39</v>
      </c>
      <c r="AJ31" s="28" t="s">
        <v>41</v>
      </c>
    </row>
    <row r="32" spans="1:36" ht="20" customHeight="1" x14ac:dyDescent="0.35">
      <c r="AG32" s="28">
        <v>30</v>
      </c>
      <c r="AH32" s="28" t="s">
        <v>45</v>
      </c>
      <c r="AI32" s="28" t="s">
        <v>42</v>
      </c>
      <c r="AJ32" s="28" t="s">
        <v>38</v>
      </c>
    </row>
    <row r="33" spans="33:36" ht="20" customHeight="1" x14ac:dyDescent="0.35">
      <c r="AG33" s="28">
        <v>31</v>
      </c>
      <c r="AH33" s="28" t="s">
        <v>45</v>
      </c>
      <c r="AI33" s="28" t="s">
        <v>42</v>
      </c>
      <c r="AJ33" s="28" t="s">
        <v>46</v>
      </c>
    </row>
    <row r="34" spans="33:36" ht="20" customHeight="1" x14ac:dyDescent="0.35">
      <c r="AG34" s="28">
        <v>32</v>
      </c>
      <c r="AH34" s="28" t="s">
        <v>47</v>
      </c>
      <c r="AI34" s="28" t="s">
        <v>35</v>
      </c>
      <c r="AJ34" s="28" t="s">
        <v>38</v>
      </c>
    </row>
    <row r="35" spans="33:36" ht="20" customHeight="1" x14ac:dyDescent="0.35">
      <c r="AG35" s="28">
        <v>33</v>
      </c>
      <c r="AH35" s="28" t="s">
        <v>47</v>
      </c>
      <c r="AI35" s="28" t="s">
        <v>39</v>
      </c>
      <c r="AJ35" s="28" t="s">
        <v>38</v>
      </c>
    </row>
    <row r="36" spans="33:36" ht="20" customHeight="1" x14ac:dyDescent="0.35">
      <c r="AG36" s="28">
        <v>34</v>
      </c>
      <c r="AH36" s="28" t="s">
        <v>47</v>
      </c>
      <c r="AI36" s="28" t="s">
        <v>37</v>
      </c>
      <c r="AJ36" s="28" t="s">
        <v>38</v>
      </c>
    </row>
    <row r="37" spans="33:36" ht="20" customHeight="1" x14ac:dyDescent="0.35">
      <c r="AG37" s="28">
        <v>35</v>
      </c>
      <c r="AH37" s="28" t="s">
        <v>47</v>
      </c>
      <c r="AI37" s="28" t="s">
        <v>35</v>
      </c>
      <c r="AJ37" s="28" t="s">
        <v>41</v>
      </c>
    </row>
    <row r="38" spans="33:36" ht="20" customHeight="1" x14ac:dyDescent="0.35">
      <c r="AG38" s="28">
        <v>36</v>
      </c>
      <c r="AH38" s="28" t="s">
        <v>47</v>
      </c>
      <c r="AI38" s="28" t="s">
        <v>42</v>
      </c>
      <c r="AJ38" s="28" t="s">
        <v>38</v>
      </c>
    </row>
    <row r="39" spans="33:36" ht="20" customHeight="1" x14ac:dyDescent="0.35">
      <c r="AG39" s="28">
        <v>37</v>
      </c>
      <c r="AH39" s="28" t="s">
        <v>47</v>
      </c>
      <c r="AI39" s="28" t="s">
        <v>37</v>
      </c>
      <c r="AJ39" s="28" t="s">
        <v>41</v>
      </c>
    </row>
    <row r="40" spans="33:36" ht="20" customHeight="1" x14ac:dyDescent="0.35">
      <c r="AG40" s="28">
        <v>38</v>
      </c>
      <c r="AH40" s="28" t="s">
        <v>47</v>
      </c>
      <c r="AI40" s="28" t="s">
        <v>42</v>
      </c>
      <c r="AJ40" s="28" t="s">
        <v>46</v>
      </c>
    </row>
    <row r="41" spans="33:36" ht="20" customHeight="1" x14ac:dyDescent="0.35">
      <c r="AG41" s="28">
        <v>39</v>
      </c>
      <c r="AH41" s="28" t="s">
        <v>47</v>
      </c>
      <c r="AI41" s="28" t="s">
        <v>42</v>
      </c>
      <c r="AJ41" s="28" t="s">
        <v>41</v>
      </c>
    </row>
    <row r="42" spans="33:36" ht="20" customHeight="1" x14ac:dyDescent="0.35">
      <c r="AG42" s="28">
        <v>40</v>
      </c>
      <c r="AH42" s="28" t="s">
        <v>47</v>
      </c>
      <c r="AI42" s="28" t="s">
        <v>39</v>
      </c>
      <c r="AJ42" s="28" t="s">
        <v>46</v>
      </c>
    </row>
    <row r="43" spans="33:36" ht="20" customHeight="1" x14ac:dyDescent="0.35">
      <c r="AG43" s="28">
        <v>41</v>
      </c>
      <c r="AH43" s="28" t="s">
        <v>47</v>
      </c>
      <c r="AI43" s="28" t="s">
        <v>39</v>
      </c>
      <c r="AJ43" s="28" t="s">
        <v>41</v>
      </c>
    </row>
    <row r="44" spans="33:36" ht="20" customHeight="1" x14ac:dyDescent="0.35">
      <c r="AG44" s="28">
        <v>42</v>
      </c>
      <c r="AH44" s="28" t="s">
        <v>47</v>
      </c>
      <c r="AI44" s="28" t="s">
        <v>39</v>
      </c>
      <c r="AJ44" s="28" t="s">
        <v>36</v>
      </c>
    </row>
  </sheetData>
  <mergeCells count="27">
    <mergeCell ref="AL1:AN1"/>
    <mergeCell ref="Q15:Q17"/>
    <mergeCell ref="Q19:Q21"/>
    <mergeCell ref="Q23:Q25"/>
    <mergeCell ref="Q27:Q31"/>
    <mergeCell ref="Y2:Y8"/>
    <mergeCell ref="Y10:Y14"/>
    <mergeCell ref="Y16:Y18"/>
    <mergeCell ref="Y20:Y22"/>
    <mergeCell ref="Y24:Y25"/>
    <mergeCell ref="Y27:Y28"/>
    <mergeCell ref="Q2:Q3"/>
    <mergeCell ref="Q5:Q8"/>
    <mergeCell ref="Q10:Q13"/>
    <mergeCell ref="A23:A24"/>
    <mergeCell ref="A26:A27"/>
    <mergeCell ref="I2:I4"/>
    <mergeCell ref="I6:I7"/>
    <mergeCell ref="I11:I12"/>
    <mergeCell ref="I14:I15"/>
    <mergeCell ref="I17:I20"/>
    <mergeCell ref="I22:I23"/>
    <mergeCell ref="A13:A14"/>
    <mergeCell ref="A16:A17"/>
    <mergeCell ref="A2:A7"/>
    <mergeCell ref="A9:A11"/>
    <mergeCell ref="A19:A21"/>
  </mergeCells>
  <phoneticPr fontId="7" type="noConversion"/>
  <pageMargins left="0.7" right="0.7" top="0.75" bottom="0.75" header="0.3" footer="0.3"/>
  <ignoredErrors>
    <ignoredError sqref="L17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51"/>
  <sheetViews>
    <sheetView tabSelected="1" workbookViewId="0">
      <pane xSplit="1" topLeftCell="B1" activePane="topRight" state="frozen"/>
      <selection pane="topRight" activeCell="A13" sqref="A13:XFD13"/>
    </sheetView>
  </sheetViews>
  <sheetFormatPr defaultRowHeight="14.5" x14ac:dyDescent="0.35"/>
  <cols>
    <col min="1" max="1" width="10.7265625" style="18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60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223.08984375" bestFit="1" customWidth="1"/>
  </cols>
  <sheetData>
    <row r="1" spans="1:11" x14ac:dyDescent="0.35">
      <c r="A1" s="21" t="s">
        <v>54</v>
      </c>
      <c r="B1" s="22" t="s">
        <v>2</v>
      </c>
      <c r="C1" s="22" t="s">
        <v>5</v>
      </c>
      <c r="D1" s="22" t="s">
        <v>6</v>
      </c>
      <c r="E1" s="22" t="s">
        <v>7</v>
      </c>
      <c r="F1" s="56" t="s">
        <v>17</v>
      </c>
      <c r="G1" s="23" t="s">
        <v>10</v>
      </c>
      <c r="H1" s="23" t="s">
        <v>11</v>
      </c>
      <c r="I1" s="23" t="s">
        <v>12</v>
      </c>
      <c r="J1" s="24" t="s">
        <v>13</v>
      </c>
      <c r="K1" s="13" t="s">
        <v>15</v>
      </c>
    </row>
    <row r="2" spans="1:11" x14ac:dyDescent="0.35">
      <c r="A2" s="19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  <c r="F2" s="57">
        <v>13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0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14" t="s">
        <v>82</v>
      </c>
    </row>
    <row r="3" spans="1:11" x14ac:dyDescent="0.35">
      <c r="A3" s="19">
        <v>1</v>
      </c>
      <c r="B3" s="2">
        <v>0.9969088098918083</v>
      </c>
      <c r="C3" s="2">
        <v>0</v>
      </c>
      <c r="D3" s="2">
        <v>0</v>
      </c>
      <c r="E3" s="2">
        <v>0</v>
      </c>
      <c r="F3" s="58">
        <v>2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0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5" t="s">
        <v>83</v>
      </c>
    </row>
    <row r="4" spans="1:11" x14ac:dyDescent="0.35">
      <c r="A4" s="19">
        <v>2</v>
      </c>
      <c r="B4" s="2">
        <v>0.99845440494590421</v>
      </c>
      <c r="C4" s="2">
        <v>0</v>
      </c>
      <c r="D4" s="2">
        <v>0</v>
      </c>
      <c r="E4" s="2">
        <v>0</v>
      </c>
      <c r="F4" s="58">
        <v>1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0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6"/>
    </row>
    <row r="5" spans="1:11" x14ac:dyDescent="0.35">
      <c r="A5" s="19">
        <v>3</v>
      </c>
      <c r="B5" s="2">
        <v>1</v>
      </c>
      <c r="C5" s="2">
        <v>0</v>
      </c>
      <c r="D5" s="2">
        <v>0</v>
      </c>
      <c r="E5" s="2">
        <v>0</v>
      </c>
      <c r="F5" s="58">
        <v>0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0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6"/>
    </row>
    <row r="6" spans="1:11" x14ac:dyDescent="0.35">
      <c r="A6" s="19">
        <v>4</v>
      </c>
      <c r="B6" s="2">
        <v>0.9969088098918083</v>
      </c>
      <c r="C6" s="2">
        <v>0</v>
      </c>
      <c r="D6" s="2">
        <v>0</v>
      </c>
      <c r="E6" s="2">
        <v>0</v>
      </c>
      <c r="F6" s="58">
        <v>2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0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6"/>
    </row>
    <row r="7" spans="1:11" x14ac:dyDescent="0.35">
      <c r="A7" s="19">
        <v>5</v>
      </c>
      <c r="B7" s="2">
        <v>1</v>
      </c>
      <c r="C7" s="2">
        <v>0</v>
      </c>
      <c r="D7" s="2">
        <v>0</v>
      </c>
      <c r="E7" s="2">
        <v>0</v>
      </c>
      <c r="F7" s="58">
        <v>0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0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77"/>
    </row>
    <row r="8" spans="1:11" x14ac:dyDescent="0.35">
      <c r="A8" s="19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  <c r="F8" s="58">
        <v>15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20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 s="14" t="s">
        <v>86</v>
      </c>
    </row>
    <row r="9" spans="1:11" x14ac:dyDescent="0.35">
      <c r="A9" s="19">
        <v>7</v>
      </c>
      <c r="B9" s="2">
        <v>1</v>
      </c>
      <c r="C9" s="2">
        <v>0</v>
      </c>
      <c r="D9" s="2">
        <v>0</v>
      </c>
      <c r="E9" s="2">
        <v>0</v>
      </c>
      <c r="F9" s="58">
        <v>0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0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5" t="s">
        <v>83</v>
      </c>
    </row>
    <row r="10" spans="1:11" x14ac:dyDescent="0.35">
      <c r="A10" s="19">
        <v>8</v>
      </c>
      <c r="B10" s="2">
        <v>1</v>
      </c>
      <c r="C10" s="2">
        <v>0</v>
      </c>
      <c r="D10" s="2">
        <v>0</v>
      </c>
      <c r="E10" s="2">
        <v>0</v>
      </c>
      <c r="F10" s="58">
        <v>0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0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6"/>
    </row>
    <row r="11" spans="1:11" x14ac:dyDescent="0.35">
      <c r="A11" s="19">
        <v>9</v>
      </c>
      <c r="B11" s="2">
        <v>0.99845440494590421</v>
      </c>
      <c r="C11" s="2">
        <v>0</v>
      </c>
      <c r="D11" s="2">
        <v>0</v>
      </c>
      <c r="E11" s="2">
        <v>0</v>
      </c>
      <c r="F11" s="58">
        <v>1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0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6"/>
    </row>
    <row r="12" spans="1:11" x14ac:dyDescent="0.35">
      <c r="A12" s="19">
        <v>10</v>
      </c>
      <c r="B12" s="2">
        <v>0.99845440494590421</v>
      </c>
      <c r="C12" s="2">
        <v>0</v>
      </c>
      <c r="D12" s="2">
        <v>0</v>
      </c>
      <c r="E12" s="2">
        <v>0</v>
      </c>
      <c r="F12" s="58">
        <v>1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0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6"/>
    </row>
    <row r="13" spans="1:11" x14ac:dyDescent="0.35">
      <c r="A13" s="19">
        <v>11</v>
      </c>
      <c r="B13" s="2">
        <v>0.99845440494590421</v>
      </c>
      <c r="C13" s="2">
        <v>0</v>
      </c>
      <c r="D13" s="2">
        <v>0</v>
      </c>
      <c r="E13" s="2">
        <v>0</v>
      </c>
      <c r="F13" s="58">
        <v>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0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6"/>
    </row>
    <row r="14" spans="1:11" x14ac:dyDescent="0.35">
      <c r="A14" s="19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  <c r="F14" s="58">
        <v>9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Boa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20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14" t="s">
        <v>87</v>
      </c>
    </row>
    <row r="15" spans="1:11" x14ac:dyDescent="0.35">
      <c r="A15" s="19">
        <v>13</v>
      </c>
      <c r="B15" s="2">
        <v>0.99845440494590421</v>
      </c>
      <c r="C15" s="2">
        <v>0</v>
      </c>
      <c r="D15" s="2">
        <v>0</v>
      </c>
      <c r="E15" s="2">
        <v>0</v>
      </c>
      <c r="F15" s="58">
        <v>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0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6" t="s">
        <v>83</v>
      </c>
    </row>
    <row r="16" spans="1:11" x14ac:dyDescent="0.35">
      <c r="A16" s="19">
        <v>14</v>
      </c>
      <c r="B16" s="2">
        <v>0.99381761978361671</v>
      </c>
      <c r="C16" s="2">
        <v>0</v>
      </c>
      <c r="D16" s="2">
        <v>0</v>
      </c>
      <c r="E16" s="2">
        <v>0</v>
      </c>
      <c r="F16" s="58">
        <v>1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0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76"/>
    </row>
    <row r="17" spans="1:11" x14ac:dyDescent="0.35">
      <c r="A17" s="19">
        <v>15</v>
      </c>
      <c r="B17" s="2">
        <v>0.99845440494590421</v>
      </c>
      <c r="C17" s="2">
        <v>0</v>
      </c>
      <c r="D17" s="2">
        <v>0</v>
      </c>
      <c r="E17" s="2">
        <v>0</v>
      </c>
      <c r="F17" s="58">
        <v>1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0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6"/>
    </row>
    <row r="18" spans="1:11" x14ac:dyDescent="0.35">
      <c r="A18" s="19">
        <v>16</v>
      </c>
      <c r="B18" s="2">
        <v>1</v>
      </c>
      <c r="C18" s="2">
        <v>0</v>
      </c>
      <c r="D18" s="2">
        <v>0</v>
      </c>
      <c r="E18" s="2">
        <v>0</v>
      </c>
      <c r="F18" s="58">
        <v>0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0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6"/>
    </row>
    <row r="19" spans="1:11" x14ac:dyDescent="0.35">
      <c r="A19" s="19">
        <v>17</v>
      </c>
      <c r="B19" s="2">
        <v>0.99845440494590421</v>
      </c>
      <c r="C19" s="2">
        <v>0</v>
      </c>
      <c r="D19" s="2">
        <v>0</v>
      </c>
      <c r="E19" s="2">
        <v>0</v>
      </c>
      <c r="F19" s="58">
        <v>1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0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6"/>
    </row>
    <row r="20" spans="1:11" x14ac:dyDescent="0.35">
      <c r="A20" s="19">
        <v>18</v>
      </c>
      <c r="B20" s="2">
        <v>1</v>
      </c>
      <c r="C20" s="2">
        <v>0</v>
      </c>
      <c r="D20" s="2">
        <v>0</v>
      </c>
      <c r="E20" s="2">
        <v>0</v>
      </c>
      <c r="F20" s="58">
        <v>0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0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6"/>
    </row>
    <row r="21" spans="1:11" x14ac:dyDescent="0.35">
      <c r="A21" s="19">
        <v>19</v>
      </c>
      <c r="B21" s="2">
        <v>1</v>
      </c>
      <c r="C21" s="2">
        <v>0</v>
      </c>
      <c r="D21" s="2">
        <v>0</v>
      </c>
      <c r="E21" s="2">
        <v>0</v>
      </c>
      <c r="F21" s="58">
        <v>0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0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77"/>
    </row>
    <row r="22" spans="1:11" x14ac:dyDescent="0.35">
      <c r="A22" s="19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  <c r="F22" s="58">
        <v>94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0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14" t="s">
        <v>88</v>
      </c>
    </row>
    <row r="23" spans="1:11" x14ac:dyDescent="0.35">
      <c r="A23" s="19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  <c r="F23" s="58">
        <v>13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0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4" t="s">
        <v>87</v>
      </c>
    </row>
    <row r="24" spans="1:11" x14ac:dyDescent="0.35">
      <c r="A24" s="19">
        <v>22</v>
      </c>
      <c r="B24" s="2">
        <v>1</v>
      </c>
      <c r="C24" s="2">
        <v>0</v>
      </c>
      <c r="D24" s="2">
        <v>0</v>
      </c>
      <c r="E24" s="2">
        <v>0</v>
      </c>
      <c r="F24" s="58">
        <v>0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0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5" t="s">
        <v>83</v>
      </c>
    </row>
    <row r="25" spans="1:11" x14ac:dyDescent="0.35">
      <c r="A25" s="19">
        <v>23</v>
      </c>
      <c r="B25" s="2">
        <v>1</v>
      </c>
      <c r="C25" s="2">
        <v>0</v>
      </c>
      <c r="D25" s="2">
        <v>0</v>
      </c>
      <c r="E25" s="2">
        <v>0</v>
      </c>
      <c r="F25" s="58">
        <v>0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0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77"/>
    </row>
    <row r="26" spans="1:11" x14ac:dyDescent="0.35">
      <c r="A26" s="19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  <c r="F26" s="58">
        <v>3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20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14" t="s">
        <v>89</v>
      </c>
    </row>
    <row r="27" spans="1:11" x14ac:dyDescent="0.35">
      <c r="A27" s="19">
        <v>25</v>
      </c>
      <c r="B27" s="2">
        <v>0.98763523956723343</v>
      </c>
      <c r="C27" s="2">
        <v>0</v>
      </c>
      <c r="D27" s="2">
        <v>0</v>
      </c>
      <c r="E27" s="2">
        <v>0</v>
      </c>
      <c r="F27" s="58">
        <v>7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0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75" t="s">
        <v>83</v>
      </c>
    </row>
    <row r="28" spans="1:11" x14ac:dyDescent="0.35">
      <c r="A28" s="19">
        <v>26</v>
      </c>
      <c r="B28" s="2">
        <v>0.97990726429675423</v>
      </c>
      <c r="C28" s="2">
        <v>0</v>
      </c>
      <c r="D28" s="2">
        <v>0</v>
      </c>
      <c r="E28" s="2">
        <v>0</v>
      </c>
      <c r="F28" s="58">
        <v>13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0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77"/>
    </row>
    <row r="29" spans="1:11" x14ac:dyDescent="0.35">
      <c r="A29" s="19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  <c r="F29" s="58">
        <v>31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20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14" t="s">
        <v>90</v>
      </c>
    </row>
    <row r="30" spans="1:11" x14ac:dyDescent="0.35">
      <c r="A30" s="19">
        <v>28</v>
      </c>
      <c r="B30" s="2">
        <v>1</v>
      </c>
      <c r="C30" s="2">
        <v>0</v>
      </c>
      <c r="D30" s="2">
        <v>0</v>
      </c>
      <c r="E30" s="2">
        <v>0</v>
      </c>
      <c r="F30" s="58">
        <v>0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0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5" t="s">
        <v>83</v>
      </c>
    </row>
    <row r="31" spans="1:11" x14ac:dyDescent="0.35">
      <c r="A31" s="19">
        <v>29</v>
      </c>
      <c r="B31" s="2">
        <v>1</v>
      </c>
      <c r="C31" s="2">
        <v>0</v>
      </c>
      <c r="D31" s="2">
        <v>0</v>
      </c>
      <c r="E31" s="2">
        <v>0</v>
      </c>
      <c r="F31" s="58">
        <v>0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0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6"/>
    </row>
    <row r="32" spans="1:11" x14ac:dyDescent="0.35">
      <c r="A32" s="19">
        <v>30</v>
      </c>
      <c r="B32" s="2">
        <v>0.9969088098918083</v>
      </c>
      <c r="C32" s="2">
        <v>0</v>
      </c>
      <c r="D32" s="2">
        <v>0</v>
      </c>
      <c r="E32" s="2">
        <v>0</v>
      </c>
      <c r="F32" s="58">
        <v>2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0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6"/>
    </row>
    <row r="33" spans="1:11" x14ac:dyDescent="0.35">
      <c r="A33" s="19">
        <v>31</v>
      </c>
      <c r="B33" s="2">
        <v>0.9969088098918083</v>
      </c>
      <c r="C33" s="2">
        <v>0</v>
      </c>
      <c r="D33" s="2">
        <v>0</v>
      </c>
      <c r="E33" s="2">
        <v>0</v>
      </c>
      <c r="F33" s="58">
        <v>2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0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77"/>
    </row>
    <row r="34" spans="1:11" x14ac:dyDescent="0.35">
      <c r="A34" s="19">
        <v>32</v>
      </c>
      <c r="B34" s="2">
        <v>0.98763523956723343</v>
      </c>
      <c r="C34" s="2">
        <v>0.5</v>
      </c>
      <c r="D34" s="2">
        <v>0.125</v>
      </c>
      <c r="E34" s="2">
        <v>0.2</v>
      </c>
      <c r="F34" s="58">
        <v>8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Médio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0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4" t="s">
        <v>91</v>
      </c>
    </row>
    <row r="35" spans="1:11" x14ac:dyDescent="0.35">
      <c r="A35" s="19">
        <v>33</v>
      </c>
      <c r="B35" s="2">
        <v>0.86089644513137553</v>
      </c>
      <c r="C35" s="2">
        <v>0.84579439252336452</v>
      </c>
      <c r="D35" s="2">
        <v>0.93782383419689119</v>
      </c>
      <c r="E35" s="2">
        <v>0.88943488943488946</v>
      </c>
      <c r="F35" s="58">
        <v>386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Alta</v>
      </c>
      <c r="J35" s="20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4" t="s">
        <v>92</v>
      </c>
    </row>
    <row r="36" spans="1:11" x14ac:dyDescent="0.35">
      <c r="A36" s="19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  <c r="F36" s="58">
        <v>25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20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14" t="s">
        <v>93</v>
      </c>
    </row>
    <row r="37" spans="1:11" x14ac:dyDescent="0.35">
      <c r="A37" s="19">
        <v>35</v>
      </c>
      <c r="B37" s="2">
        <v>0.99536321483771251</v>
      </c>
      <c r="C37" s="2">
        <v>0</v>
      </c>
      <c r="D37" s="2">
        <v>0</v>
      </c>
      <c r="E37" s="2">
        <v>0</v>
      </c>
      <c r="F37" s="58">
        <v>3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0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14" t="s">
        <v>83</v>
      </c>
    </row>
    <row r="38" spans="1:11" x14ac:dyDescent="0.35">
      <c r="A38" s="19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  <c r="F38" s="58">
        <v>9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20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Médio</v>
      </c>
      <c r="K38" s="14" t="s">
        <v>94</v>
      </c>
    </row>
    <row r="39" spans="1:11" x14ac:dyDescent="0.35">
      <c r="A39" s="19">
        <v>37</v>
      </c>
      <c r="B39" s="2">
        <v>1</v>
      </c>
      <c r="C39" s="2">
        <v>0</v>
      </c>
      <c r="D39" s="2">
        <v>0</v>
      </c>
      <c r="E39" s="2">
        <v>0</v>
      </c>
      <c r="F39" s="58">
        <v>0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0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75" t="s">
        <v>83</v>
      </c>
    </row>
    <row r="40" spans="1:11" x14ac:dyDescent="0.35">
      <c r="A40" s="19">
        <v>38</v>
      </c>
      <c r="B40" s="2">
        <v>0.9969088098918083</v>
      </c>
      <c r="C40" s="2">
        <v>0</v>
      </c>
      <c r="D40" s="2">
        <v>0</v>
      </c>
      <c r="E40" s="2">
        <v>0</v>
      </c>
      <c r="F40" s="58">
        <v>2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0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6"/>
    </row>
    <row r="41" spans="1:11" x14ac:dyDescent="0.35">
      <c r="A41" s="19">
        <v>39</v>
      </c>
      <c r="B41" s="2">
        <v>1</v>
      </c>
      <c r="C41" s="2">
        <v>0</v>
      </c>
      <c r="D41" s="2">
        <v>0</v>
      </c>
      <c r="E41" s="2">
        <v>0</v>
      </c>
      <c r="F41" s="58">
        <v>0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0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6"/>
    </row>
    <row r="42" spans="1:11" x14ac:dyDescent="0.35">
      <c r="A42" s="19">
        <v>40</v>
      </c>
      <c r="B42" s="2">
        <v>1</v>
      </c>
      <c r="C42" s="2">
        <v>0</v>
      </c>
      <c r="D42" s="2">
        <v>0</v>
      </c>
      <c r="E42" s="2">
        <v>0</v>
      </c>
      <c r="F42" s="58">
        <v>0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0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6"/>
    </row>
    <row r="43" spans="1:11" x14ac:dyDescent="0.35">
      <c r="A43" s="19">
        <v>41</v>
      </c>
      <c r="B43" s="2">
        <v>1</v>
      </c>
      <c r="C43" s="2">
        <v>0</v>
      </c>
      <c r="D43" s="2">
        <v>0</v>
      </c>
      <c r="E43" s="2">
        <v>0</v>
      </c>
      <c r="F43" s="58">
        <v>0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0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6"/>
    </row>
    <row r="44" spans="1:11" x14ac:dyDescent="0.35">
      <c r="A44" s="25">
        <v>42</v>
      </c>
      <c r="B44" s="2">
        <v>0.99845440494590421</v>
      </c>
      <c r="C44" s="2">
        <v>0</v>
      </c>
      <c r="D44" s="2">
        <v>0</v>
      </c>
      <c r="E44" s="2">
        <v>0</v>
      </c>
      <c r="F44" s="59">
        <v>1</v>
      </c>
      <c r="G44" s="26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6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6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7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77"/>
    </row>
    <row r="45" spans="1:11" x14ac:dyDescent="0.35">
      <c r="A45" s="9" t="s">
        <v>8</v>
      </c>
      <c r="B45" s="6">
        <f>MIN(B2:B44)</f>
        <v>0.86089644513137553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40</v>
      </c>
      <c r="H45" s="11">
        <f t="shared" ref="H45:J45" si="1">COUNTIF(H2:H44,$K$45)</f>
        <v>1</v>
      </c>
      <c r="I45" s="11">
        <f t="shared" si="1"/>
        <v>0</v>
      </c>
      <c r="J45" s="11">
        <f t="shared" si="1"/>
        <v>0</v>
      </c>
      <c r="K45" t="s">
        <v>18</v>
      </c>
    </row>
    <row r="46" spans="1:11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0.93782383419689119</v>
      </c>
      <c r="E46" s="7">
        <f t="shared" si="2"/>
        <v>0.88943488943488946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1</v>
      </c>
      <c r="J46" s="11">
        <f t="shared" si="3"/>
        <v>0</v>
      </c>
      <c r="K46" t="s">
        <v>14</v>
      </c>
    </row>
    <row r="47" spans="1:11" x14ac:dyDescent="0.35">
      <c r="A47" s="15">
        <v>0</v>
      </c>
      <c r="B47">
        <f>COUNTIF(B2:B44,"=0")</f>
        <v>0</v>
      </c>
      <c r="C47">
        <f t="shared" ref="C47:E47" si="4">COUNTIF(C2:C44,"=0")</f>
        <v>32</v>
      </c>
      <c r="D47">
        <f t="shared" si="4"/>
        <v>32</v>
      </c>
      <c r="E47">
        <f t="shared" si="4"/>
        <v>32</v>
      </c>
      <c r="G47" s="11">
        <f>COUNTIF(G2:G44,$K$47)</f>
        <v>2</v>
      </c>
      <c r="H47" s="11">
        <f t="shared" ref="H47:J47" si="5">COUNTIF(H2:H44,$K$47)</f>
        <v>4</v>
      </c>
      <c r="I47" s="11">
        <f t="shared" si="5"/>
        <v>2</v>
      </c>
      <c r="J47" s="11">
        <f t="shared" si="5"/>
        <v>3</v>
      </c>
      <c r="K47" t="s">
        <v>20</v>
      </c>
    </row>
    <row r="48" spans="1:11" x14ac:dyDescent="0.35">
      <c r="A48" s="15">
        <v>1</v>
      </c>
      <c r="B48">
        <f>COUNTIF(B2:B44,"=1")</f>
        <v>15</v>
      </c>
      <c r="C48">
        <f>COUNTIF(C2:C44,"=1")</f>
        <v>1</v>
      </c>
      <c r="D48">
        <f>COUNTIF(D2:D44,"=1")</f>
        <v>0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3</v>
      </c>
      <c r="I48" s="11">
        <f t="shared" si="6"/>
        <v>2</v>
      </c>
      <c r="J48" s="11">
        <f t="shared" si="6"/>
        <v>4</v>
      </c>
      <c r="K48" t="s">
        <v>16</v>
      </c>
    </row>
    <row r="49" spans="1:11" x14ac:dyDescent="0.35">
      <c r="A49" s="16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1</v>
      </c>
      <c r="K49" t="s">
        <v>19</v>
      </c>
    </row>
    <row r="50" spans="1:11" x14ac:dyDescent="0.35">
      <c r="A50" s="17" t="s">
        <v>9</v>
      </c>
      <c r="B50" s="7">
        <f>INDEX($A$2:$A$44,MATCH(B46,B2:B44,0))</f>
        <v>3</v>
      </c>
      <c r="C50" s="7">
        <f t="shared" ref="C50:E50" si="8">INDEX($A$2:$A$44,MATCH(C46,C2:C44,0))</f>
        <v>24</v>
      </c>
      <c r="D50" s="7">
        <f t="shared" si="8"/>
        <v>33</v>
      </c>
      <c r="E50" s="10">
        <f t="shared" si="8"/>
        <v>33</v>
      </c>
      <c r="F50" s="61"/>
      <c r="G50" s="11">
        <f>COUNTIF(G2:G44,$K$50)</f>
        <v>0</v>
      </c>
      <c r="H50" s="11">
        <f t="shared" ref="H50:I50" si="9">COUNTIF(H2:H44,$K$50)</f>
        <v>2</v>
      </c>
      <c r="I50" s="11">
        <f t="shared" si="9"/>
        <v>3</v>
      </c>
      <c r="J50" s="11">
        <f>COUNTIF(J2:J44,$K$50)</f>
        <v>3</v>
      </c>
      <c r="K50" t="s">
        <v>21</v>
      </c>
    </row>
    <row r="51" spans="1:11" x14ac:dyDescent="0.35">
      <c r="A51" s="15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7">
    <mergeCell ref="K30:K33"/>
    <mergeCell ref="K39:K44"/>
    <mergeCell ref="K15:K21"/>
    <mergeCell ref="K24:K25"/>
    <mergeCell ref="K3:K7"/>
    <mergeCell ref="K9:K13"/>
    <mergeCell ref="K27:K2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31" sqref="P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>
      <selection activeCell="J49" sqref="J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S1:T44"/>
  <sheetViews>
    <sheetView topLeftCell="A19" workbookViewId="0">
      <selection activeCell="T45" sqref="T45"/>
    </sheetView>
  </sheetViews>
  <sheetFormatPr defaultRowHeight="14.5" x14ac:dyDescent="0.35"/>
  <cols>
    <col min="19" max="20" width="8.7265625" style="11"/>
  </cols>
  <sheetData>
    <row r="1" spans="19:20" x14ac:dyDescent="0.35">
      <c r="S1" s="37" t="s">
        <v>54</v>
      </c>
      <c r="T1" s="37" t="s">
        <v>84</v>
      </c>
    </row>
    <row r="2" spans="19:20" x14ac:dyDescent="0.35">
      <c r="S2" s="28">
        <v>0</v>
      </c>
      <c r="T2" s="28">
        <v>0.92</v>
      </c>
    </row>
    <row r="3" spans="19:20" x14ac:dyDescent="0.35">
      <c r="S3" s="28">
        <v>1</v>
      </c>
      <c r="T3" s="28">
        <v>0.74</v>
      </c>
    </row>
    <row r="4" spans="19:20" x14ac:dyDescent="0.35">
      <c r="S4" s="28">
        <v>2</v>
      </c>
      <c r="T4" s="28">
        <v>0.5</v>
      </c>
    </row>
    <row r="5" spans="19:20" x14ac:dyDescent="0.35">
      <c r="S5" s="28">
        <v>3</v>
      </c>
      <c r="T5" s="28" t="s">
        <v>85</v>
      </c>
    </row>
    <row r="6" spans="19:20" x14ac:dyDescent="0.35">
      <c r="S6" s="28">
        <v>4</v>
      </c>
      <c r="T6" s="28">
        <v>0.74</v>
      </c>
    </row>
    <row r="7" spans="19:20" x14ac:dyDescent="0.35">
      <c r="S7" s="28">
        <v>5</v>
      </c>
      <c r="T7" s="28" t="s">
        <v>85</v>
      </c>
    </row>
    <row r="8" spans="19:20" x14ac:dyDescent="0.35">
      <c r="S8" s="28">
        <v>6</v>
      </c>
      <c r="T8" s="28">
        <v>1</v>
      </c>
    </row>
    <row r="9" spans="19:20" x14ac:dyDescent="0.35">
      <c r="S9" s="28">
        <v>7</v>
      </c>
      <c r="T9" s="28" t="s">
        <v>85</v>
      </c>
    </row>
    <row r="10" spans="19:20" x14ac:dyDescent="0.35">
      <c r="S10" s="28">
        <v>8</v>
      </c>
      <c r="T10" s="28" t="s">
        <v>85</v>
      </c>
    </row>
    <row r="11" spans="19:20" x14ac:dyDescent="0.35">
      <c r="S11" s="28">
        <v>9</v>
      </c>
      <c r="T11" s="28">
        <v>0.5</v>
      </c>
    </row>
    <row r="12" spans="19:20" x14ac:dyDescent="0.35">
      <c r="S12" s="28">
        <v>10</v>
      </c>
      <c r="T12" s="28">
        <v>0.5</v>
      </c>
    </row>
    <row r="13" spans="19:20" x14ac:dyDescent="0.35">
      <c r="S13" s="28">
        <v>11</v>
      </c>
      <c r="T13" s="28" t="s">
        <v>85</v>
      </c>
    </row>
    <row r="14" spans="19:20" x14ac:dyDescent="0.35">
      <c r="S14" s="28">
        <v>12</v>
      </c>
      <c r="T14" s="28">
        <v>0.89</v>
      </c>
    </row>
    <row r="15" spans="19:20" x14ac:dyDescent="0.35">
      <c r="S15" s="28">
        <v>13</v>
      </c>
      <c r="T15" s="28">
        <v>1</v>
      </c>
    </row>
    <row r="16" spans="19:20" x14ac:dyDescent="0.35">
      <c r="S16" s="28">
        <v>14</v>
      </c>
      <c r="T16" s="28">
        <v>0.99</v>
      </c>
    </row>
    <row r="17" spans="19:20" x14ac:dyDescent="0.35">
      <c r="S17" s="28">
        <v>15</v>
      </c>
      <c r="T17" s="28">
        <v>0.5</v>
      </c>
    </row>
    <row r="18" spans="19:20" x14ac:dyDescent="0.35">
      <c r="S18" s="28">
        <v>16</v>
      </c>
      <c r="T18" s="28" t="s">
        <v>85</v>
      </c>
    </row>
    <row r="19" spans="19:20" x14ac:dyDescent="0.35">
      <c r="S19" s="28">
        <v>17</v>
      </c>
      <c r="T19" s="28">
        <v>0.5</v>
      </c>
    </row>
    <row r="20" spans="19:20" x14ac:dyDescent="0.35">
      <c r="S20" s="28">
        <v>18</v>
      </c>
      <c r="T20" s="28" t="s">
        <v>85</v>
      </c>
    </row>
    <row r="21" spans="19:20" x14ac:dyDescent="0.35">
      <c r="S21" s="28">
        <v>19</v>
      </c>
      <c r="T21" s="28" t="s">
        <v>85</v>
      </c>
    </row>
    <row r="22" spans="19:20" x14ac:dyDescent="0.35">
      <c r="S22" s="28">
        <v>20</v>
      </c>
      <c r="T22" s="28">
        <v>0.92</v>
      </c>
    </row>
    <row r="23" spans="19:20" x14ac:dyDescent="0.35">
      <c r="S23" s="28">
        <v>21</v>
      </c>
      <c r="T23" s="28"/>
    </row>
    <row r="24" spans="19:20" x14ac:dyDescent="0.35">
      <c r="S24" s="28">
        <v>22</v>
      </c>
      <c r="T24" s="28" t="s">
        <v>85</v>
      </c>
    </row>
    <row r="25" spans="19:20" x14ac:dyDescent="0.35">
      <c r="S25" s="28">
        <v>23</v>
      </c>
      <c r="T25" s="28" t="s">
        <v>85</v>
      </c>
    </row>
    <row r="26" spans="19:20" x14ac:dyDescent="0.35">
      <c r="S26" s="28">
        <v>24</v>
      </c>
      <c r="T26" s="28">
        <v>1</v>
      </c>
    </row>
    <row r="27" spans="19:20" x14ac:dyDescent="0.35">
      <c r="S27" s="28">
        <v>25</v>
      </c>
      <c r="T27" s="28">
        <v>0.9</v>
      </c>
    </row>
    <row r="28" spans="19:20" x14ac:dyDescent="0.35">
      <c r="S28" s="28">
        <v>26</v>
      </c>
      <c r="T28" s="28">
        <v>0.59</v>
      </c>
    </row>
    <row r="29" spans="19:20" x14ac:dyDescent="0.35">
      <c r="S29" s="28">
        <v>27</v>
      </c>
      <c r="T29" s="28">
        <v>0.79</v>
      </c>
    </row>
    <row r="30" spans="19:20" x14ac:dyDescent="0.35">
      <c r="S30" s="28">
        <v>28</v>
      </c>
      <c r="T30" s="28" t="s">
        <v>85</v>
      </c>
    </row>
    <row r="31" spans="19:20" x14ac:dyDescent="0.35">
      <c r="S31" s="28">
        <v>29</v>
      </c>
      <c r="T31" s="28" t="s">
        <v>85</v>
      </c>
    </row>
    <row r="32" spans="19:20" x14ac:dyDescent="0.35">
      <c r="S32" s="28">
        <v>30</v>
      </c>
      <c r="T32" s="28">
        <v>0.5</v>
      </c>
    </row>
    <row r="33" spans="19:20" x14ac:dyDescent="0.35">
      <c r="S33" s="28">
        <v>31</v>
      </c>
      <c r="T33" s="28">
        <v>0.5</v>
      </c>
    </row>
    <row r="34" spans="19:20" x14ac:dyDescent="0.35">
      <c r="S34" s="28">
        <v>32</v>
      </c>
      <c r="T34" s="28">
        <v>0.8</v>
      </c>
    </row>
    <row r="35" spans="19:20" x14ac:dyDescent="0.35">
      <c r="S35" s="28">
        <v>33</v>
      </c>
      <c r="T35" s="28">
        <v>0.86</v>
      </c>
    </row>
    <row r="36" spans="19:20" x14ac:dyDescent="0.35">
      <c r="S36" s="28">
        <v>34</v>
      </c>
      <c r="T36" s="28">
        <v>0.68</v>
      </c>
    </row>
    <row r="37" spans="19:20" x14ac:dyDescent="0.35">
      <c r="S37" s="28">
        <v>35</v>
      </c>
      <c r="T37" s="28">
        <v>0.82</v>
      </c>
    </row>
    <row r="38" spans="19:20" x14ac:dyDescent="0.35">
      <c r="S38" s="28">
        <v>36</v>
      </c>
      <c r="T38" s="28">
        <v>0.71</v>
      </c>
    </row>
    <row r="39" spans="19:20" x14ac:dyDescent="0.35">
      <c r="S39" s="28">
        <v>37</v>
      </c>
      <c r="T39" s="28" t="s">
        <v>85</v>
      </c>
    </row>
    <row r="40" spans="19:20" x14ac:dyDescent="0.35">
      <c r="S40" s="28">
        <v>38</v>
      </c>
      <c r="T40" s="28">
        <v>0.5</v>
      </c>
    </row>
    <row r="41" spans="19:20" x14ac:dyDescent="0.35">
      <c r="S41" s="28">
        <v>39</v>
      </c>
      <c r="T41" s="28" t="s">
        <v>85</v>
      </c>
    </row>
    <row r="42" spans="19:20" x14ac:dyDescent="0.35">
      <c r="S42" s="28">
        <v>40</v>
      </c>
      <c r="T42" s="28" t="s">
        <v>85</v>
      </c>
    </row>
    <row r="43" spans="19:20" x14ac:dyDescent="0.35">
      <c r="S43" s="28">
        <v>41</v>
      </c>
      <c r="T43" s="28" t="s">
        <v>85</v>
      </c>
    </row>
    <row r="44" spans="19:20" x14ac:dyDescent="0.35">
      <c r="S44" s="28">
        <v>42</v>
      </c>
      <c r="T44" s="28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2024-10-28T16:18:41Z</dcterms:modified>
</cp:coreProperties>
</file>