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976C7F12-23DD-44C3-B80D-8C712F0FA54C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N16" i="16"/>
  <c r="N17" i="16"/>
  <c r="N18" i="16"/>
  <c r="N19" i="16"/>
  <c r="E25" i="16" l="1"/>
  <c r="E26" i="16"/>
  <c r="E24" i="16"/>
  <c r="F10" i="16"/>
  <c r="G10" i="16"/>
  <c r="E3" i="16"/>
  <c r="E4" i="16"/>
  <c r="E5" i="16"/>
  <c r="E6" i="16"/>
  <c r="E7" i="16"/>
  <c r="D2" i="16"/>
  <c r="F7" i="16"/>
  <c r="G7" i="16"/>
  <c r="H7" i="16"/>
  <c r="X2" i="16"/>
  <c r="N30" i="16"/>
  <c r="N31" i="16"/>
  <c r="N32" i="16"/>
  <c r="N29" i="16"/>
  <c r="M28" i="16"/>
  <c r="N23" i="16"/>
  <c r="N24" i="16"/>
  <c r="N25" i="16"/>
  <c r="N26" i="16"/>
  <c r="N2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25" i="16" s="1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22" i="16" l="1"/>
  <c r="M17" i="16"/>
  <c r="M16" i="16"/>
  <c r="M26" i="16"/>
  <c r="M23" i="16"/>
  <c r="M19" i="16"/>
  <c r="M18" i="16"/>
  <c r="M30" i="16"/>
  <c r="M29" i="16"/>
  <c r="M32" i="16"/>
  <c r="M31" i="16"/>
  <c r="M24" i="16"/>
  <c r="N11" i="16" l="1"/>
  <c r="N12" i="16"/>
  <c r="N13" i="16"/>
  <c r="N10" i="16"/>
  <c r="M9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N4" i="16"/>
  <c r="N5" i="16"/>
  <c r="N6" i="16"/>
  <c r="N7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P3" i="16"/>
  <c r="Q3" i="16"/>
  <c r="O2" i="16"/>
  <c r="P2" i="16"/>
  <c r="Q2" i="16"/>
  <c r="O3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D23" i="16"/>
  <c r="F21" i="16"/>
  <c r="G21" i="16"/>
  <c r="H21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G13" i="16"/>
  <c r="H13" i="16"/>
  <c r="F14" i="16"/>
  <c r="G14" i="16"/>
  <c r="H14" i="16"/>
  <c r="G9" i="16"/>
  <c r="H9" i="16"/>
  <c r="H10" i="16"/>
  <c r="F11" i="16"/>
  <c r="G11" i="16"/>
  <c r="H11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D7" i="16" s="1"/>
  <c r="D10" i="16" l="1"/>
  <c r="M6" i="16"/>
  <c r="M4" i="16"/>
  <c r="M5" i="16"/>
  <c r="M11" i="16"/>
  <c r="D14" i="16"/>
  <c r="M7" i="16"/>
  <c r="D25" i="16"/>
  <c r="M10" i="16"/>
  <c r="M13" i="16"/>
  <c r="M12" i="16"/>
  <c r="D3" i="16"/>
  <c r="D6" i="16"/>
  <c r="D18" i="16"/>
  <c r="D24" i="16"/>
  <c r="D4" i="16"/>
  <c r="D26" i="16"/>
  <c r="D11" i="16"/>
  <c r="D5" i="16"/>
  <c r="D17" i="16"/>
  <c r="D19" i="16"/>
  <c r="F12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F2" i="7"/>
  <c r="E18" i="16"/>
  <c r="E19" i="16"/>
  <c r="E17" i="16"/>
  <c r="E14" i="16"/>
  <c r="E11" i="16"/>
  <c r="E10" i="16"/>
  <c r="D21" i="16"/>
  <c r="D16" i="16"/>
  <c r="D13" i="16"/>
  <c r="D9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<sst xmlns="http://schemas.openxmlformats.org/spreadsheetml/2006/main" count="99" uniqueCount="62">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</sst>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C0B7386-FE5A-49A4-99A2-9CC093E65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2511583-5273-DC21-619F-A12B37BF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C4F65F8-1947-D947-2B05-781E93C7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A0FE33-BFD9-D6B4-5537-F42CE0DFA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4D1595-EDD5-5085-B81C-C5DB1492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537A44-264C-54F3-BF8B-AEF9564EB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B49BD8-F859-3A3A-7D1A-E2862D84D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F21" sqref="F21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7">
        <v>19.687627792358398</v>
      </c>
      <c r="C2" s="48">
        <v>0.65231722593307495</v>
      </c>
      <c r="D2" s="2">
        <v>18.86026573181152</v>
      </c>
      <c r="E2" s="48">
        <v>0.6086956262588501</v>
      </c>
    </row>
    <row r="3" spans="1:5" x14ac:dyDescent="0.35">
      <c r="A3" s="2">
        <v>2</v>
      </c>
      <c r="B3" s="2">
        <v>8.0423269271850586</v>
      </c>
      <c r="C3" s="2">
        <v>0.79872018098831177</v>
      </c>
      <c r="D3" s="2">
        <v>19.051080703735352</v>
      </c>
      <c r="E3" s="2">
        <v>0.6677018404006958</v>
      </c>
    </row>
    <row r="4" spans="1:5" x14ac:dyDescent="0.35">
      <c r="A4" s="2">
        <v>3</v>
      </c>
      <c r="B4" s="2">
        <v>3.6819624900817871</v>
      </c>
      <c r="C4" s="2">
        <v>0.87318205833435059</v>
      </c>
      <c r="D4" s="2">
        <v>17.669771194458011</v>
      </c>
      <c r="E4" s="2">
        <v>0.79503107070922852</v>
      </c>
    </row>
    <row r="5" spans="1:5" x14ac:dyDescent="0.35">
      <c r="A5" s="2">
        <v>4</v>
      </c>
      <c r="B5" s="2">
        <v>1.9646371603012081</v>
      </c>
      <c r="C5" s="2">
        <v>0.92650765180587769</v>
      </c>
      <c r="D5" s="47">
        <v>20.607503890991211</v>
      </c>
      <c r="E5" s="2">
        <v>0.78105592727661133</v>
      </c>
    </row>
    <row r="6" spans="1:5" x14ac:dyDescent="0.35">
      <c r="A6" s="2">
        <v>5</v>
      </c>
      <c r="B6" s="2">
        <v>1.105382442474365</v>
      </c>
      <c r="C6" s="2">
        <v>0.9491952657699585</v>
      </c>
      <c r="D6" s="2">
        <v>17.088289260864261</v>
      </c>
      <c r="E6" s="2">
        <v>0.79192548990249634</v>
      </c>
    </row>
    <row r="7" spans="1:5" x14ac:dyDescent="0.35">
      <c r="A7" s="2">
        <v>6</v>
      </c>
      <c r="B7" s="2">
        <v>0.84430664777755737</v>
      </c>
      <c r="C7" s="2">
        <v>0.9583091139793396</v>
      </c>
      <c r="D7" s="2">
        <v>15.34349346160889</v>
      </c>
      <c r="E7" s="2">
        <v>0.7732919454574585</v>
      </c>
    </row>
    <row r="8" spans="1:5" x14ac:dyDescent="0.35">
      <c r="A8" s="2">
        <v>7</v>
      </c>
      <c r="B8" s="2">
        <v>0.96401917934417725</v>
      </c>
      <c r="C8" s="2">
        <v>0.95656388998031616</v>
      </c>
      <c r="D8" s="2">
        <v>16.446907043457031</v>
      </c>
      <c r="E8" s="2">
        <v>0.80124223232269287</v>
      </c>
    </row>
    <row r="9" spans="1:5" x14ac:dyDescent="0.35">
      <c r="A9" s="2">
        <v>8</v>
      </c>
      <c r="B9" s="2">
        <v>0.60218906402587891</v>
      </c>
      <c r="C9" s="2">
        <v>0.97052550315856934</v>
      </c>
      <c r="D9" s="2">
        <v>17.363687515258789</v>
      </c>
      <c r="E9" s="47">
        <v>0.81055903434753418</v>
      </c>
    </row>
    <row r="10" spans="1:5" x14ac:dyDescent="0.35">
      <c r="A10" s="2">
        <v>9</v>
      </c>
      <c r="B10" s="48">
        <v>0.28702113032340998</v>
      </c>
      <c r="C10" s="47">
        <v>0.98409926891326904</v>
      </c>
      <c r="D10" s="48">
        <v>13.91117095947266</v>
      </c>
      <c r="E10" s="2">
        <v>0.74689441919326782</v>
      </c>
    </row>
    <row r="11" spans="1:5" x14ac:dyDescent="0.35">
      <c r="A11" s="2">
        <v>10</v>
      </c>
      <c r="B11" s="2">
        <v>0.36291670799255371</v>
      </c>
      <c r="C11" s="2">
        <v>0.97847586870193481</v>
      </c>
      <c r="D11" s="2">
        <v>14.51360511779785</v>
      </c>
      <c r="E11" s="2">
        <v>0.78726708889007568</v>
      </c>
    </row>
    <row r="12" spans="1:5" x14ac:dyDescent="0.35">
      <c r="A12" s="3" t="s">
        <v>21</v>
      </c>
      <c r="B12" s="52">
        <v>15.1154222488403</v>
      </c>
      <c r="C12" s="52"/>
      <c r="D12" s="52"/>
      <c r="E12" s="52"/>
    </row>
    <row r="13" spans="1:5" x14ac:dyDescent="0.35">
      <c r="A13" s="3" t="s">
        <v>22</v>
      </c>
      <c r="B13" s="52">
        <v>0.79256963729858398</v>
      </c>
      <c r="C13" s="52"/>
      <c r="D13" s="52"/>
      <c r="E13" s="52"/>
    </row>
    <row r="14" spans="1:5" x14ac:dyDescent="0.35">
      <c r="A14" s="4" t="s">
        <v>8</v>
      </c>
      <c r="B14" s="5">
        <f>MIN(B2:B11)</f>
        <v>0.28702113032340998</v>
      </c>
      <c r="C14" s="5">
        <f>MIN(C2:C11)</f>
        <v>0.65231722593307495</v>
      </c>
      <c r="D14" s="5">
        <f>MIN(D2:D11)</f>
        <v>13.91117095947266</v>
      </c>
      <c r="E14" s="5">
        <f>MIN(E2:E11)</f>
        <v>0.6086956262588501</v>
      </c>
    </row>
    <row r="15" spans="1:5" x14ac:dyDescent="0.35">
      <c r="A15" s="4" t="s">
        <v>9</v>
      </c>
      <c r="B15" s="6">
        <f>MAX(B2:B11)</f>
        <v>19.687627792358398</v>
      </c>
      <c r="C15" s="6">
        <f>MAX(C2:C11)</f>
        <v>0.98409926891326904</v>
      </c>
      <c r="D15" s="6">
        <f>MAX(D2:D11)</f>
        <v>20.607503890991211</v>
      </c>
      <c r="E15" s="6">
        <f>MAX(E2:E11)</f>
        <v>0.81055903434753418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4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F14" sqref="F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53" t="s">
        <v>43</v>
      </c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4" x14ac:dyDescent="0.35">
      <c r="B2"/>
      <c r="C2" s="44">
        <v>0</v>
      </c>
      <c r="D2" s="44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</row>
    <row r="3" spans="1:14" ht="20" customHeight="1" x14ac:dyDescent="0.35">
      <c r="A3" s="54" t="str">
        <f>"Verdadeiro"</f>
        <v>Verdadeiro</v>
      </c>
      <c r="B3" s="1">
        <v>0</v>
      </c>
      <c r="C3" s="45">
        <v>8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>
        <f>SUM(C3:M3)</f>
        <v>13</v>
      </c>
    </row>
    <row r="4" spans="1:14" ht="20" customHeight="1" x14ac:dyDescent="0.35">
      <c r="A4" s="54"/>
      <c r="B4" s="1">
        <v>1</v>
      </c>
      <c r="C4" s="2">
        <v>0</v>
      </c>
      <c r="D4" s="45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>
        <f t="shared" ref="N4:N13" si="0">SUM(C4:M4)</f>
        <v>5</v>
      </c>
    </row>
    <row r="5" spans="1:14" ht="20" customHeight="1" x14ac:dyDescent="0.35">
      <c r="A5" s="54"/>
      <c r="B5" s="1">
        <v>2</v>
      </c>
      <c r="C5" s="2">
        <v>0</v>
      </c>
      <c r="D5" s="2">
        <v>0</v>
      </c>
      <c r="E5" s="45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54"/>
      <c r="B6" s="1">
        <v>3</v>
      </c>
      <c r="C6" s="2">
        <v>2</v>
      </c>
      <c r="D6" s="2">
        <v>0</v>
      </c>
      <c r="E6" s="2">
        <v>0</v>
      </c>
      <c r="F6" s="45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>
        <f t="shared" si="0"/>
        <v>5</v>
      </c>
    </row>
    <row r="7" spans="1:14" ht="20" customHeight="1" x14ac:dyDescent="0.35">
      <c r="A7" s="54"/>
      <c r="B7" s="1">
        <v>4</v>
      </c>
      <c r="C7" s="2">
        <v>0</v>
      </c>
      <c r="D7" s="2">
        <v>0</v>
      </c>
      <c r="E7" s="2">
        <v>0</v>
      </c>
      <c r="F7" s="2">
        <v>0</v>
      </c>
      <c r="G7" s="45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54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5">
        <v>0</v>
      </c>
      <c r="I8" s="2">
        <v>8</v>
      </c>
      <c r="J8" s="2">
        <v>0</v>
      </c>
      <c r="K8" s="2">
        <v>0</v>
      </c>
      <c r="L8" s="2">
        <v>0</v>
      </c>
      <c r="M8" s="2">
        <v>2</v>
      </c>
      <c r="N8">
        <f t="shared" si="0"/>
        <v>11</v>
      </c>
    </row>
    <row r="9" spans="1:14" ht="20" customHeight="1" x14ac:dyDescent="0.35">
      <c r="A9" s="54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45">
        <v>94</v>
      </c>
      <c r="J9" s="2">
        <v>5</v>
      </c>
      <c r="K9" s="2">
        <v>0</v>
      </c>
      <c r="L9" s="2">
        <v>2</v>
      </c>
      <c r="M9" s="2">
        <v>4</v>
      </c>
      <c r="N9">
        <f t="shared" si="0"/>
        <v>108</v>
      </c>
    </row>
    <row r="10" spans="1:14" ht="20" customHeight="1" x14ac:dyDescent="0.35">
      <c r="A10" s="54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</v>
      </c>
      <c r="J10" s="45">
        <v>6</v>
      </c>
      <c r="K10" s="2">
        <v>0</v>
      </c>
      <c r="L10" s="2">
        <v>1</v>
      </c>
      <c r="M10" s="2">
        <v>3</v>
      </c>
      <c r="N10">
        <f t="shared" si="0"/>
        <v>20</v>
      </c>
    </row>
    <row r="11" spans="1:14" ht="20" customHeight="1" x14ac:dyDescent="0.35">
      <c r="A11" s="54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</v>
      </c>
      <c r="J11" s="2">
        <v>4</v>
      </c>
      <c r="K11" s="45">
        <v>11</v>
      </c>
      <c r="L11" s="2">
        <v>1</v>
      </c>
      <c r="M11" s="2">
        <v>11</v>
      </c>
      <c r="N11">
        <f t="shared" si="0"/>
        <v>33</v>
      </c>
    </row>
    <row r="12" spans="1:14" ht="20" customHeight="1" x14ac:dyDescent="0.35">
      <c r="A12" s="54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0</v>
      </c>
      <c r="L12" s="45">
        <v>2</v>
      </c>
      <c r="M12" s="2">
        <v>30</v>
      </c>
      <c r="N12">
        <f t="shared" si="0"/>
        <v>37</v>
      </c>
    </row>
    <row r="13" spans="1:14" ht="20" customHeight="1" x14ac:dyDescent="0.35">
      <c r="A13" s="54"/>
      <c r="B13" s="1">
        <v>10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</v>
      </c>
      <c r="J13" s="2">
        <v>3</v>
      </c>
      <c r="K13" s="2">
        <v>0</v>
      </c>
      <c r="L13" s="2">
        <v>9</v>
      </c>
      <c r="M13" s="45">
        <v>378</v>
      </c>
      <c r="N13">
        <f t="shared" si="0"/>
        <v>398</v>
      </c>
    </row>
    <row r="14" spans="1:14" x14ac:dyDescent="0.35">
      <c r="C14">
        <f>SUM(C3:C13)</f>
        <v>15</v>
      </c>
      <c r="D14">
        <f t="shared" ref="D14:M14" si="1">SUM(D3:D13)</f>
        <v>3</v>
      </c>
      <c r="E14">
        <f t="shared" si="1"/>
        <v>4</v>
      </c>
      <c r="F14">
        <f t="shared" si="1"/>
        <v>0</v>
      </c>
      <c r="G14">
        <f t="shared" si="1"/>
        <v>14</v>
      </c>
      <c r="H14">
        <f t="shared" si="1"/>
        <v>2</v>
      </c>
      <c r="I14">
        <f t="shared" si="1"/>
        <v>125</v>
      </c>
      <c r="J14">
        <f t="shared" si="1"/>
        <v>22</v>
      </c>
      <c r="K14">
        <f t="shared" si="1"/>
        <v>11</v>
      </c>
      <c r="L14">
        <f t="shared" si="1"/>
        <v>16</v>
      </c>
      <c r="M14">
        <f t="shared" si="1"/>
        <v>434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2"/>
  <sheetViews>
    <sheetView topLeftCell="M1" workbookViewId="0">
      <pane ySplit="1" topLeftCell="A2" activePane="bottomLeft" state="frozen"/>
      <selection pane="bottomLeft" activeCell="Y9" sqref="Y9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5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8" t="s">
        <v>27</v>
      </c>
      <c r="Y1" s="58"/>
      <c r="Z1" s="58"/>
      <c r="AA1" s="58"/>
    </row>
    <row r="2" spans="1:27" ht="20" customHeight="1" x14ac:dyDescent="0.35">
      <c r="A2" s="54" t="s">
        <v>30</v>
      </c>
      <c r="B2" s="22">
        <v>8</v>
      </c>
      <c r="C2" s="49">
        <v>0</v>
      </c>
      <c r="D2" s="41">
        <f>B2/SUM(B2:B7)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5" t="s">
        <v>57</v>
      </c>
      <c r="K2" s="22">
        <v>94</v>
      </c>
      <c r="L2" s="22">
        <v>6</v>
      </c>
      <c r="M2" s="41">
        <f>K2/SUM(K2:K7)</f>
        <v>0.87037037037037035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B2+B9+B13+B16+B21+K2+K9+K15+K21+K28</f>
        <v>512</v>
      </c>
      <c r="Y2" s="21" t="s">
        <v>28</v>
      </c>
      <c r="Z2" s="46">
        <v>646</v>
      </c>
      <c r="AA2" s="28">
        <f>X2/Z2</f>
        <v>0.79256965944272451</v>
      </c>
    </row>
    <row r="3" spans="1:27" ht="20" customHeight="1" x14ac:dyDescent="0.35">
      <c r="A3" s="54"/>
      <c r="B3" s="18">
        <v>1</v>
      </c>
      <c r="C3" s="50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ROUND(B3/SUM($B$2:$B$7)*100,1) &amp;"%"</f>
        <v>7,7%</v>
      </c>
      <c r="F3" s="26">
        <f t="shared" ref="F3:F6" si="3">VLOOKUP(C3,$S$1:$V$12,2,FALSE)</f>
        <v>0</v>
      </c>
      <c r="G3" s="26" t="str">
        <f t="shared" ref="G3:G6" si="4">VLOOKUP(C3,$S$1:$V$12,3,FALSE)</f>
        <v>Antes de 1983</v>
      </c>
      <c r="H3" s="26" t="str">
        <f t="shared" ref="H3:H6" si="5">VLOOKUP(C3,$S$1:$V$12,4,FALSE)</f>
        <v>Aço</v>
      </c>
      <c r="J3" s="56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19" t="str">
        <f>ROUND(K3/SUM($K$2:$K$7)*100,1) &amp;"%"</f>
        <v>0,9%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11</v>
      </c>
      <c r="Y3" s="21" t="s">
        <v>42</v>
      </c>
      <c r="Z3" s="42">
        <f>X3/$X$10</f>
        <v>0.30555555555555558</v>
      </c>
    </row>
    <row r="4" spans="1:27" ht="20" customHeight="1" x14ac:dyDescent="0.35">
      <c r="A4" s="54"/>
      <c r="B4" s="18">
        <v>1</v>
      </c>
      <c r="C4" s="50">
        <v>4</v>
      </c>
      <c r="D4" s="21" t="str">
        <f t="shared" ref="D4:D7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7" si="8">ROUND(B4/SUM($B$2:$B$7)*100,1) &amp;"%"</f>
        <v>7,7%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6"/>
      <c r="K4" s="18">
        <v>2</v>
      </c>
      <c r="L4" s="18">
        <v>5</v>
      </c>
      <c r="M4" s="21" t="str">
        <f t="shared" ref="M4:M7" si="9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19" t="str">
        <f>ROUND(K4/SUM($K$2:$K$7)*100,1) &amp;"%"</f>
        <v>1,9%</v>
      </c>
      <c r="O4" s="26" t="str">
        <f t="shared" ref="O4:O7" si="10">VLOOKUP(L4,$S$1:$V$12,2,FALSE)</f>
        <v>Pórtico</v>
      </c>
      <c r="P4" s="26" t="str">
        <f t="shared" ref="P4:P7" si="11">VLOOKUP(L4,$S$1:$V$12,3,FALSE)</f>
        <v>Antes de 1983</v>
      </c>
      <c r="Q4" s="26" t="str">
        <f t="shared" ref="Q4:Q7" si="12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3">X4/$X$10</f>
        <v>0</v>
      </c>
    </row>
    <row r="5" spans="1:27" ht="20" customHeight="1" x14ac:dyDescent="0.35">
      <c r="A5" s="54"/>
      <c r="B5" s="18">
        <v>1</v>
      </c>
      <c r="C5" s="50">
        <v>6</v>
      </c>
      <c r="D5" s="21" t="str">
        <f t="shared" si="7"/>
        <v>0 (Nenhuma)</v>
      </c>
      <c r="E5" s="19" t="str">
        <f t="shared" si="8"/>
        <v>7,7%</v>
      </c>
      <c r="F5" s="26" t="str">
        <f t="shared" si="3"/>
        <v>Pórtico</v>
      </c>
      <c r="G5" s="26" t="str">
        <f t="shared" si="4"/>
        <v>Depois de 1983</v>
      </c>
      <c r="H5" s="26" t="str">
        <f t="shared" si="5"/>
        <v>Betão Armado</v>
      </c>
      <c r="J5" s="56"/>
      <c r="K5" s="18">
        <v>5</v>
      </c>
      <c r="L5" s="18">
        <v>7</v>
      </c>
      <c r="M5" s="21" t="str">
        <f t="shared" si="9"/>
        <v>1 (Material)</v>
      </c>
      <c r="N5" s="19" t="str">
        <f>ROUND(K5/SUM($K$2:$K$7)*100,1) &amp;"%"</f>
        <v>4,6%</v>
      </c>
      <c r="O5" s="26" t="str">
        <f t="shared" si="10"/>
        <v>Tabuleiro simples/apoiado</v>
      </c>
      <c r="P5" s="26" t="str">
        <f t="shared" si="11"/>
        <v>Antes de 1983</v>
      </c>
      <c r="Q5" s="26" t="str">
        <f t="shared" si="12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3</v>
      </c>
      <c r="Y5" s="21" t="s">
        <v>39</v>
      </c>
      <c r="Z5" s="42">
        <f t="shared" si="13"/>
        <v>8.3333333333333329E-2</v>
      </c>
    </row>
    <row r="6" spans="1:27" ht="20" customHeight="1" x14ac:dyDescent="0.35">
      <c r="A6" s="54"/>
      <c r="B6" s="18">
        <v>1</v>
      </c>
      <c r="C6" s="50">
        <v>7</v>
      </c>
      <c r="D6" s="21" t="str">
        <f t="shared" si="7"/>
        <v>0 (Nenhuma)</v>
      </c>
      <c r="E6" s="19" t="str">
        <f t="shared" si="8"/>
        <v>7,7%</v>
      </c>
      <c r="F6" s="26" t="str">
        <f t="shared" si="3"/>
        <v>Tabuleiro simples/apoiado</v>
      </c>
      <c r="G6" s="26" t="str">
        <f t="shared" si="4"/>
        <v>Antes de 1983</v>
      </c>
      <c r="H6" s="26" t="str">
        <f t="shared" si="5"/>
        <v>Betão Armado</v>
      </c>
      <c r="J6" s="56"/>
      <c r="K6" s="18">
        <v>2</v>
      </c>
      <c r="L6" s="18">
        <v>9</v>
      </c>
      <c r="M6" s="21" t="str">
        <f t="shared" si="9"/>
        <v>1 (Material)</v>
      </c>
      <c r="N6" s="19" t="str">
        <f>ROUND(K6/SUM($K$2:$K$7)*100,1) &amp;"%"</f>
        <v>1,9%</v>
      </c>
      <c r="O6" s="26" t="str">
        <f t="shared" si="10"/>
        <v>Vãos Multiplos</v>
      </c>
      <c r="P6" s="26" t="str">
        <f t="shared" si="11"/>
        <v>Antes de 1983</v>
      </c>
      <c r="Q6" s="26" t="str">
        <f t="shared" si="12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9</v>
      </c>
      <c r="Y6" s="21" t="s">
        <v>51</v>
      </c>
      <c r="Z6" s="42">
        <f t="shared" si="13"/>
        <v>0.25</v>
      </c>
    </row>
    <row r="7" spans="1:27" ht="20" customHeight="1" x14ac:dyDescent="0.35">
      <c r="A7" s="54"/>
      <c r="B7" s="18">
        <v>1</v>
      </c>
      <c r="C7" s="18">
        <v>10</v>
      </c>
      <c r="D7" s="21" t="str">
        <f t="shared" si="7"/>
        <v>0 (Nenhuma)</v>
      </c>
      <c r="E7" s="19" t="str">
        <f t="shared" si="8"/>
        <v>7,7%</v>
      </c>
      <c r="F7" s="26" t="str">
        <f t="shared" ref="F7" si="14">VLOOKUP(C7,$S$1:$V$12,2,FALSE)</f>
        <v>Vãos Multiplos</v>
      </c>
      <c r="G7" s="26" t="str">
        <f t="shared" ref="G7" si="15">VLOOKUP(C7,$S$1:$V$12,3,FALSE)</f>
        <v>Depois de 1983</v>
      </c>
      <c r="H7" s="26" t="str">
        <f t="shared" ref="H7" si="16">VLOOKUP(C7,$S$1:$V$12,4,FALSE)</f>
        <v>Betão Armado</v>
      </c>
      <c r="J7" s="57"/>
      <c r="K7" s="18">
        <v>4</v>
      </c>
      <c r="L7" s="18">
        <v>10</v>
      </c>
      <c r="M7" s="21" t="str">
        <f t="shared" si="9"/>
        <v>2 (Ano, Material)</v>
      </c>
      <c r="N7" s="19" t="str">
        <f>ROUND(K7/SUM($K$2:$K$7)*100,1) &amp;"%"</f>
        <v>3,7%</v>
      </c>
      <c r="O7" s="26" t="str">
        <f t="shared" si="10"/>
        <v>Vãos Multiplos</v>
      </c>
      <c r="P7" s="26" t="str">
        <f t="shared" si="11"/>
        <v>Depois de 1983</v>
      </c>
      <c r="Q7" s="26" t="str">
        <f t="shared" si="12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3"/>
        <v>0</v>
      </c>
    </row>
    <row r="8" spans="1:27" ht="20" customHeight="1" x14ac:dyDescent="0.35">
      <c r="B8" s="11"/>
      <c r="C8" s="11"/>
      <c r="D8" s="11"/>
      <c r="E8" s="11"/>
      <c r="F8" s="24"/>
      <c r="G8" s="24"/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5</v>
      </c>
      <c r="Y8" s="21" t="s">
        <v>53</v>
      </c>
      <c r="Z8" s="42">
        <f t="shared" si="13"/>
        <v>0.1388888888888889</v>
      </c>
    </row>
    <row r="9" spans="1:27" ht="20" customHeight="1" x14ac:dyDescent="0.35">
      <c r="A9" s="55" t="s">
        <v>31</v>
      </c>
      <c r="B9" s="22">
        <v>1</v>
      </c>
      <c r="C9" s="22">
        <v>1</v>
      </c>
      <c r="D9" s="23">
        <f>B9/SUM(B9:B11)</f>
        <v>0.2</v>
      </c>
      <c r="E9" s="40"/>
      <c r="F9" s="25" t="s">
        <v>55</v>
      </c>
      <c r="G9" s="25" t="str">
        <f>VLOOKUP(C9,$S$1:$V$12,3,FALSE)</f>
        <v>Antes de 1983</v>
      </c>
      <c r="H9" s="25" t="str">
        <f>VLOOKUP(C9,$S$1:$V$12,4,FALSE)</f>
        <v>Aço</v>
      </c>
      <c r="J9" s="55" t="s">
        <v>58</v>
      </c>
      <c r="K9" s="22">
        <v>6</v>
      </c>
      <c r="L9" s="22">
        <v>7</v>
      </c>
      <c r="M9" s="23">
        <f>K9/SUM(K9:K13)</f>
        <v>0.3</v>
      </c>
      <c r="N9" s="40"/>
      <c r="O9" s="25" t="str">
        <f t="shared" ref="O9:O13" si="17">VLOOKUP(L9,$S$1:$V$12,2,FALSE)</f>
        <v>Tabuleiro simples/apoiado</v>
      </c>
      <c r="P9" s="25" t="str">
        <f t="shared" ref="P9:P13" si="18">VLOOKUP(L9,$S$1:$V$12,3,FALSE)</f>
        <v>Antes de 1983</v>
      </c>
      <c r="Q9" s="25" t="str">
        <f t="shared" ref="Q9:Q13" si="19">VLOOKUP(L9,$S$1:$V$12,4,FALSE)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8</v>
      </c>
      <c r="Y9" s="21" t="s">
        <v>54</v>
      </c>
      <c r="Z9" s="42">
        <f t="shared" si="13"/>
        <v>0.22222222222222221</v>
      </c>
    </row>
    <row r="10" spans="1:27" ht="20" customHeight="1" x14ac:dyDescent="0.35">
      <c r="A10" s="56"/>
      <c r="B10" s="18">
        <v>1</v>
      </c>
      <c r="C10" s="18">
        <v>7</v>
      </c>
      <c r="D10" s="21" t="str">
        <f>COUNTIF(F10,$F$9)+COUNTIF(G10,$G$9)+COUNTIF(H10,$H$9)&amp;" ("&amp; IF(F10=$F$9,"Estrutura, ","") &amp; IF(G10=$G$9,"Ano, ","") &amp;IF(H10=$H$9,"Material","") &amp; IF(OR(F10=$F$9,G10=$G$9,H10=$H$9),"","Nenhuma") &amp;")"</f>
        <v>1 (Ano, )</v>
      </c>
      <c r="E10" s="19" t="str">
        <f>ROUND(B10/SUM($B$9:$B$11)*100,0) &amp;"%"</f>
        <v>20%</v>
      </c>
      <c r="F10" s="26" t="str">
        <f>VLOOKUP(C10,$S$1:$V$12,2,FALSE)</f>
        <v>Tabuleiro simples/apoiado</v>
      </c>
      <c r="G10" s="26" t="str">
        <f>VLOOKUP(C10,$S$1:$V$12,3,FALSE)</f>
        <v>Antes de 1983</v>
      </c>
      <c r="H10" s="26" t="str">
        <f>VLOOKUP(C10,$S$1:$V$12,4,FALSE)</f>
        <v>Betão Armado</v>
      </c>
      <c r="J10" s="56"/>
      <c r="K10" s="18">
        <v>1</v>
      </c>
      <c r="L10" s="18">
        <v>0</v>
      </c>
      <c r="M10" s="21" t="str">
        <f>COUNTIF(O10,$O$9)+COUNTIF(P10,$P$9)+COUNTIF(Q10,$Q$9)&amp;" ("&amp; IF(O10=$O$9,"Estrutura, ","") &amp; IF(P10=$P$9,"Ano, ","") &amp;IF(Q10=$Q$9,"Material","") &amp; IF(OR(O10=$O$9,P10=$P$9,Q10=$Q$9),"","Nenhuma") &amp;")"</f>
        <v>0 (Nenhuma)</v>
      </c>
      <c r="N10" s="19" t="str">
        <f>ROUND(K10/SUM($K$9:$K$13)*100,0) &amp;"%"</f>
        <v>5%</v>
      </c>
      <c r="O10" s="26">
        <f t="shared" si="17"/>
        <v>0</v>
      </c>
      <c r="P10" s="26">
        <f t="shared" si="18"/>
        <v>0</v>
      </c>
      <c r="Q10" s="26" t="str">
        <f t="shared" si="19"/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36</v>
      </c>
    </row>
    <row r="11" spans="1:27" ht="20" customHeight="1" x14ac:dyDescent="0.35">
      <c r="A11" s="57"/>
      <c r="B11" s="18">
        <v>3</v>
      </c>
      <c r="C11" s="18">
        <v>10</v>
      </c>
      <c r="D11" s="21" t="str">
        <f>COUNTIF(F11,$F$9)+COUNTIF(G11,$G$9)+COUNTIF(H11,$H$9)&amp;" ("&amp; IF(F11=$F$9,"Estrutura, ","") &amp; IF(G11=$G$9,"Ano, ","") &amp;IF(H11=$H$9,"Material","") &amp; IF(OR(F11=$F$9,G11=$G$9,H11=$H$9),"","Nenhuma") &amp;")"</f>
        <v>0 (Nenhuma)</v>
      </c>
      <c r="E11" s="19" t="str">
        <f>ROUND(B11/SUM($B$9:$B$11)*100,0) &amp;"%"</f>
        <v>60%</v>
      </c>
      <c r="F11" s="26" t="str">
        <f>VLOOKUP(C11,$S$1:$V$12,2,FALSE)</f>
        <v>Vãos Multiplos</v>
      </c>
      <c r="G11" s="26" t="str">
        <f>VLOOKUP(C11,$S$1:$V$12,3,FALSE)</f>
        <v>Depois de 1983</v>
      </c>
      <c r="H11" s="26" t="str">
        <f>VLOOKUP(C11,$S$1:$V$12,4,FALSE)</f>
        <v>Betão Armado</v>
      </c>
      <c r="J11" s="56"/>
      <c r="K11" s="18">
        <v>9</v>
      </c>
      <c r="L11" s="18">
        <v>6</v>
      </c>
      <c r="M11" s="21" t="str">
        <f>COUNTIF(O11,$O$9)+COUNTIF(P11,$P$9)+COUNTIF(Q11,$Q$9)&amp;" ("&amp; IF(O11=$O$9,"Estrutura, ","") &amp; IF(P11=$P$9,"Ano, ","") &amp;IF(Q11=$Q$9,"Material","") &amp; IF(OR(O11=$O$9,P11=$P$9,Q11=$Q$9),"","Nenhuma") &amp;")"</f>
        <v>1 (Material)</v>
      </c>
      <c r="N11" s="19" t="str">
        <f>ROUND(K11/SUM($K$9:$K$13)*100,0) &amp;"%"</f>
        <v>45%</v>
      </c>
      <c r="O11" s="26" t="str">
        <f t="shared" si="17"/>
        <v>Pórtico</v>
      </c>
      <c r="P11" s="26" t="str">
        <f t="shared" si="18"/>
        <v>Depois de 1983</v>
      </c>
      <c r="Q11" s="26" t="str">
        <f t="shared" si="19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6"/>
      <c r="K12" s="18">
        <v>1</v>
      </c>
      <c r="L12" s="18">
        <v>9</v>
      </c>
      <c r="M12" s="21" t="str">
        <f>COUNTIF(O12,$O$9)+COUNTIF(P12,$P$9)+COUNTIF(Q12,$Q$9)&amp;" ("&amp; IF(O12=$O$9,"Estrutura, ","") &amp; IF(P12=$P$9,"Ano, ","") &amp;IF(Q12=$Q$9,"Material","") &amp; IF(OR(O12=$O$9,P12=$P$9,Q12=$Q$9),"","Nenhuma") &amp;")"</f>
        <v>2 (Ano, Material)</v>
      </c>
      <c r="N12" s="19" t="str">
        <f>ROUND(K12/SUM($K$9:$K$13)*100,0) &amp;"%"</f>
        <v>5%</v>
      </c>
      <c r="O12" s="26" t="str">
        <f t="shared" si="17"/>
        <v>Vãos Multiplos</v>
      </c>
      <c r="P12" s="26" t="str">
        <f t="shared" si="18"/>
        <v>Antes de 1983</v>
      </c>
      <c r="Q12" s="26" t="str">
        <f t="shared" si="19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9" t="s">
        <v>32</v>
      </c>
      <c r="B13" s="22">
        <v>4</v>
      </c>
      <c r="C13" s="22">
        <v>2</v>
      </c>
      <c r="D13" s="23">
        <f>B13/SUM(B13:B14)</f>
        <v>0.5</v>
      </c>
      <c r="E13" s="40"/>
      <c r="F13" s="25" t="s">
        <v>55</v>
      </c>
      <c r="G13" s="25" t="str">
        <f>VLOOKUP(C13,$S$1:$V$12,3,FALSE)</f>
        <v>Depois de 1983</v>
      </c>
      <c r="H13" s="25" t="str">
        <f>VLOOKUP(C13,$S$1:$V$12,4,FALSE)</f>
        <v>Aço</v>
      </c>
      <c r="J13" s="57"/>
      <c r="K13" s="18">
        <v>3</v>
      </c>
      <c r="L13" s="18">
        <v>10</v>
      </c>
      <c r="M13" s="21" t="str">
        <f>COUNTIF(O13,$O$9)+COUNTIF(P13,$P$9)+COUNTIF(Q13,$Q$9)&amp;" ("&amp; IF(O13=$O$9,"Estrutura, ","") &amp; IF(P13=$P$9,"Ano, ","") &amp;IF(Q13=$Q$9,"Material","") &amp; IF(OR(O13=$O$9,P13=$P$9,Q13=$Q$9),"","Nenhuma") &amp;")"</f>
        <v>1 (Material)</v>
      </c>
      <c r="N13" s="19" t="str">
        <f>ROUND(K13/SUM($K$9:$K$13)*100,0) &amp;"%"</f>
        <v>15%</v>
      </c>
      <c r="O13" s="26" t="str">
        <f t="shared" si="17"/>
        <v>Vãos Multiplos</v>
      </c>
      <c r="P13" s="26" t="str">
        <f t="shared" si="18"/>
        <v>Depois de 1983</v>
      </c>
      <c r="Q13" s="26" t="str">
        <f t="shared" si="19"/>
        <v>Betão Armado</v>
      </c>
    </row>
    <row r="14" spans="1:27" ht="20" customHeight="1" x14ac:dyDescent="0.35">
      <c r="A14" s="60"/>
      <c r="B14" s="18">
        <v>4</v>
      </c>
      <c r="C14" s="18">
        <v>4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1 (Ano, )</v>
      </c>
      <c r="E14" s="19" t="str">
        <f>ROUND(B14/SUM($B$13:$B$14)*100,0) &amp;"%"</f>
        <v>50%</v>
      </c>
      <c r="F14" s="26" t="str">
        <f>VLOOKUP(C14,$S$1:$V$12,2,FALSE)</f>
        <v>Arco</v>
      </c>
      <c r="G14" s="26" t="str">
        <f>VLOOKUP(C14,$S$1:$V$12,3,FALSE)</f>
        <v>Depois de 1983</v>
      </c>
      <c r="H14" s="26" t="str">
        <f>VLOOKUP(C14,$S$1:$V$12,4,FALSE)</f>
        <v>Betão Armado</v>
      </c>
    </row>
    <row r="15" spans="1:27" ht="20" customHeight="1" x14ac:dyDescent="0.35">
      <c r="J15" s="55" t="s">
        <v>59</v>
      </c>
      <c r="K15" s="22">
        <v>11</v>
      </c>
      <c r="L15" s="22">
        <v>8</v>
      </c>
      <c r="M15" s="41">
        <f>K15/SUM(K15:K19)</f>
        <v>0.33333333333333331</v>
      </c>
      <c r="N15" s="40"/>
      <c r="O15" s="25" t="str">
        <f>VLOOKUP(L15,$S$1:$V$12,2,FALSE)</f>
        <v>Tabuleiro simples/apoiado</v>
      </c>
      <c r="P15" s="25" t="str">
        <f t="shared" ref="P15:P19" si="20">VLOOKUP(L15,$S$1:$V$12,3,FALSE)</f>
        <v>Depois de 1983</v>
      </c>
      <c r="Q15" s="25" t="str">
        <f t="shared" ref="Q15:Q19" si="21">VLOOKUP(L15,$S$1:$V$12,4,FALSE)</f>
        <v>Betão Armado</v>
      </c>
    </row>
    <row r="16" spans="1:27" ht="20" customHeight="1" x14ac:dyDescent="0.35">
      <c r="A16" s="55" t="s">
        <v>37</v>
      </c>
      <c r="B16" s="22">
        <v>0</v>
      </c>
      <c r="C16" s="22">
        <v>3</v>
      </c>
      <c r="D16" s="23">
        <f>B16/SUM(B16:B19)</f>
        <v>0</v>
      </c>
      <c r="E16" s="40"/>
      <c r="F16" s="25" t="str">
        <f>VLOOKUP(C16,$S$1:$V$12,2,FALSE)</f>
        <v>Arco</v>
      </c>
      <c r="G16" s="25" t="str">
        <f>VLOOKUP(C16,$S$1:$V$12,3,FALSE)</f>
        <v>Antes de 1983</v>
      </c>
      <c r="H16" s="25" t="str">
        <f>VLOOKUP(C16,$S$1:$V$12,4,FALSE)</f>
        <v>Betão Armado</v>
      </c>
      <c r="J16" s="56"/>
      <c r="K16" s="18">
        <v>6</v>
      </c>
      <c r="L16" s="18">
        <v>6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2 (Ano, Material)</v>
      </c>
      <c r="N16" s="19" t="str">
        <f>ROUND(K16/SUM($K$15:$K$19)*100,1) &amp;"%"</f>
        <v>18,2%</v>
      </c>
      <c r="O16" s="26" t="str">
        <f>VLOOKUP(L16,$S$1:$V$12,2,FALSE)</f>
        <v>Pórtico</v>
      </c>
      <c r="P16" s="26" t="str">
        <f t="shared" si="20"/>
        <v>Depois de 1983</v>
      </c>
      <c r="Q16" s="26" t="str">
        <f t="shared" si="21"/>
        <v>Betão Armado</v>
      </c>
    </row>
    <row r="17" spans="1:17" ht="20" customHeight="1" x14ac:dyDescent="0.35">
      <c r="A17" s="56"/>
      <c r="B17" s="18">
        <v>2</v>
      </c>
      <c r="C17" s="18">
        <v>0</v>
      </c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0 (Nenhuma)</v>
      </c>
      <c r="E17" s="19" t="str">
        <f>ROUND(B17/SUM($B$16:$B$19)*100,0) &amp;"%"</f>
        <v>40%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  <c r="J17" s="56"/>
      <c r="K17" s="18">
        <v>4</v>
      </c>
      <c r="L17" s="18">
        <v>7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(Estrutura, Material)</v>
      </c>
      <c r="N17" s="19" t="str">
        <f>ROUND(K17/SUM($K$15:$K$19)*100,1) &amp;"%"</f>
        <v>12,1%</v>
      </c>
      <c r="O17" s="26" t="str">
        <f t="shared" ref="O17:O19" si="22">VLOOKUP(L17,$S$1:$V$12,2,FALSE)</f>
        <v>Tabuleiro simples/apoiado</v>
      </c>
      <c r="P17" s="26" t="str">
        <f t="shared" si="20"/>
        <v>Antes de 1983</v>
      </c>
      <c r="Q17" s="26" t="str">
        <f t="shared" si="21"/>
        <v>Betão Armado</v>
      </c>
    </row>
    <row r="18" spans="1:17" ht="20" customHeight="1" x14ac:dyDescent="0.35">
      <c r="A18" s="56"/>
      <c r="B18" s="18">
        <v>1</v>
      </c>
      <c r="C18" s="18">
        <v>9</v>
      </c>
      <c r="D18" s="21" t="str">
        <f>COUNTIF(F18,$F$16)+COUNTIF(G18,$G$16)+COUNTIF(H18,$H$16)&amp;" ("&amp; IF(F18=$F$16,"Estrutura, ","") &amp; IF(G18=$G$16,"Ano, ","") &amp;IF(H18=$H$16,"Material","") &amp; IF(OR(F18=$F$16,G18=$G$16,H18=$H$16),"","Nenhuma") &amp;")"</f>
        <v>2 (Ano, Material)</v>
      </c>
      <c r="E18" s="19" t="str">
        <f>ROUND(B18/SUM($B$16:$B$19)*100,0) &amp;"%"</f>
        <v>20%</v>
      </c>
      <c r="F18" s="26" t="str">
        <f>VLOOKUP(C18,$S$1:$V$12,2,FALSE)</f>
        <v>Vãos Multiplos</v>
      </c>
      <c r="G18" s="26" t="str">
        <f>VLOOKUP(C18,$S$1:$V$12,3,FALSE)</f>
        <v>Antes de 1983</v>
      </c>
      <c r="H18" s="26" t="str">
        <f>VLOOKUP(C18,$S$1:$V$12,4,FALSE)</f>
        <v>Betão Armado</v>
      </c>
      <c r="J18" s="56"/>
      <c r="K18" s="18">
        <v>1</v>
      </c>
      <c r="L18" s="18">
        <v>9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1 (Material)</v>
      </c>
      <c r="N18" s="19" t="str">
        <f>ROUND(K18/SUM($K$15:$K$19)*100,1) &amp;"%"</f>
        <v>3%</v>
      </c>
      <c r="O18" s="26" t="str">
        <f t="shared" si="22"/>
        <v>Vãos Multiplos</v>
      </c>
      <c r="P18" s="26" t="str">
        <f t="shared" si="20"/>
        <v>Antes de 1983</v>
      </c>
      <c r="Q18" s="26" t="str">
        <f t="shared" si="21"/>
        <v>Betão Armado</v>
      </c>
    </row>
    <row r="19" spans="1:17" ht="20" customHeight="1" x14ac:dyDescent="0.35">
      <c r="A19" s="57"/>
      <c r="B19" s="18">
        <v>2</v>
      </c>
      <c r="C19" s="18">
        <v>10</v>
      </c>
      <c r="D19" s="21" t="str">
        <f>COUNTIF(F19,$F$16)+COUNTIF(G19,$G$16)+COUNTIF(H19,$H$16)&amp;" ("&amp; IF(F19=$F$16,"Estrutura, ","") &amp; IF(G19=$G$16,"Ano, ","") &amp;IF(H19=$H$16,"Material","") &amp; IF(OR(F19=$F$16,G19=$G$16,H19=$H$16),"","Nenhuma") &amp;")"</f>
        <v>1 (Material)</v>
      </c>
      <c r="E19" s="19" t="str">
        <f>ROUND(B19/SUM($B$16:$B$19)*100,0) &amp;"%"</f>
        <v>40%</v>
      </c>
      <c r="F19" s="26" t="str">
        <f>VLOOKUP(C19,$S$1:$V$12,2,FALSE)</f>
        <v>Vãos Multiplos</v>
      </c>
      <c r="G19" s="26" t="str">
        <f>VLOOKUP(C19,$S$1:$V$12,3,FALSE)</f>
        <v>Depois de 1983</v>
      </c>
      <c r="H19" s="26" t="str">
        <f>VLOOKUP(C19,$S$1:$V$12,4,FALSE)</f>
        <v>Betão Armado</v>
      </c>
      <c r="J19" s="57"/>
      <c r="K19" s="18">
        <v>11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19" t="str">
        <f>ROUND(K19/SUM($K$15:$K$19)*100,1) &amp;"%"</f>
        <v>33,3%</v>
      </c>
      <c r="O19" s="26" t="str">
        <f t="shared" si="22"/>
        <v>Vãos Multiplos</v>
      </c>
      <c r="P19" s="26" t="str">
        <f t="shared" si="20"/>
        <v>Depois de 1983</v>
      </c>
      <c r="Q19" s="26" t="str">
        <f t="shared" si="21"/>
        <v>Betão Armado</v>
      </c>
    </row>
    <row r="21" spans="1:17" ht="20" customHeight="1" x14ac:dyDescent="0.35">
      <c r="A21" s="20" t="s">
        <v>38</v>
      </c>
      <c r="B21" s="22">
        <v>8</v>
      </c>
      <c r="C21" s="22">
        <v>4</v>
      </c>
      <c r="D21" s="23">
        <f>B21/SUM(B21:B21)</f>
        <v>1</v>
      </c>
      <c r="E21" s="40"/>
      <c r="F21" s="25" t="str">
        <f>VLOOKUP(C21,$S$1:$V$12,2,FALSE)</f>
        <v>Arco</v>
      </c>
      <c r="G21" s="25" t="str">
        <f>VLOOKUP(C21,$S$1:$V$12,3,FALSE)</f>
        <v>Depois de 1983</v>
      </c>
      <c r="H21" s="25" t="str">
        <f>VLOOKUP(C21,$S$1:$V$12,4,FALSE)</f>
        <v>Betão Armado</v>
      </c>
      <c r="J21" s="54" t="s">
        <v>60</v>
      </c>
      <c r="K21" s="22">
        <v>2</v>
      </c>
      <c r="L21" s="22">
        <v>9</v>
      </c>
      <c r="M21" s="41">
        <f>K21/SUM(K21:K26)</f>
        <v>5.4054054054054057E-2</v>
      </c>
      <c r="N21" s="40"/>
      <c r="O21" s="25" t="str">
        <f>VLOOKUP(L21,$S$1:$V$12,2,FALSE)</f>
        <v>Vãos Multiplos</v>
      </c>
      <c r="P21" s="25" t="str">
        <f t="shared" ref="P21:P26" si="23">VLOOKUP(L21,$S$1:$V$12,3,FALSE)</f>
        <v>Antes de 1983</v>
      </c>
      <c r="Q21" s="25" t="str">
        <f t="shared" ref="Q21:Q26" si="24">VLOOKUP(L21,$S$1:$V$12,4,FALSE)</f>
        <v>Betão Armado</v>
      </c>
    </row>
    <row r="22" spans="1:17" ht="20" customHeight="1" x14ac:dyDescent="0.35">
      <c r="J22" s="54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19" t="str">
        <f>ROUND(K22/SUM($K$21:$K$26)*100,1) &amp;"%"</f>
        <v>2,7%</v>
      </c>
      <c r="O22" s="26">
        <f>VLOOKUP(L22,$S$1:$V$12,2,FALSE)</f>
        <v>0</v>
      </c>
      <c r="P22" s="26">
        <f t="shared" si="23"/>
        <v>0</v>
      </c>
      <c r="Q22" s="26" t="str">
        <f t="shared" si="24"/>
        <v>Alvenaria</v>
      </c>
    </row>
    <row r="23" spans="1:17" ht="20" customHeight="1" x14ac:dyDescent="0.35">
      <c r="A23" s="55" t="s">
        <v>56</v>
      </c>
      <c r="B23" s="22">
        <v>0</v>
      </c>
      <c r="C23" s="22">
        <v>5</v>
      </c>
      <c r="D23" s="23">
        <f>B23/SUM(B23:B26)</f>
        <v>0</v>
      </c>
      <c r="E23" s="40"/>
      <c r="F23" s="25" t="str">
        <f t="shared" ref="F23:F26" si="25">VLOOKUP(C23,$S$1:$V$12,2,FALSE)</f>
        <v>Pórtico</v>
      </c>
      <c r="G23" s="25" t="str">
        <f t="shared" ref="G23:G26" si="26">VLOOKUP(C23,$S$1:$V$12,3,FALSE)</f>
        <v>Antes de 1983</v>
      </c>
      <c r="H23" s="25" t="str">
        <f t="shared" ref="H23:H26" si="27">VLOOKUP(C23,$S$1:$V$12,4,FALSE)</f>
        <v>Betão Armado</v>
      </c>
      <c r="J23" s="54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19" t="str">
        <f>ROUND(K23/SUM($K$21:$K$26)*100,1) &amp;"%"</f>
        <v>2,7%</v>
      </c>
      <c r="O23" s="26">
        <f t="shared" ref="O23:O26" si="28">VLOOKUP(L23,$S$1:$V$12,2,FALSE)</f>
        <v>0</v>
      </c>
      <c r="P23" s="26" t="str">
        <f t="shared" si="23"/>
        <v>Antes de 1983</v>
      </c>
      <c r="Q23" s="26" t="str">
        <f t="shared" si="24"/>
        <v>Aço</v>
      </c>
    </row>
    <row r="24" spans="1:17" ht="20" customHeight="1" x14ac:dyDescent="0.35">
      <c r="A24" s="56"/>
      <c r="B24" s="18">
        <v>1</v>
      </c>
      <c r="C24" s="18">
        <v>0</v>
      </c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0 (Nenhuma)</v>
      </c>
      <c r="E24" s="19" t="str">
        <f>ROUND(B24/SUM($B$23:$B$26)*100,0) &amp;"%"</f>
        <v>9%</v>
      </c>
      <c r="F24" s="26">
        <f t="shared" si="25"/>
        <v>0</v>
      </c>
      <c r="G24" s="26">
        <f t="shared" si="26"/>
        <v>0</v>
      </c>
      <c r="H24" s="26" t="str">
        <f t="shared" si="27"/>
        <v>Alvenaria</v>
      </c>
      <c r="J24" s="54"/>
      <c r="K24" s="18">
        <v>1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19" t="str">
        <f>ROUND(K24/SUM($K$21:$K$26)*100,1) &amp;"%"</f>
        <v>2,7%</v>
      </c>
      <c r="O24" s="26" t="str">
        <f t="shared" si="28"/>
        <v>Pórtico</v>
      </c>
      <c r="P24" s="26" t="str">
        <f t="shared" si="23"/>
        <v>Depois de 1983</v>
      </c>
      <c r="Q24" s="26" t="str">
        <f t="shared" si="24"/>
        <v>Betão Armado</v>
      </c>
    </row>
    <row r="25" spans="1:17" ht="20" customHeight="1" x14ac:dyDescent="0.35">
      <c r="A25" s="56"/>
      <c r="B25" s="18">
        <v>8</v>
      </c>
      <c r="C25" s="18">
        <v>6</v>
      </c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2 (Estrutura, Material)</v>
      </c>
      <c r="E25" s="19" t="str">
        <f t="shared" ref="E25:E26" si="29">ROUND(B25/SUM($B$23:$B$26)*100,0) &amp;"%"</f>
        <v>73%</v>
      </c>
      <c r="F25" s="26" t="str">
        <f t="shared" si="25"/>
        <v>Pórtico</v>
      </c>
      <c r="G25" s="26" t="str">
        <f t="shared" si="26"/>
        <v>Depois de 1983</v>
      </c>
      <c r="H25" s="26" t="str">
        <f t="shared" si="27"/>
        <v>Betão Armado</v>
      </c>
      <c r="J25" s="54"/>
      <c r="K25" s="18">
        <v>2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19" t="str">
        <f>ROUND(K25/SUM($K$21:$K$26)*100,1) &amp;"%"</f>
        <v>5,4%</v>
      </c>
      <c r="O25" s="26" t="str">
        <f t="shared" si="28"/>
        <v>Tabuleiro simples/apoiado</v>
      </c>
      <c r="P25" s="26" t="str">
        <f t="shared" si="23"/>
        <v>Antes de 1983</v>
      </c>
      <c r="Q25" s="26" t="str">
        <f t="shared" si="24"/>
        <v>Betão Armado</v>
      </c>
    </row>
    <row r="26" spans="1:17" ht="20" customHeight="1" x14ac:dyDescent="0.35">
      <c r="A26" s="57"/>
      <c r="B26" s="18">
        <v>2</v>
      </c>
      <c r="C26" s="18">
        <v>10</v>
      </c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1 (Material)</v>
      </c>
      <c r="E26" s="19" t="str">
        <f t="shared" si="29"/>
        <v>18%</v>
      </c>
      <c r="F26" s="26" t="str">
        <f t="shared" si="25"/>
        <v>Vãos Multiplos</v>
      </c>
      <c r="G26" s="26" t="str">
        <f t="shared" si="26"/>
        <v>Depois de 1983</v>
      </c>
      <c r="H26" s="26" t="str">
        <f t="shared" si="27"/>
        <v>Betão Armado</v>
      </c>
      <c r="J26" s="54"/>
      <c r="K26" s="18">
        <v>30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19" t="str">
        <f>ROUND(K26/SUM($K$21:$K$26)*100,1) &amp;"%"</f>
        <v>81,1%</v>
      </c>
      <c r="O26" s="26" t="str">
        <f t="shared" si="28"/>
        <v>Vãos Multiplos</v>
      </c>
      <c r="P26" s="26" t="str">
        <f t="shared" si="23"/>
        <v>Depois de 1983</v>
      </c>
      <c r="Q26" s="26" t="str">
        <f t="shared" si="24"/>
        <v>Betão Armado</v>
      </c>
    </row>
    <row r="28" spans="1:17" ht="20" customHeight="1" x14ac:dyDescent="0.35">
      <c r="J28" s="55" t="s">
        <v>61</v>
      </c>
      <c r="K28" s="22">
        <v>378</v>
      </c>
      <c r="L28" s="22">
        <v>10</v>
      </c>
      <c r="M28" s="41">
        <f>K28/SUM(K28:K32)</f>
        <v>0.94974874371859297</v>
      </c>
      <c r="N28" s="40"/>
      <c r="O28" s="25" t="str">
        <f>VLOOKUP(L28,$S$1:$V$12,2,FALSE)</f>
        <v>Vãos Multiplos</v>
      </c>
      <c r="P28" s="25" t="str">
        <f t="shared" ref="P28:P32" si="30">VLOOKUP(L28,$S$1:$V$12,3,FALSE)</f>
        <v>Depois de 1983</v>
      </c>
      <c r="Q28" s="25" t="str">
        <f t="shared" ref="Q28:Q32" si="31">VLOOKUP(L28,$S$1:$V$12,4,FALSE)</f>
        <v>Betão Armado</v>
      </c>
    </row>
    <row r="29" spans="1:17" ht="20" customHeight="1" x14ac:dyDescent="0.35">
      <c r="J29" s="56"/>
      <c r="K29" s="18">
        <v>2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19" t="str">
        <f>ROUND(K29/SUM($K$28:$K$32)*100,1) &amp;"%"</f>
        <v>0,5%</v>
      </c>
      <c r="O29" s="26">
        <f>VLOOKUP(L29,$S$1:$V$12,2,FALSE)</f>
        <v>0</v>
      </c>
      <c r="P29" s="26">
        <f t="shared" si="30"/>
        <v>0</v>
      </c>
      <c r="Q29" s="26" t="str">
        <f t="shared" si="31"/>
        <v>Alvenaria</v>
      </c>
    </row>
    <row r="30" spans="1:17" ht="20" customHeight="1" x14ac:dyDescent="0.35">
      <c r="J30" s="56"/>
      <c r="K30" s="18">
        <v>6</v>
      </c>
      <c r="L30" s="18">
        <v>6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2 (Ano, Material)</v>
      </c>
      <c r="N30" s="19" t="str">
        <f>ROUND(K30/SUM($K$28:$K$32)*100,1) &amp;"%"</f>
        <v>1,5%</v>
      </c>
      <c r="O30" s="26" t="str">
        <f t="shared" ref="O30:O32" si="32">VLOOKUP(L30,$S$1:$V$12,2,FALSE)</f>
        <v>Pórtico</v>
      </c>
      <c r="P30" s="26" t="str">
        <f t="shared" si="30"/>
        <v>Depois de 1983</v>
      </c>
      <c r="Q30" s="26" t="str">
        <f t="shared" si="31"/>
        <v>Betão Armado</v>
      </c>
    </row>
    <row r="31" spans="1:17" ht="20" customHeight="1" x14ac:dyDescent="0.35">
      <c r="J31" s="56"/>
      <c r="K31" s="18">
        <v>3</v>
      </c>
      <c r="L31" s="18">
        <v>7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1 (Material)</v>
      </c>
      <c r="N31" s="19" t="str">
        <f>ROUND(K31/SUM($K$28:$K$32)*100,1) &amp;"%"</f>
        <v>0,8%</v>
      </c>
      <c r="O31" s="26" t="str">
        <f t="shared" si="32"/>
        <v>Tabuleiro simples/apoiado</v>
      </c>
      <c r="P31" s="26" t="str">
        <f t="shared" si="30"/>
        <v>Antes de 1983</v>
      </c>
      <c r="Q31" s="26" t="str">
        <f t="shared" si="31"/>
        <v>Betão Armado</v>
      </c>
    </row>
    <row r="32" spans="1:17" ht="20" customHeight="1" x14ac:dyDescent="0.35">
      <c r="J32" s="57"/>
      <c r="K32" s="18">
        <v>9</v>
      </c>
      <c r="L32" s="18">
        <v>9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2 (Estrutura, Material)</v>
      </c>
      <c r="N32" s="19" t="str">
        <f>ROUND(K32/SUM($K$28:$K$32)*100,1) &amp;"%"</f>
        <v>2,3%</v>
      </c>
      <c r="O32" s="26" t="str">
        <f t="shared" si="32"/>
        <v>Vãos Multiplos</v>
      </c>
      <c r="P32" s="26" t="str">
        <f t="shared" si="30"/>
        <v>Antes de 1983</v>
      </c>
      <c r="Q32" s="26" t="str">
        <f t="shared" si="31"/>
        <v>Betão Armado</v>
      </c>
    </row>
  </sheetData>
  <mergeCells count="11">
    <mergeCell ref="J9:J13"/>
    <mergeCell ref="J28:J32"/>
    <mergeCell ref="X1:AA1"/>
    <mergeCell ref="A9:A11"/>
    <mergeCell ref="J15:J19"/>
    <mergeCell ref="J21:J26"/>
    <mergeCell ref="A2:A7"/>
    <mergeCell ref="A13:A14"/>
    <mergeCell ref="A16:A19"/>
    <mergeCell ref="A23:A26"/>
    <mergeCell ref="J2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D10" sqref="D10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0.98142414860681115</v>
      </c>
      <c r="C2" s="2">
        <v>0.53333333333333333</v>
      </c>
      <c r="D2" s="2">
        <v>0.61538461538461542</v>
      </c>
      <c r="E2" s="2">
        <v>0.57142857142857151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0.99071207430340558</v>
      </c>
      <c r="C3" s="2">
        <v>0.33333333333333331</v>
      </c>
      <c r="D3" s="2">
        <v>0.2</v>
      </c>
      <c r="E3" s="2">
        <v>0.25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51">
        <v>0.99380804953560375</v>
      </c>
      <c r="C4" s="43">
        <v>1</v>
      </c>
      <c r="D4" s="43">
        <v>0.5</v>
      </c>
      <c r="E4" s="43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0.99226006191950467</v>
      </c>
      <c r="C5" s="2">
        <v>0</v>
      </c>
      <c r="D5" s="2">
        <v>0</v>
      </c>
      <c r="E5" s="2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47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0.97987616099071206</v>
      </c>
      <c r="C7" s="2">
        <v>0</v>
      </c>
      <c r="D7" s="2">
        <v>0</v>
      </c>
      <c r="E7" s="2">
        <v>0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>
        <v>0.93034055727554177</v>
      </c>
      <c r="C8" s="2">
        <v>0.752</v>
      </c>
      <c r="D8" s="2">
        <v>0.87037037037037035</v>
      </c>
      <c r="E8" s="2">
        <v>0.80686695278969955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0.95356037151702788</v>
      </c>
      <c r="C9" s="2">
        <v>0.27272727272727271</v>
      </c>
      <c r="D9" s="2">
        <v>0.3</v>
      </c>
      <c r="E9" s="2">
        <v>0.28571428571428559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0.96594427244582048</v>
      </c>
      <c r="C10" s="2">
        <v>1</v>
      </c>
      <c r="D10" s="2">
        <v>0.33333333333333331</v>
      </c>
      <c r="E10" s="2">
        <v>0.5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Muito Alta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Médio</v>
      </c>
      <c r="K10"/>
    </row>
    <row r="11" spans="1:11" x14ac:dyDescent="0.35">
      <c r="A11" s="15">
        <v>9</v>
      </c>
      <c r="B11" s="2">
        <v>0.92414860681114552</v>
      </c>
      <c r="C11" s="2">
        <v>0.125</v>
      </c>
      <c r="D11" s="2">
        <v>5.4054054054054057E-2</v>
      </c>
      <c r="E11" s="2">
        <v>7.5471698113207544E-2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48">
        <v>0.88235294117647056</v>
      </c>
      <c r="C12" s="2">
        <v>0.87096774193548387</v>
      </c>
      <c r="D12" s="2">
        <v>0.94974874371859297</v>
      </c>
      <c r="E12" s="47">
        <v>0.90865384615384603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0.88235294117647056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0.90865384615384603</v>
      </c>
      <c r="G14" s="9">
        <f>COUNTIF(G2:G12,$K$14)</f>
        <v>2</v>
      </c>
      <c r="H14" s="9">
        <f>COUNTIF(H2:H12,$K$14)</f>
        <v>0</v>
      </c>
      <c r="I14" s="9">
        <f>COUNTIF(I2:I12,$K$14)</f>
        <v>1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2</v>
      </c>
      <c r="D15">
        <f>COUNTIF(D2:D12,"=0")</f>
        <v>2</v>
      </c>
      <c r="E15">
        <f>COUNTIF(E2:E12,"=0")</f>
        <v>2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2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2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2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8" sqref="O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0.95</v>
      </c>
    </row>
    <row r="3" spans="14:15" x14ac:dyDescent="0.35">
      <c r="N3" s="18">
        <v>1</v>
      </c>
      <c r="O3" s="18">
        <v>0.88</v>
      </c>
    </row>
    <row r="4" spans="14:15" x14ac:dyDescent="0.35">
      <c r="N4" s="18">
        <v>2</v>
      </c>
      <c r="O4" s="18">
        <v>0.87</v>
      </c>
    </row>
    <row r="5" spans="14:15" x14ac:dyDescent="0.35">
      <c r="N5" s="18">
        <v>3</v>
      </c>
      <c r="O5" s="39">
        <v>0.59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0.65</v>
      </c>
    </row>
    <row r="8" spans="14:15" x14ac:dyDescent="0.35">
      <c r="N8" s="18">
        <v>6</v>
      </c>
      <c r="O8" s="39">
        <v>0.96</v>
      </c>
    </row>
    <row r="9" spans="14:15" x14ac:dyDescent="0.35">
      <c r="N9" s="18">
        <v>7</v>
      </c>
      <c r="O9" s="39">
        <v>0.85</v>
      </c>
    </row>
    <row r="10" spans="14:15" x14ac:dyDescent="0.35">
      <c r="N10" s="18">
        <v>8</v>
      </c>
      <c r="O10" s="39">
        <v>0.76</v>
      </c>
    </row>
    <row r="11" spans="14:15" x14ac:dyDescent="0.35">
      <c r="N11" s="18">
        <v>9</v>
      </c>
      <c r="O11" s="39">
        <v>0.71</v>
      </c>
    </row>
    <row r="12" spans="14:15" x14ac:dyDescent="0.35">
      <c r="N12" s="18">
        <v>10</v>
      </c>
      <c r="O12" s="39">
        <v>0.89</v>
      </c>
    </row>
    <row r="13" spans="14:15" x14ac:dyDescent="0.35">
      <c r="N13"/>
      <c r="O13">
        <f>COUNTIF(O2:O12,"&gt;=0,90")</f>
        <v>3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2024-12-13T12:38:56Z</dcterms:modified>
</cp:coreProperties>
</file>