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D3CE482E-2D98-4A54-970A-7A289692CBE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4" l="1"/>
  <c r="N30" i="16"/>
  <c r="N4" i="16"/>
  <c r="N5" i="16"/>
  <c r="N6" i="16"/>
  <c r="N7" i="16"/>
  <c r="N8" i="16"/>
  <c r="N9" i="16"/>
  <c r="N10" i="16"/>
  <c r="N3" i="16"/>
  <c r="M2" i="16"/>
  <c r="O10" i="16"/>
  <c r="P10" i="16"/>
  <c r="Q10" i="16"/>
  <c r="O9" i="16"/>
  <c r="P9" i="16"/>
  <c r="Q9" i="16"/>
  <c r="D20" i="16"/>
  <c r="E21" i="16"/>
  <c r="F21" i="16"/>
  <c r="G21" i="16"/>
  <c r="H21" i="16"/>
  <c r="F9" i="16"/>
  <c r="G9" i="16"/>
  <c r="D23" i="16"/>
  <c r="E25" i="16"/>
  <c r="E26" i="16"/>
  <c r="E24" i="16"/>
  <c r="X2" i="16"/>
  <c r="N31" i="16"/>
  <c r="N32" i="16"/>
  <c r="N33" i="16"/>
  <c r="M29" i="16"/>
  <c r="N26" i="16"/>
  <c r="N27" i="16"/>
  <c r="N25" i="16"/>
  <c r="Q33" i="16"/>
  <c r="P33" i="16"/>
  <c r="O33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M24" i="16"/>
  <c r="N21" i="16"/>
  <c r="N22" i="16"/>
  <c r="N20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9" i="16"/>
  <c r="O20" i="16"/>
  <c r="O19" i="16"/>
  <c r="Q22" i="16"/>
  <c r="P22" i="16"/>
  <c r="O22" i="16"/>
  <c r="Q21" i="16"/>
  <c r="P21" i="16"/>
  <c r="O21" i="16"/>
  <c r="Q20" i="16"/>
  <c r="P20" i="16"/>
  <c r="Q19" i="16"/>
  <c r="P19" i="16"/>
  <c r="M25" i="16" l="1"/>
  <c r="M21" i="16"/>
  <c r="M20" i="16"/>
  <c r="M26" i="16"/>
  <c r="M22" i="16"/>
  <c r="M31" i="16"/>
  <c r="M30" i="16"/>
  <c r="M33" i="16"/>
  <c r="M32" i="16"/>
  <c r="M27" i="16"/>
  <c r="N14" i="16" l="1"/>
  <c r="N15" i="16"/>
  <c r="N16" i="16"/>
  <c r="N17" i="16"/>
  <c r="N13" i="16"/>
  <c r="M12" i="16"/>
  <c r="Q17" i="16"/>
  <c r="P17" i="16"/>
  <c r="O17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F20" i="16"/>
  <c r="G20" i="16"/>
  <c r="H20" i="16"/>
  <c r="F15" i="16"/>
  <c r="G15" i="16"/>
  <c r="H15" i="16"/>
  <c r="F16" i="16"/>
  <c r="G16" i="16"/>
  <c r="H16" i="16"/>
  <c r="F17" i="16"/>
  <c r="G17" i="16"/>
  <c r="H17" i="16"/>
  <c r="F18" i="16"/>
  <c r="G18" i="16"/>
  <c r="H18" i="16"/>
  <c r="G12" i="16"/>
  <c r="H12" i="16"/>
  <c r="F13" i="16"/>
  <c r="G13" i="16"/>
  <c r="H13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10" i="16" l="1"/>
  <c r="M9" i="16"/>
  <c r="D21" i="16"/>
  <c r="M6" i="16"/>
  <c r="M4" i="16"/>
  <c r="M8" i="16"/>
  <c r="M5" i="16"/>
  <c r="M14" i="16"/>
  <c r="D13" i="16"/>
  <c r="M7" i="16"/>
  <c r="D25" i="16"/>
  <c r="M13" i="16"/>
  <c r="M17" i="16"/>
  <c r="M16" i="16"/>
  <c r="M15" i="16"/>
  <c r="D3" i="16"/>
  <c r="D6" i="16"/>
  <c r="D17" i="16"/>
  <c r="D24" i="16"/>
  <c r="D4" i="16"/>
  <c r="D26" i="16"/>
  <c r="D10" i="16"/>
  <c r="D5" i="16"/>
  <c r="D16" i="16"/>
  <c r="D18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E17" i="16"/>
  <c r="E18" i="16"/>
  <c r="E16" i="16"/>
  <c r="E13" i="16"/>
  <c r="E10" i="16"/>
  <c r="E9" i="16"/>
  <c r="E4" i="16"/>
  <c r="E5" i="16"/>
  <c r="E6" i="16"/>
  <c r="E3" i="16"/>
  <c r="D15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<sst xmlns="http://schemas.openxmlformats.org/spreadsheetml/2006/main" count="99" uniqueCount="62">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</sst>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164" fontId="0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3413E9-B5BA-5394-9C12-D60308BCD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7D11D5-2B40-530B-0D58-EA63E58C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999D42-5447-AB22-4397-6874CC23A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A31ED1-2E0B-E980-053A-AEE55D46B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C0D2FC-437E-BC6C-FA2F-C89DAFF09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40CA1F-8254-19C8-111E-05FB17BB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398212-D772-8689-86E9-FEFC681FC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7" sqref="E7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47">
        <v>19.07767295837402</v>
      </c>
      <c r="C2" s="46">
        <v>0.65774673223495483</v>
      </c>
      <c r="D2" s="47">
        <v>28.641330718994141</v>
      </c>
      <c r="E2" s="46">
        <v>0.40527951717376709</v>
      </c>
    </row>
    <row r="3" spans="1:5" x14ac:dyDescent="0.35">
      <c r="A3" s="2">
        <v>2</v>
      </c>
      <c r="B3" s="2">
        <v>8.5210027694702148</v>
      </c>
      <c r="C3" s="2">
        <v>0.79658716917037964</v>
      </c>
      <c r="D3" s="2">
        <v>16.492837905883789</v>
      </c>
      <c r="E3" s="2">
        <v>0.69254660606384277</v>
      </c>
    </row>
    <row r="4" spans="1:5" x14ac:dyDescent="0.35">
      <c r="A4" s="2">
        <v>3</v>
      </c>
      <c r="B4" s="2">
        <v>2.9517698287963872</v>
      </c>
      <c r="C4" s="2">
        <v>0.8888888955116272</v>
      </c>
      <c r="D4" s="2">
        <v>17.846256256103519</v>
      </c>
      <c r="E4" s="2">
        <v>0.76708072423934937</v>
      </c>
    </row>
    <row r="5" spans="1:5" x14ac:dyDescent="0.35">
      <c r="A5" s="2">
        <v>4</v>
      </c>
      <c r="B5" s="2">
        <v>1.970294117927551</v>
      </c>
      <c r="C5" s="2">
        <v>0.92941629886627197</v>
      </c>
      <c r="D5" s="2">
        <v>16.374261856079102</v>
      </c>
      <c r="E5" s="2">
        <v>0.79968941211700439</v>
      </c>
    </row>
    <row r="6" spans="1:5" x14ac:dyDescent="0.35">
      <c r="A6" s="2">
        <v>5</v>
      </c>
      <c r="B6" s="2">
        <v>1.814477205276489</v>
      </c>
      <c r="C6" s="2">
        <v>0.93949973583221436</v>
      </c>
      <c r="D6" s="2">
        <v>17.85329437255859</v>
      </c>
      <c r="E6" s="2">
        <v>0.79813665151596069</v>
      </c>
    </row>
    <row r="7" spans="1:5" x14ac:dyDescent="0.35">
      <c r="A7" s="2">
        <v>6</v>
      </c>
      <c r="B7" s="2">
        <v>1.18517017364502</v>
      </c>
      <c r="C7" s="2">
        <v>0.94628661870956421</v>
      </c>
      <c r="D7" s="2">
        <v>18.258905410766602</v>
      </c>
      <c r="E7" s="2">
        <v>0.78105592727661133</v>
      </c>
    </row>
    <row r="8" spans="1:5" x14ac:dyDescent="0.35">
      <c r="A8" s="2">
        <v>7</v>
      </c>
      <c r="B8" s="2">
        <v>0.99732047319412231</v>
      </c>
      <c r="C8" s="2">
        <v>0.95850300788879395</v>
      </c>
      <c r="D8" s="2">
        <v>18.96553993225098</v>
      </c>
      <c r="E8" s="47">
        <v>0.8090062141418457</v>
      </c>
    </row>
    <row r="9" spans="1:5" x14ac:dyDescent="0.35">
      <c r="A9" s="2">
        <v>8</v>
      </c>
      <c r="B9" s="2">
        <v>0.92134541273117065</v>
      </c>
      <c r="C9" s="2">
        <v>0.96141165494918823</v>
      </c>
      <c r="D9" s="2">
        <v>15.14725494384766</v>
      </c>
      <c r="E9" s="2">
        <v>0.77639752626419067</v>
      </c>
    </row>
    <row r="10" spans="1:5" x14ac:dyDescent="0.35">
      <c r="A10" s="2">
        <v>9</v>
      </c>
      <c r="B10" s="46">
        <v>0.55339562892913818</v>
      </c>
      <c r="C10" s="47">
        <v>0.97459763288497925</v>
      </c>
      <c r="D10" s="2">
        <v>15.44826030731201</v>
      </c>
      <c r="E10" s="2">
        <v>0.78571426868438721</v>
      </c>
    </row>
    <row r="11" spans="1:5" x14ac:dyDescent="0.35">
      <c r="A11" s="2">
        <v>10</v>
      </c>
      <c r="B11" s="2">
        <v>0.66187018156051636</v>
      </c>
      <c r="C11" s="2">
        <v>0.96839249134063721</v>
      </c>
      <c r="D11" s="46">
        <v>15.13919162750244</v>
      </c>
      <c r="E11" s="2">
        <v>0.80279505252838135</v>
      </c>
    </row>
    <row r="12" spans="1:5" x14ac:dyDescent="0.35">
      <c r="A12" s="3" t="s">
        <v>21</v>
      </c>
      <c r="B12" s="50">
        <v>16.450542449951101</v>
      </c>
      <c r="C12" s="50"/>
      <c r="D12" s="50"/>
      <c r="E12" s="50"/>
    </row>
    <row r="13" spans="1:5" x14ac:dyDescent="0.35">
      <c r="A13" s="3" t="s">
        <v>22</v>
      </c>
      <c r="B13" s="50">
        <v>0.78482973575591997</v>
      </c>
      <c r="C13" s="50"/>
      <c r="D13" s="50"/>
      <c r="E13" s="50"/>
    </row>
    <row r="14" spans="1:5" x14ac:dyDescent="0.35">
      <c r="A14" s="4" t="s">
        <v>8</v>
      </c>
      <c r="B14" s="5">
        <f>MIN(B2:B11)</f>
        <v>0.55339562892913818</v>
      </c>
      <c r="C14" s="5">
        <f>MIN(C2:C11)</f>
        <v>0.65774673223495483</v>
      </c>
      <c r="D14" s="5">
        <f>MIN(D2:D11)</f>
        <v>15.13919162750244</v>
      </c>
      <c r="E14" s="5">
        <f>MIN(E2:E11)</f>
        <v>0.40527951717376709</v>
      </c>
    </row>
    <row r="15" spans="1:5" x14ac:dyDescent="0.35">
      <c r="A15" s="4" t="s">
        <v>9</v>
      </c>
      <c r="B15" s="6">
        <f>MAX(B2:B11)</f>
        <v>19.07767295837402</v>
      </c>
      <c r="C15" s="6">
        <f>MAX(C2:C11)</f>
        <v>0.97459763288497925</v>
      </c>
      <c r="D15" s="6">
        <f>MAX(D2:D11)</f>
        <v>28.641330718994141</v>
      </c>
      <c r="E15" s="6">
        <f>MAX(E2:E11)</f>
        <v>0.8090062141418457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P7" sqref="P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51" t="s">
        <v>43</v>
      </c>
      <c r="D1" s="51"/>
      <c r="E1" s="51"/>
      <c r="F1" s="51"/>
      <c r="G1" s="51"/>
      <c r="H1" s="51"/>
      <c r="I1" s="51"/>
      <c r="J1" s="51"/>
      <c r="K1" s="51"/>
      <c r="L1" s="51"/>
      <c r="M1" s="51"/>
    </row>
    <row r="2" spans="1:14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4" ht="20" customHeight="1" x14ac:dyDescent="0.35">
      <c r="A3" s="52" t="str">
        <f>"Verdadeiro"</f>
        <v>Verdadeiro</v>
      </c>
      <c r="B3" s="1">
        <v>0</v>
      </c>
      <c r="C3" s="44">
        <v>7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>
        <f>SUM(C3:M3)</f>
        <v>13</v>
      </c>
    </row>
    <row r="4" spans="1:14" ht="20" customHeight="1" x14ac:dyDescent="0.35">
      <c r="A4" s="52"/>
      <c r="B4" s="1">
        <v>1</v>
      </c>
      <c r="C4" s="2">
        <v>0</v>
      </c>
      <c r="D4" s="44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>
        <f t="shared" ref="N4:N13" si="0">SUM(C4:M4)</f>
        <v>5</v>
      </c>
    </row>
    <row r="5" spans="1:14" ht="20" customHeight="1" x14ac:dyDescent="0.35">
      <c r="A5" s="52"/>
      <c r="B5" s="1">
        <v>2</v>
      </c>
      <c r="C5" s="2">
        <v>0</v>
      </c>
      <c r="D5" s="2">
        <v>0</v>
      </c>
      <c r="E5" s="44">
        <v>6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52"/>
      <c r="B6" s="1">
        <v>3</v>
      </c>
      <c r="C6" s="2">
        <v>2</v>
      </c>
      <c r="D6" s="2">
        <v>0</v>
      </c>
      <c r="E6" s="2">
        <v>0</v>
      </c>
      <c r="F6" s="44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>
        <f t="shared" si="0"/>
        <v>5</v>
      </c>
    </row>
    <row r="7" spans="1:14" ht="20" customHeight="1" x14ac:dyDescent="0.35">
      <c r="A7" s="52"/>
      <c r="B7" s="1">
        <v>4</v>
      </c>
      <c r="C7" s="2">
        <v>0</v>
      </c>
      <c r="D7" s="2">
        <v>0</v>
      </c>
      <c r="E7" s="2">
        <v>1</v>
      </c>
      <c r="F7" s="2">
        <v>0</v>
      </c>
      <c r="G7" s="44">
        <v>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52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7</v>
      </c>
      <c r="J8" s="2">
        <v>0</v>
      </c>
      <c r="K8" s="2">
        <v>0</v>
      </c>
      <c r="L8" s="2">
        <v>1</v>
      </c>
      <c r="M8" s="2">
        <v>2</v>
      </c>
      <c r="N8">
        <f t="shared" si="0"/>
        <v>11</v>
      </c>
    </row>
    <row r="9" spans="1:14" ht="20" customHeight="1" x14ac:dyDescent="0.35">
      <c r="A9" s="52"/>
      <c r="B9" s="1">
        <v>6</v>
      </c>
      <c r="C9" s="2">
        <v>1</v>
      </c>
      <c r="D9" s="2">
        <v>0</v>
      </c>
      <c r="E9" s="2">
        <v>4</v>
      </c>
      <c r="F9" s="2">
        <v>0</v>
      </c>
      <c r="G9" s="2">
        <v>2</v>
      </c>
      <c r="H9" s="2">
        <v>2</v>
      </c>
      <c r="I9" s="44">
        <v>77</v>
      </c>
      <c r="J9" s="2">
        <v>8</v>
      </c>
      <c r="K9" s="2">
        <v>6</v>
      </c>
      <c r="L9" s="2">
        <v>1</v>
      </c>
      <c r="M9" s="2">
        <v>7</v>
      </c>
      <c r="N9">
        <f t="shared" si="0"/>
        <v>108</v>
      </c>
    </row>
    <row r="10" spans="1:14" ht="20" customHeight="1" x14ac:dyDescent="0.35">
      <c r="A10" s="52"/>
      <c r="B10" s="1">
        <v>7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44">
        <v>5</v>
      </c>
      <c r="K10" s="2">
        <v>4</v>
      </c>
      <c r="L10" s="2">
        <v>2</v>
      </c>
      <c r="M10" s="2">
        <v>4</v>
      </c>
      <c r="N10">
        <f t="shared" si="0"/>
        <v>20</v>
      </c>
    </row>
    <row r="11" spans="1:14" ht="20" customHeight="1" x14ac:dyDescent="0.35">
      <c r="A11" s="52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5</v>
      </c>
      <c r="K11" s="44">
        <v>12</v>
      </c>
      <c r="L11" s="2">
        <v>0</v>
      </c>
      <c r="M11" s="2">
        <v>12</v>
      </c>
      <c r="N11">
        <f t="shared" si="0"/>
        <v>33</v>
      </c>
    </row>
    <row r="12" spans="1:14" ht="20" customHeight="1" x14ac:dyDescent="0.35">
      <c r="A12" s="52"/>
      <c r="B12" s="1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0</v>
      </c>
      <c r="L12" s="44">
        <v>3</v>
      </c>
      <c r="M12" s="2">
        <v>31</v>
      </c>
      <c r="N12">
        <f t="shared" si="0"/>
        <v>37</v>
      </c>
    </row>
    <row r="13" spans="1:14" ht="20" customHeight="1" x14ac:dyDescent="0.35">
      <c r="A13" s="52"/>
      <c r="B13" s="1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3</v>
      </c>
      <c r="K13" s="2">
        <v>1</v>
      </c>
      <c r="L13" s="2">
        <v>4</v>
      </c>
      <c r="M13" s="44">
        <v>388</v>
      </c>
      <c r="N13">
        <f t="shared" si="0"/>
        <v>398</v>
      </c>
    </row>
    <row r="14" spans="1:14" x14ac:dyDescent="0.35">
      <c r="C14">
        <f>SUM(C3:C13)</f>
        <v>12</v>
      </c>
      <c r="D14">
        <f t="shared" ref="D14:M14" si="1">SUM(D3:D13)</f>
        <v>1</v>
      </c>
      <c r="E14">
        <f t="shared" si="1"/>
        <v>11</v>
      </c>
      <c r="F14">
        <f t="shared" si="1"/>
        <v>0</v>
      </c>
      <c r="G14">
        <f t="shared" si="1"/>
        <v>12</v>
      </c>
      <c r="H14">
        <f t="shared" si="1"/>
        <v>3</v>
      </c>
      <c r="I14">
        <f t="shared" si="1"/>
        <v>94</v>
      </c>
      <c r="J14">
        <f t="shared" si="1"/>
        <v>25</v>
      </c>
      <c r="K14">
        <f t="shared" si="1"/>
        <v>23</v>
      </c>
      <c r="L14">
        <f t="shared" si="1"/>
        <v>14</v>
      </c>
      <c r="M14">
        <f t="shared" si="1"/>
        <v>451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topLeftCell="O1" workbookViewId="0">
      <pane ySplit="1" topLeftCell="A2" activePane="bottomLeft" state="frozen"/>
      <selection pane="bottomLeft" activeCell="Q28" sqref="Q28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6" t="s">
        <v>27</v>
      </c>
      <c r="Y1" s="56"/>
      <c r="Z1" s="56"/>
      <c r="AA1" s="56"/>
    </row>
    <row r="2" spans="1:27" ht="20" customHeight="1" x14ac:dyDescent="0.35">
      <c r="A2" s="52" t="s">
        <v>30</v>
      </c>
      <c r="B2" s="22">
        <v>7</v>
      </c>
      <c r="C2" s="22">
        <v>0</v>
      </c>
      <c r="D2" s="23">
        <f>B2/SUM(B2:B6)</f>
        <v>0.53846153846153844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2" t="s">
        <v>57</v>
      </c>
      <c r="K2" s="22">
        <v>77</v>
      </c>
      <c r="L2" s="22">
        <v>6</v>
      </c>
      <c r="M2" s="41">
        <f>K2/SUM(K2:K10)</f>
        <v>0.71296296296296291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B2+B8+B12+B15+B20+K2+K12+K19+K24+K29</f>
        <v>506</v>
      </c>
      <c r="Y2" s="21" t="s">
        <v>28</v>
      </c>
      <c r="Z2" s="45">
        <v>646</v>
      </c>
      <c r="AA2" s="28">
        <f>X2/Z2</f>
        <v>0.78328173374613008</v>
      </c>
    </row>
    <row r="3" spans="1:27" ht="20" customHeight="1" x14ac:dyDescent="0.35">
      <c r="A3" s="52"/>
      <c r="B3" s="18">
        <v>1</v>
      </c>
      <c r="C3" s="18">
        <v>4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ROUND(B3/SUM($B$2:$B$6)*100,0) &amp;"%"</f>
        <v>8%</v>
      </c>
      <c r="F3" s="26" t="str">
        <f t="shared" ref="F3:F6" si="3">VLOOKUP(C3,$S$1:$V$12,2,FALSE)</f>
        <v>Arco</v>
      </c>
      <c r="G3" s="26" t="str">
        <f t="shared" ref="G3:G6" si="4">VLOOKUP(C3,$S$1:$V$12,3,FALSE)</f>
        <v>Depois de 1983</v>
      </c>
      <c r="H3" s="26" t="str">
        <f t="shared" ref="H3:H6" si="5">VLOOKUP(C3,$S$1:$V$12,4,FALSE)</f>
        <v>Betão Armado</v>
      </c>
      <c r="J3" s="52"/>
      <c r="K3" s="18">
        <v>1</v>
      </c>
      <c r="L3" s="18">
        <v>0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0 (Nenhuma)</v>
      </c>
      <c r="N3" s="49">
        <f>K3/SUM($K$2:$K$10)</f>
        <v>9.2592592592592587E-3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 t="shared" ref="X3:X9" si="6">COUNTIF($D:$D,Y3)+COUNTIF($M:$M,Y3)</f>
        <v>8</v>
      </c>
      <c r="Y3" s="21" t="s">
        <v>42</v>
      </c>
      <c r="Z3" s="42">
        <f>X3/$X$10</f>
        <v>0.21621621621621623</v>
      </c>
    </row>
    <row r="4" spans="1:27" ht="20" customHeight="1" x14ac:dyDescent="0.35">
      <c r="A4" s="52"/>
      <c r="B4" s="18">
        <v>1</v>
      </c>
      <c r="C4" s="18">
        <v>7</v>
      </c>
      <c r="D4" s="21" t="str">
        <f t="shared" ref="D4:D6" si="7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6" si="8">ROUND(B4/SUM($B$2:$B$6)*100,0) &amp;"%"</f>
        <v>8%</v>
      </c>
      <c r="F4" s="26" t="str">
        <f t="shared" si="3"/>
        <v>Tabuleiro simples/apoiado</v>
      </c>
      <c r="G4" s="26" t="str">
        <f t="shared" si="4"/>
        <v>Antes de 1983</v>
      </c>
      <c r="H4" s="26" t="str">
        <f t="shared" si="5"/>
        <v>Betão Armado</v>
      </c>
      <c r="J4" s="52"/>
      <c r="K4" s="18">
        <v>4</v>
      </c>
      <c r="L4" s="18">
        <v>2</v>
      </c>
      <c r="M4" s="21" t="str">
        <f t="shared" ref="M4:M10" si="9">COUNTIF(O4,$O$2)+COUNTIF(P4,$P$2)+COUNTIF(Q4,$Q$2)&amp;" ("&amp; IF(O4=$O$2,"Estrutura, ","") &amp; IF(P4=$P$2,"Ano, ","") &amp;IF(Q4=$Q$2,"Material","") &amp; IF(OR(O4=$O$2,P4=$P$2,Q4=$Q$2),"","Nenhuma") &amp;")"</f>
        <v>1 (Ano, )</v>
      </c>
      <c r="N4" s="49">
        <f t="shared" ref="N4:N10" si="10">K4/SUM($K$2:$K$10)</f>
        <v>3.7037037037037035E-2</v>
      </c>
      <c r="O4" s="26">
        <f t="shared" ref="O4:O10" si="11">VLOOKUP(L4,$S$1:$V$12,2,FALSE)</f>
        <v>0</v>
      </c>
      <c r="P4" s="26" t="str">
        <f t="shared" ref="P4:P10" si="12">VLOOKUP(L4,$S$1:$V$12,3,FALSE)</f>
        <v>Depois de 1983</v>
      </c>
      <c r="Q4" s="26" t="str">
        <f t="shared" ref="Q4:Q10" si="13">VLOOKUP(L4,$S$1:$V$12,4,FALSE)</f>
        <v>Aço</v>
      </c>
      <c r="S4" s="18">
        <v>2</v>
      </c>
      <c r="T4" s="21"/>
      <c r="U4" s="21" t="s">
        <v>36</v>
      </c>
      <c r="V4" s="21" t="s">
        <v>26</v>
      </c>
      <c r="X4" s="18">
        <f t="shared" si="6"/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2"/>
      <c r="B5" s="18">
        <v>2</v>
      </c>
      <c r="C5" s="18">
        <v>9</v>
      </c>
      <c r="D5" s="21" t="str">
        <f t="shared" si="7"/>
        <v>0 (Nenhuma)</v>
      </c>
      <c r="E5" s="19" t="str">
        <f t="shared" si="8"/>
        <v>15%</v>
      </c>
      <c r="F5" s="26" t="str">
        <f t="shared" si="3"/>
        <v>Vãos Multiplos</v>
      </c>
      <c r="G5" s="26" t="str">
        <f t="shared" si="4"/>
        <v>Antes de 1983</v>
      </c>
      <c r="H5" s="26" t="str">
        <f t="shared" si="5"/>
        <v>Betão Armado</v>
      </c>
      <c r="J5" s="52"/>
      <c r="K5" s="18">
        <v>2</v>
      </c>
      <c r="L5" s="18">
        <v>4</v>
      </c>
      <c r="M5" s="21" t="str">
        <f t="shared" si="9"/>
        <v>2 (Ano, Material)</v>
      </c>
      <c r="N5" s="49">
        <f t="shared" si="10"/>
        <v>1.8518518518518517E-2</v>
      </c>
      <c r="O5" s="26" t="str">
        <f t="shared" si="11"/>
        <v>Arco</v>
      </c>
      <c r="P5" s="26" t="str">
        <f t="shared" si="12"/>
        <v>Depois de 1983</v>
      </c>
      <c r="Q5" s="26" t="str">
        <f t="shared" si="13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6"/>
        <v>4</v>
      </c>
      <c r="Y5" s="21" t="s">
        <v>39</v>
      </c>
      <c r="Z5" s="42">
        <f t="shared" si="14"/>
        <v>0.10810810810810811</v>
      </c>
    </row>
    <row r="6" spans="1:27" ht="20" customHeight="1" x14ac:dyDescent="0.35">
      <c r="A6" s="52"/>
      <c r="B6" s="18">
        <v>2</v>
      </c>
      <c r="C6" s="18">
        <v>10</v>
      </c>
      <c r="D6" s="21" t="str">
        <f t="shared" si="7"/>
        <v>0 (Nenhuma)</v>
      </c>
      <c r="E6" s="19" t="str">
        <f t="shared" si="8"/>
        <v>15%</v>
      </c>
      <c r="F6" s="26" t="str">
        <f t="shared" si="3"/>
        <v>Vãos Multiplos</v>
      </c>
      <c r="G6" s="26" t="str">
        <f t="shared" si="4"/>
        <v>Depois de 1983</v>
      </c>
      <c r="H6" s="26" t="str">
        <f t="shared" si="5"/>
        <v>Betão Armado</v>
      </c>
      <c r="J6" s="52"/>
      <c r="K6" s="18">
        <v>2</v>
      </c>
      <c r="L6" s="18">
        <v>5</v>
      </c>
      <c r="M6" s="21" t="str">
        <f t="shared" si="9"/>
        <v>2 (Estrutura, Material)</v>
      </c>
      <c r="N6" s="49">
        <f t="shared" si="10"/>
        <v>1.8518518518518517E-2</v>
      </c>
      <c r="O6" s="26" t="str">
        <f t="shared" si="11"/>
        <v>Pórtico</v>
      </c>
      <c r="P6" s="26" t="str">
        <f t="shared" si="12"/>
        <v>Antes de 1983</v>
      </c>
      <c r="Q6" s="26" t="str">
        <f t="shared" si="13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6"/>
        <v>8</v>
      </c>
      <c r="Y6" s="21" t="s">
        <v>51</v>
      </c>
      <c r="Z6" s="42">
        <f t="shared" si="14"/>
        <v>0.21621621621621623</v>
      </c>
    </row>
    <row r="7" spans="1:27" ht="20" customHeight="1" x14ac:dyDescent="0.35">
      <c r="B7" s="11"/>
      <c r="C7" s="11"/>
      <c r="D7" s="11"/>
      <c r="E7" s="11"/>
      <c r="F7" s="24"/>
      <c r="G7" s="24"/>
      <c r="J7" s="52"/>
      <c r="K7" s="18">
        <v>8</v>
      </c>
      <c r="L7" s="18">
        <v>7</v>
      </c>
      <c r="M7" s="21" t="str">
        <f t="shared" si="9"/>
        <v>1 (Material)</v>
      </c>
      <c r="N7" s="49">
        <f t="shared" si="10"/>
        <v>7.407407407407407E-2</v>
      </c>
      <c r="O7" s="26" t="str">
        <f t="shared" si="11"/>
        <v>Tabuleiro simples/apoiado</v>
      </c>
      <c r="P7" s="26" t="str">
        <f t="shared" si="12"/>
        <v>Antes de 1983</v>
      </c>
      <c r="Q7" s="26" t="str">
        <f t="shared" si="13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6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3" t="s">
        <v>31</v>
      </c>
      <c r="B8" s="22">
        <v>1</v>
      </c>
      <c r="C8" s="22">
        <v>1</v>
      </c>
      <c r="D8" s="23">
        <f>B8/SUM(B8:B10)</f>
        <v>0.2</v>
      </c>
      <c r="E8" s="40"/>
      <c r="F8" s="25" t="s">
        <v>55</v>
      </c>
      <c r="G8" s="25" t="str">
        <f>VLOOKUP(C8,$S$1:$V$12,3,FALSE)</f>
        <v>Antes de 1983</v>
      </c>
      <c r="H8" s="25" t="str">
        <f>VLOOKUP(C8,$S$1:$V$12,4,FALSE)</f>
        <v>Aço</v>
      </c>
      <c r="J8" s="52"/>
      <c r="K8" s="18">
        <v>6</v>
      </c>
      <c r="L8" s="18">
        <v>8</v>
      </c>
      <c r="M8" s="21" t="str">
        <f t="shared" si="9"/>
        <v>2 (Ano, Material)</v>
      </c>
      <c r="N8" s="49">
        <f t="shared" si="10"/>
        <v>5.5555555555555552E-2</v>
      </c>
      <c r="O8" s="26" t="str">
        <f t="shared" si="11"/>
        <v>Tabuleiro simples/apoiado</v>
      </c>
      <c r="P8" s="26" t="str">
        <f t="shared" si="12"/>
        <v>Depois de 1983</v>
      </c>
      <c r="Q8" s="26" t="str">
        <f t="shared" si="13"/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6"/>
        <v>6</v>
      </c>
      <c r="Y8" s="21" t="s">
        <v>53</v>
      </c>
      <c r="Z8" s="42">
        <f t="shared" si="14"/>
        <v>0.16216216216216217</v>
      </c>
    </row>
    <row r="9" spans="1:27" ht="20" customHeight="1" x14ac:dyDescent="0.35">
      <c r="A9" s="54"/>
      <c r="B9" s="18">
        <v>1</v>
      </c>
      <c r="C9" s="18">
        <v>7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1 (Ano, )</v>
      </c>
      <c r="E9" s="19" t="str">
        <f>ROUND(B9/SUM($B$8:$B$10)*100,0) &amp;"%"</f>
        <v>20%</v>
      </c>
      <c r="F9" s="26" t="str">
        <f>VLOOKUP(C9,$S$1:$V$12,2,FALSE)</f>
        <v>Tabuleiro simples/apoiado</v>
      </c>
      <c r="G9" s="26" t="str">
        <f>VLOOKUP(C9,$S$1:$V$12,3,FALSE)</f>
        <v>Antes de 1983</v>
      </c>
      <c r="H9" s="26" t="str">
        <f>VLOOKUP(C9,$S$1:$V$12,4,FALSE)</f>
        <v>Betão Armado</v>
      </c>
      <c r="J9" s="52"/>
      <c r="K9" s="18">
        <v>1</v>
      </c>
      <c r="L9" s="18">
        <v>9</v>
      </c>
      <c r="M9" s="21" t="str">
        <f t="shared" si="9"/>
        <v>1 (Material)</v>
      </c>
      <c r="N9" s="49">
        <f t="shared" si="10"/>
        <v>9.2592592592592587E-3</v>
      </c>
      <c r="O9" s="26" t="str">
        <f t="shared" si="11"/>
        <v>Vãos Multiplos</v>
      </c>
      <c r="P9" s="26" t="str">
        <f t="shared" si="12"/>
        <v>Antes de 1983</v>
      </c>
      <c r="Q9" s="26" t="str">
        <f t="shared" si="13"/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6"/>
        <v>11</v>
      </c>
      <c r="Y9" s="21" t="s">
        <v>54</v>
      </c>
      <c r="Z9" s="42">
        <f t="shared" si="14"/>
        <v>0.29729729729729731</v>
      </c>
    </row>
    <row r="10" spans="1:27" ht="20" customHeight="1" x14ac:dyDescent="0.35">
      <c r="A10" s="55"/>
      <c r="B10" s="18">
        <v>3</v>
      </c>
      <c r="C10" s="18">
        <v>10</v>
      </c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0 (Nenhuma)</v>
      </c>
      <c r="E10" s="19" t="str">
        <f>ROUND(B10/SUM($B$8:$B$10)*100,0) &amp;"%"</f>
        <v>60%</v>
      </c>
      <c r="F10" s="26" t="str">
        <f>VLOOKUP(C10,$S$1:$V$12,2,FALSE)</f>
        <v>Vãos Multiplos</v>
      </c>
      <c r="G10" s="26" t="str">
        <f>VLOOKUP(C10,$S$1:$V$12,3,FALSE)</f>
        <v>Depois de 1983</v>
      </c>
      <c r="H10" s="26" t="str">
        <f>VLOOKUP(C10,$S$1:$V$12,4,FALSE)</f>
        <v>Betão Armado</v>
      </c>
      <c r="J10" s="52"/>
      <c r="K10" s="18">
        <v>7</v>
      </c>
      <c r="L10" s="18">
        <v>10</v>
      </c>
      <c r="M10" s="21" t="str">
        <f t="shared" si="9"/>
        <v>2 (Ano, Material)</v>
      </c>
      <c r="N10" s="49">
        <f t="shared" si="10"/>
        <v>6.4814814814814811E-2</v>
      </c>
      <c r="O10" s="26" t="str">
        <f t="shared" si="11"/>
        <v>Vãos Multiplos</v>
      </c>
      <c r="P10" s="26" t="str">
        <f t="shared" si="12"/>
        <v>Depois de 1983</v>
      </c>
      <c r="Q10" s="26" t="str">
        <f t="shared" si="13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37</v>
      </c>
    </row>
    <row r="11" spans="1:27" ht="20" customHeight="1" x14ac:dyDescent="0.35"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7" t="s">
        <v>32</v>
      </c>
      <c r="B12" s="22">
        <v>6</v>
      </c>
      <c r="C12" s="22">
        <v>2</v>
      </c>
      <c r="D12" s="23">
        <f>B12/SUM(B12:B13)</f>
        <v>0.75</v>
      </c>
      <c r="E12" s="40"/>
      <c r="F12" s="25" t="s">
        <v>55</v>
      </c>
      <c r="G12" s="25" t="str">
        <f>VLOOKUP(C12,$S$1:$V$12,3,FALSE)</f>
        <v>Depois de 1983</v>
      </c>
      <c r="H12" s="25" t="str">
        <f>VLOOKUP(C12,$S$1:$V$12,4,FALSE)</f>
        <v>Aço</v>
      </c>
      <c r="J12" s="53" t="s">
        <v>58</v>
      </c>
      <c r="K12" s="22">
        <v>5</v>
      </c>
      <c r="L12" s="22">
        <v>7</v>
      </c>
      <c r="M12" s="23">
        <f>K12/SUM(K12:K17)</f>
        <v>0.25</v>
      </c>
      <c r="N12" s="40"/>
      <c r="O12" s="25" t="str">
        <f t="shared" ref="O12:O17" si="15">VLOOKUP(L12,$S$1:$V$12,2,FALSE)</f>
        <v>Tabuleiro simples/apoiado</v>
      </c>
      <c r="P12" s="25" t="str">
        <f t="shared" ref="P12:P17" si="16">VLOOKUP(L12,$S$1:$V$12,3,FALSE)</f>
        <v>Antes de 1983</v>
      </c>
      <c r="Q12" s="25" t="str">
        <f t="shared" ref="Q12:Q17" si="17">VLOOKUP(L12,$S$1:$V$12,4,FALSE)</f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8"/>
      <c r="B13" s="18">
        <v>2</v>
      </c>
      <c r="C13" s="18">
        <v>4</v>
      </c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1 (Ano, )</v>
      </c>
      <c r="E13" s="19" t="str">
        <f>ROUND(B13/SUM($B$12:$B$13)*100,0) &amp;"%"</f>
        <v>25%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4"/>
      <c r="K13" s="18">
        <v>2</v>
      </c>
      <c r="L13" s="18">
        <v>0</v>
      </c>
      <c r="M13" s="21" t="str">
        <f>COUNTIF(O13,$O$12)+COUNTIF(P13,$P$12)+COUNTIF(Q13,$Q$12)&amp;" ("&amp; IF(O13=$O$12,"Estrutura, ","") &amp; IF(P13=$P$12,"Ano, ","") &amp;IF(Q13=$Q$12,"Material","") &amp; IF(OR(O13=$O$12,P13=$P$12,Q13=$Q$12),"","Nenhuma") &amp;")"</f>
        <v>0 (Nenhuma)</v>
      </c>
      <c r="N13" s="19" t="str">
        <f>ROUND(K13/SUM($K$12:$K$17)*100,0) &amp;"%"</f>
        <v>10%</v>
      </c>
      <c r="O13" s="26">
        <f t="shared" si="15"/>
        <v>0</v>
      </c>
      <c r="P13" s="26">
        <f t="shared" si="16"/>
        <v>0</v>
      </c>
      <c r="Q13" s="26" t="str">
        <f t="shared" si="17"/>
        <v>Alvenaria</v>
      </c>
    </row>
    <row r="14" spans="1:27" ht="20" customHeight="1" x14ac:dyDescent="0.35">
      <c r="J14" s="54"/>
      <c r="K14" s="18">
        <v>3</v>
      </c>
      <c r="L14" s="18">
        <v>6</v>
      </c>
      <c r="M14" s="21" t="str">
        <f>COUNTIF(O14,$O$12)+COUNTIF(P14,$P$12)+COUNTIF(Q14,$Q$12)&amp;" ("&amp; IF(O14=$O$12,"Estrutura, ","") &amp; IF(P14=$P$12,"Ano, ","") &amp;IF(Q14=$Q$12,"Material","") &amp; IF(OR(O14=$O$12,P14=$P$12,Q14=$Q$12),"","Nenhuma") &amp;")"</f>
        <v>1 (Material)</v>
      </c>
      <c r="N14" s="19" t="str">
        <f>ROUND(K14/SUM($K$12:$K$17)*100,0) &amp;"%"</f>
        <v>15%</v>
      </c>
      <c r="O14" s="26" t="str">
        <f t="shared" si="15"/>
        <v>Pórtico</v>
      </c>
      <c r="P14" s="26" t="str">
        <f t="shared" si="16"/>
        <v>Depois de 1983</v>
      </c>
      <c r="Q14" s="26" t="str">
        <f t="shared" si="17"/>
        <v>Betão Armado</v>
      </c>
    </row>
    <row r="15" spans="1:27" ht="20" customHeight="1" x14ac:dyDescent="0.35">
      <c r="A15" s="53" t="s">
        <v>37</v>
      </c>
      <c r="B15" s="22">
        <v>0</v>
      </c>
      <c r="C15" s="22">
        <v>3</v>
      </c>
      <c r="D15" s="23">
        <f>B15/SUM(B15:B18)</f>
        <v>0</v>
      </c>
      <c r="E15" s="40"/>
      <c r="F15" s="25" t="str">
        <f>VLOOKUP(C15,$S$1:$V$12,2,FALSE)</f>
        <v>Arco</v>
      </c>
      <c r="G15" s="25" t="str">
        <f>VLOOKUP(C15,$S$1:$V$12,3,FALSE)</f>
        <v>Antes de 1983</v>
      </c>
      <c r="H15" s="25" t="str">
        <f>VLOOKUP(C15,$S$1:$V$12,4,FALSE)</f>
        <v>Betão Armado</v>
      </c>
      <c r="J15" s="54"/>
      <c r="K15" s="18">
        <v>4</v>
      </c>
      <c r="L15" s="18">
        <v>8</v>
      </c>
      <c r="M15" s="21" t="str">
        <f>COUNTIF(O15,$O$12)+COUNTIF(P15,$P$12)+COUNTIF(Q15,$Q$12)&amp;" ("&amp; IF(O15=$O$12,"Estrutura, ","") &amp; IF(P15=$P$12,"Ano, ","") &amp;IF(Q15=$Q$12,"Material","") &amp; IF(OR(O15=$O$12,P15=$P$12,Q15=$Q$12),"","Nenhuma") &amp;")"</f>
        <v>2 (Estrutura, Material)</v>
      </c>
      <c r="N15" s="19" t="str">
        <f>ROUND(K15/SUM($K$12:$K$17)*100,0) &amp;"%"</f>
        <v>20%</v>
      </c>
      <c r="O15" s="26" t="str">
        <f t="shared" si="15"/>
        <v>Tabuleiro simples/apoiado</v>
      </c>
      <c r="P15" s="26" t="str">
        <f t="shared" si="16"/>
        <v>Depois de 1983</v>
      </c>
      <c r="Q15" s="26" t="str">
        <f t="shared" si="17"/>
        <v>Betão Armado</v>
      </c>
    </row>
    <row r="16" spans="1:27" ht="20" customHeight="1" x14ac:dyDescent="0.35">
      <c r="A16" s="54"/>
      <c r="B16" s="18">
        <v>2</v>
      </c>
      <c r="C16" s="18">
        <v>0</v>
      </c>
      <c r="D16" s="21" t="str">
        <f>COUNTIF(F16,$F$15)+COUNTIF(G16,$G$15)+COUNTIF(H16,$H$15)&amp;" ("&amp; IF(F16=$F$15,"Estrutura, ","") &amp; IF(G16=$G$15,"Ano, ","") &amp;IF(H16=$H$15,"Material","") &amp; IF(OR(F16=$F$15,G16=$G$15,H16=$H$15),"","Nenhuma") &amp;")"</f>
        <v>0 (Nenhuma)</v>
      </c>
      <c r="E16" s="19" t="str">
        <f>ROUND(B16/SUM($B$15:$B$18)*100,0) &amp;"%"</f>
        <v>40%</v>
      </c>
      <c r="F16" s="26">
        <f>VLOOKUP(C16,$S$1:$V$12,2,FALSE)</f>
        <v>0</v>
      </c>
      <c r="G16" s="26">
        <f>VLOOKUP(C16,$S$1:$V$12,3,FALSE)</f>
        <v>0</v>
      </c>
      <c r="H16" s="26" t="str">
        <f>VLOOKUP(C16,$S$1:$V$12,4,FALSE)</f>
        <v>Alvenaria</v>
      </c>
      <c r="J16" s="54"/>
      <c r="K16" s="18">
        <v>2</v>
      </c>
      <c r="L16" s="18">
        <v>9</v>
      </c>
      <c r="M16" s="21" t="str">
        <f>COUNTIF(O16,$O$12)+COUNTIF(P16,$P$12)+COUNTIF(Q16,$Q$12)&amp;" ("&amp; IF(O16=$O$12,"Estrutura, ","") &amp; IF(P16=$P$12,"Ano, ","") &amp;IF(Q16=$Q$12,"Material","") &amp; IF(OR(O16=$O$12,P16=$P$12,Q16=$Q$12),"","Nenhuma") &amp;")"</f>
        <v>2 (Ano, Material)</v>
      </c>
      <c r="N16" s="19" t="str">
        <f>ROUND(K16/SUM($K$12:$K$17)*100,0) &amp;"%"</f>
        <v>10%</v>
      </c>
      <c r="O16" s="26" t="str">
        <f t="shared" si="15"/>
        <v>Vãos Multiplos</v>
      </c>
      <c r="P16" s="26" t="str">
        <f t="shared" si="16"/>
        <v>Antes de 1983</v>
      </c>
      <c r="Q16" s="26" t="str">
        <f t="shared" si="17"/>
        <v>Betão Armado</v>
      </c>
    </row>
    <row r="17" spans="1:17" ht="20" customHeight="1" x14ac:dyDescent="0.35">
      <c r="A17" s="54"/>
      <c r="B17" s="18">
        <v>1</v>
      </c>
      <c r="C17" s="18">
        <v>9</v>
      </c>
      <c r="D17" s="21" t="str">
        <f>COUNTIF(F17,$F$15)+COUNTIF(G17,$G$15)+COUNTIF(H17,$H$15)&amp;" ("&amp; IF(F17=$F$15,"Estrutura, ","") &amp; IF(G17=$G$15,"Ano, ","") &amp;IF(H17=$H$15,"Material","") &amp; IF(OR(F17=$F$15,G17=$G$15,H17=$H$15),"","Nenhuma") &amp;")"</f>
        <v>2 (Ano, Material)</v>
      </c>
      <c r="E17" s="19" t="str">
        <f>ROUND(B17/SUM($B$15:$B$18)*100,0) &amp;"%"</f>
        <v>20%</v>
      </c>
      <c r="F17" s="26" t="str">
        <f>VLOOKUP(C17,$S$1:$V$12,2,FALSE)</f>
        <v>Vãos Multiplos</v>
      </c>
      <c r="G17" s="26" t="str">
        <f>VLOOKUP(C17,$S$1:$V$12,3,FALSE)</f>
        <v>Antes de 1983</v>
      </c>
      <c r="H17" s="26" t="str">
        <f>VLOOKUP(C17,$S$1:$V$12,4,FALSE)</f>
        <v>Betão Armado</v>
      </c>
      <c r="J17" s="55"/>
      <c r="K17" s="18">
        <v>4</v>
      </c>
      <c r="L17" s="18">
        <v>10</v>
      </c>
      <c r="M17" s="21" t="str">
        <f>COUNTIF(O17,$O$12)+COUNTIF(P17,$P$12)+COUNTIF(Q17,$Q$12)&amp;" ("&amp; IF(O17=$O$12,"Estrutura, ","") &amp; IF(P17=$P$12,"Ano, ","") &amp;IF(Q17=$Q$12,"Material","") &amp; IF(OR(O17=$O$12,P17=$P$12,Q17=$Q$12),"","Nenhuma") &amp;")"</f>
        <v>1 (Material)</v>
      </c>
      <c r="N17" s="19" t="str">
        <f>ROUND(K17/SUM($K$12:$K$17)*100,0) &amp;"%"</f>
        <v>20%</v>
      </c>
      <c r="O17" s="26" t="str">
        <f t="shared" si="15"/>
        <v>Vãos Multiplos</v>
      </c>
      <c r="P17" s="26" t="str">
        <f t="shared" si="16"/>
        <v>Depois de 1983</v>
      </c>
      <c r="Q17" s="26" t="str">
        <f t="shared" si="17"/>
        <v>Betão Armado</v>
      </c>
    </row>
    <row r="18" spans="1:17" ht="20" customHeight="1" x14ac:dyDescent="0.35">
      <c r="A18" s="55"/>
      <c r="B18" s="18">
        <v>2</v>
      </c>
      <c r="C18" s="18">
        <v>10</v>
      </c>
      <c r="D18" s="21" t="str">
        <f>COUNTIF(F18,$F$15)+COUNTIF(G18,$G$15)+COUNTIF(H18,$H$15)&amp;" ("&amp; IF(F18=$F$15,"Estrutura, ","") &amp; IF(G18=$G$15,"Ano, ","") &amp;IF(H18=$H$15,"Material","") &amp; IF(OR(F18=$F$15,G18=$G$15,H18=$H$15),"","Nenhuma") &amp;")"</f>
        <v>1 (Material)</v>
      </c>
      <c r="E18" s="19" t="str">
        <f>ROUND(B18/SUM($B$15:$B$18)*100,0) &amp;"%"</f>
        <v>40%</v>
      </c>
      <c r="F18" s="26" t="str">
        <f>VLOOKUP(C18,$S$1:$V$12,2,FALSE)</f>
        <v>Vãos Multiplos</v>
      </c>
      <c r="G18" s="26" t="str">
        <f>VLOOKUP(C18,$S$1:$V$12,3,FALSE)</f>
        <v>Depois de 1983</v>
      </c>
      <c r="H18" s="26" t="str">
        <f>VLOOKUP(C18,$S$1:$V$12,4,FALSE)</f>
        <v>Betão Armado</v>
      </c>
    </row>
    <row r="19" spans="1:17" ht="20" customHeight="1" x14ac:dyDescent="0.35">
      <c r="J19" s="52" t="s">
        <v>59</v>
      </c>
      <c r="K19" s="22">
        <v>12</v>
      </c>
      <c r="L19" s="22">
        <v>8</v>
      </c>
      <c r="M19" s="41">
        <f>K19/SUM(K19:K22)</f>
        <v>0.36363636363636365</v>
      </c>
      <c r="N19" s="40"/>
      <c r="O19" s="25" t="str">
        <f>VLOOKUP(L19,$S$1:$V$12,2,FALSE)</f>
        <v>Tabuleiro simples/apoiado</v>
      </c>
      <c r="P19" s="25" t="str">
        <f t="shared" ref="P19:P22" si="18">VLOOKUP(L19,$S$1:$V$12,3,FALSE)</f>
        <v>Depois de 1983</v>
      </c>
      <c r="Q19" s="25" t="str">
        <f t="shared" ref="Q19:Q22" si="19">VLOOKUP(L19,$S$1:$V$12,4,FALSE)</f>
        <v>Betão Armado</v>
      </c>
    </row>
    <row r="20" spans="1:17" ht="20" customHeight="1" x14ac:dyDescent="0.35">
      <c r="A20" s="59" t="s">
        <v>38</v>
      </c>
      <c r="B20" s="22">
        <v>7</v>
      </c>
      <c r="C20" s="22">
        <v>4</v>
      </c>
      <c r="D20" s="41">
        <f>B20/SUM(B20:B21)</f>
        <v>0.875</v>
      </c>
      <c r="E20" s="40"/>
      <c r="F20" s="25" t="str">
        <f>VLOOKUP(C20,$S$1:$V$12,2,FALSE)</f>
        <v>Arco</v>
      </c>
      <c r="G20" s="25" t="str">
        <f>VLOOKUP(C20,$S$1:$V$12,3,FALSE)</f>
        <v>Depois de 1983</v>
      </c>
      <c r="H20" s="25" t="str">
        <f>VLOOKUP(C20,$S$1:$V$12,4,FALSE)</f>
        <v>Betão Armado</v>
      </c>
      <c r="J20" s="52"/>
      <c r="K20" s="18">
        <v>4</v>
      </c>
      <c r="L20" s="18">
        <v>6</v>
      </c>
      <c r="M20" s="21" t="str">
        <f>COUNTIF(O20,$O$19)+COUNTIF(P20,$P$19)+COUNTIF(Q20,$Q$19)&amp;" ("&amp; IF(O20=$O$19,"Estrutura, ","") &amp; IF(P20=$P$19,"Ano, ","") &amp;IF(Q20=$Q$19,"Material","") &amp; IF(OR(O20=$O$19,P20=$P$19,Q20=$Q$19),"","Nenhuma") &amp;")"</f>
        <v>2 (Ano, Material)</v>
      </c>
      <c r="N20" s="19" t="str">
        <f>ROUND(K20/SUM($K$19:$K$22)*100,1) &amp;"%"</f>
        <v>12,1%</v>
      </c>
      <c r="O20" s="26" t="str">
        <f>VLOOKUP(L20,$S$1:$V$12,2,FALSE)</f>
        <v>Pórtico</v>
      </c>
      <c r="P20" s="26" t="str">
        <f t="shared" si="18"/>
        <v>Depois de 1983</v>
      </c>
      <c r="Q20" s="26" t="str">
        <f t="shared" si="19"/>
        <v>Betão Armado</v>
      </c>
    </row>
    <row r="21" spans="1:17" ht="20" customHeight="1" x14ac:dyDescent="0.35">
      <c r="A21" s="60"/>
      <c r="B21" s="18">
        <v>1</v>
      </c>
      <c r="C21" s="18">
        <v>2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1 (Ano, )</v>
      </c>
      <c r="E21" s="48">
        <f>B21/SUM(B20:B21)</f>
        <v>0.125</v>
      </c>
      <c r="F21" s="26">
        <f>VLOOKUP(C21,$S$1:$V$12,2,FALSE)</f>
        <v>0</v>
      </c>
      <c r="G21" s="26" t="str">
        <f>VLOOKUP(C21,$S$1:$V$12,3,FALSE)</f>
        <v>Depois de 1983</v>
      </c>
      <c r="H21" s="26" t="str">
        <f>VLOOKUP(C21,$S$1:$V$12,4,FALSE)</f>
        <v>Aço</v>
      </c>
      <c r="J21" s="52"/>
      <c r="K21" s="18">
        <v>5</v>
      </c>
      <c r="L21" s="18">
        <v>7</v>
      </c>
      <c r="M21" s="21" t="str">
        <f>COUNTIF(O21,$O$19)+COUNTIF(P21,$P$19)+COUNTIF(Q21,$Q$19)&amp;" ("&amp; IF(O21=$O$19,"Estrutura, ","") &amp; IF(P21=$P$19,"Ano, ","") &amp;IF(Q21=$Q$19,"Material","") &amp; IF(OR(O21=$O$19,P21=$P$19,Q21=$Q$19),"","Nenhuma") &amp;")"</f>
        <v>2 (Estrutura, Material)</v>
      </c>
      <c r="N21" s="19" t="str">
        <f>ROUND(K21/SUM($K$19:$K$22)*100,1) &amp;"%"</f>
        <v>15,2%</v>
      </c>
      <c r="O21" s="26" t="str">
        <f t="shared" ref="O21:O22" si="20">VLOOKUP(L21,$S$1:$V$12,2,FALSE)</f>
        <v>Tabuleiro simples/apoiado</v>
      </c>
      <c r="P21" s="26" t="str">
        <f t="shared" si="18"/>
        <v>Antes de 1983</v>
      </c>
      <c r="Q21" s="26" t="str">
        <f t="shared" si="19"/>
        <v>Betão Armado</v>
      </c>
    </row>
    <row r="22" spans="1:17" ht="20" customHeight="1" x14ac:dyDescent="0.35">
      <c r="J22" s="52"/>
      <c r="K22" s="18">
        <v>12</v>
      </c>
      <c r="L22" s="18">
        <v>10</v>
      </c>
      <c r="M22" s="21" t="str">
        <f>COUNTIF(O22,$O$19)+COUNTIF(P22,$P$19)+COUNTIF(Q22,$Q$19)&amp;" ("&amp; IF(O22=$O$19,"Estrutura, ","") &amp; IF(P22=$P$19,"Ano, ","") &amp;IF(Q22=$Q$19,"Material","") &amp; IF(OR(O22=$O$19,P22=$P$19,Q22=$Q$19),"","Nenhuma") &amp;")"</f>
        <v>2 (Ano, Material)</v>
      </c>
      <c r="N22" s="19" t="str">
        <f>ROUND(K22/SUM($K$19:$K$22)*100,1) &amp;"%"</f>
        <v>36,4%</v>
      </c>
      <c r="O22" s="26" t="str">
        <f t="shared" si="20"/>
        <v>Vãos Multiplos</v>
      </c>
      <c r="P22" s="26" t="str">
        <f t="shared" si="18"/>
        <v>Depois de 1983</v>
      </c>
      <c r="Q22" s="26" t="str">
        <f t="shared" si="19"/>
        <v>Betão Armado</v>
      </c>
    </row>
    <row r="23" spans="1:17" ht="20" customHeight="1" x14ac:dyDescent="0.35">
      <c r="A23" s="53" t="s">
        <v>56</v>
      </c>
      <c r="B23" s="22">
        <v>1</v>
      </c>
      <c r="C23" s="22">
        <v>5</v>
      </c>
      <c r="D23" s="23">
        <f>B23/SUM(B23:B26)</f>
        <v>9.0909090909090912E-2</v>
      </c>
      <c r="E23" s="40"/>
      <c r="F23" s="25" t="str">
        <f t="shared" ref="F23:F26" si="21">VLOOKUP(C23,$S$1:$V$12,2,FALSE)</f>
        <v>Pórtico</v>
      </c>
      <c r="G23" s="25" t="str">
        <f t="shared" ref="G23:G26" si="22">VLOOKUP(C23,$S$1:$V$12,3,FALSE)</f>
        <v>Antes de 1983</v>
      </c>
      <c r="H23" s="25" t="str">
        <f t="shared" ref="H23:H26" si="23">VLOOKUP(C23,$S$1:$V$12,4,FALSE)</f>
        <v>Betão Armado</v>
      </c>
    </row>
    <row r="24" spans="1:17" ht="20" customHeight="1" x14ac:dyDescent="0.35">
      <c r="A24" s="54"/>
      <c r="B24" s="18">
        <v>7</v>
      </c>
      <c r="C24" s="18">
        <v>6</v>
      </c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2 (Estrutura, Material)</v>
      </c>
      <c r="E24" s="19" t="str">
        <f>ROUND(B24/SUM($B$23:$B$26)*100,0) &amp;"%"</f>
        <v>64%</v>
      </c>
      <c r="F24" s="26" t="str">
        <f t="shared" si="21"/>
        <v>Pórtico</v>
      </c>
      <c r="G24" s="26" t="str">
        <f t="shared" si="22"/>
        <v>Depois de 1983</v>
      </c>
      <c r="H24" s="26" t="str">
        <f t="shared" si="23"/>
        <v>Betão Armado</v>
      </c>
      <c r="J24" s="53" t="s">
        <v>60</v>
      </c>
      <c r="K24" s="22">
        <v>3</v>
      </c>
      <c r="L24" s="22">
        <v>9</v>
      </c>
      <c r="M24" s="41">
        <f>K24/SUM(K24:K27)</f>
        <v>8.1081081081081086E-2</v>
      </c>
      <c r="N24" s="40"/>
      <c r="O24" s="25" t="str">
        <f>VLOOKUP(L24,$S$1:$V$12,2,FALSE)</f>
        <v>Vãos Multiplos</v>
      </c>
      <c r="P24" s="25" t="str">
        <f t="shared" ref="P24:P27" si="24">VLOOKUP(L24,$S$1:$V$12,3,FALSE)</f>
        <v>Antes de 1983</v>
      </c>
      <c r="Q24" s="25" t="str">
        <f t="shared" ref="Q24:Q27" si="25">VLOOKUP(L24,$S$1:$V$12,4,FALSE)</f>
        <v>Betão Armado</v>
      </c>
    </row>
    <row r="25" spans="1:17" ht="20" customHeight="1" x14ac:dyDescent="0.35">
      <c r="A25" s="54"/>
      <c r="B25" s="18">
        <v>1</v>
      </c>
      <c r="C25" s="18">
        <v>9</v>
      </c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2 (Ano, Material)</v>
      </c>
      <c r="E25" s="19" t="str">
        <f>ROUND(B25/SUM($B$23:$B$26)*100,0) &amp;"%"</f>
        <v>9%</v>
      </c>
      <c r="F25" s="26" t="str">
        <f t="shared" si="21"/>
        <v>Vãos Multiplos</v>
      </c>
      <c r="G25" s="26" t="str">
        <f t="shared" si="22"/>
        <v>Antes de 1983</v>
      </c>
      <c r="H25" s="26" t="str">
        <f t="shared" si="23"/>
        <v>Betão Armado</v>
      </c>
      <c r="J25" s="54"/>
      <c r="K25" s="18">
        <v>1</v>
      </c>
      <c r="L25" s="18">
        <v>6</v>
      </c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1 (Material)</v>
      </c>
      <c r="N25" s="19" t="str">
        <f>ROUND(K25/SUM($K$24:$K$27)*100,1) &amp;"%"</f>
        <v>2,7%</v>
      </c>
      <c r="O25" s="26" t="str">
        <f>VLOOKUP(L25,$S$1:$V$12,2,FALSE)</f>
        <v>Pórtico</v>
      </c>
      <c r="P25" s="26" t="str">
        <f t="shared" si="24"/>
        <v>Depois de 1983</v>
      </c>
      <c r="Q25" s="26" t="str">
        <f t="shared" si="25"/>
        <v>Betão Armado</v>
      </c>
    </row>
    <row r="26" spans="1:17" ht="20" customHeight="1" x14ac:dyDescent="0.35">
      <c r="A26" s="55"/>
      <c r="B26" s="18">
        <v>2</v>
      </c>
      <c r="C26" s="18">
        <v>10</v>
      </c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1 (Material)</v>
      </c>
      <c r="E26" s="19" t="str">
        <f>ROUND(B26/SUM($B$23:$B$26)*100,0) &amp;"%"</f>
        <v>18%</v>
      </c>
      <c r="F26" s="26" t="str">
        <f t="shared" si="21"/>
        <v>Vãos Multiplos</v>
      </c>
      <c r="G26" s="26" t="str">
        <f t="shared" si="22"/>
        <v>Depois de 1983</v>
      </c>
      <c r="H26" s="26" t="str">
        <f t="shared" si="23"/>
        <v>Betão Armado</v>
      </c>
      <c r="J26" s="54"/>
      <c r="K26" s="18">
        <v>2</v>
      </c>
      <c r="L26" s="18">
        <v>7</v>
      </c>
      <c r="M26" s="21" t="str">
        <f>COUNTIF(O26,$O$24)+COUNTIF(P26,$P$24)+COUNTIF(Q26,$Q$24)&amp;" ("&amp; IF(O26=$O$24,"Estrutura, ","") &amp; IF(P26=$P$24,"Ano, ","") &amp;IF(Q26=$Q$24,"Material","") &amp; IF(OR(O26=$O$24,P26=$P$24,Q26=$Q$24),"","Nenhuma") &amp;")"</f>
        <v>2 (Ano, Material)</v>
      </c>
      <c r="N26" s="19" t="str">
        <f>ROUND(K26/SUM($K$24:$K$27)*100,1) &amp;"%"</f>
        <v>5,4%</v>
      </c>
      <c r="O26" s="26" t="str">
        <f t="shared" ref="O26:O27" si="26">VLOOKUP(L26,$S$1:$V$12,2,FALSE)</f>
        <v>Tabuleiro simples/apoiado</v>
      </c>
      <c r="P26" s="26" t="str">
        <f t="shared" si="24"/>
        <v>Antes de 1983</v>
      </c>
      <c r="Q26" s="26" t="str">
        <f t="shared" si="25"/>
        <v>Betão Armado</v>
      </c>
    </row>
    <row r="27" spans="1:17" ht="20" customHeight="1" x14ac:dyDescent="0.35">
      <c r="J27" s="55"/>
      <c r="K27" s="18">
        <v>31</v>
      </c>
      <c r="L27" s="18">
        <v>10</v>
      </c>
      <c r="M27" s="21" t="str">
        <f>COUNTIF(O27,$O$24)+COUNTIF(P27,$P$24)+COUNTIF(Q27,$Q$24)&amp;" ("&amp; IF(O27=$O$24,"Estrutura, ","") &amp; IF(P27=$P$24,"Ano, ","") &amp;IF(Q27=$Q$24,"Material","") &amp; IF(OR(O27=$O$24,P27=$P$24,Q27=$Q$24),"","Nenhuma") &amp;")"</f>
        <v>2 (Estrutura, Material)</v>
      </c>
      <c r="N27" s="19" t="str">
        <f>ROUND(K27/SUM($K$24:$K$27)*100,1) &amp;"%"</f>
        <v>83,8%</v>
      </c>
      <c r="O27" s="26" t="str">
        <f t="shared" si="26"/>
        <v>Vãos Multiplos</v>
      </c>
      <c r="P27" s="26" t="str">
        <f t="shared" si="24"/>
        <v>Depois de 1983</v>
      </c>
      <c r="Q27" s="26" t="str">
        <f t="shared" si="25"/>
        <v>Betão Armado</v>
      </c>
    </row>
    <row r="29" spans="1:17" ht="20" customHeight="1" x14ac:dyDescent="0.35">
      <c r="J29" s="53" t="s">
        <v>61</v>
      </c>
      <c r="K29" s="22">
        <v>388</v>
      </c>
      <c r="L29" s="22">
        <v>10</v>
      </c>
      <c r="M29" s="41">
        <f>K29/SUM(K29:K33)</f>
        <v>0.97487437185929648</v>
      </c>
      <c r="N29" s="40"/>
      <c r="O29" s="25" t="str">
        <f>VLOOKUP(L29,$S$1:$V$12,2,FALSE)</f>
        <v>Vãos Multiplos</v>
      </c>
      <c r="P29" s="25" t="str">
        <f t="shared" ref="P29:P33" si="27">VLOOKUP(L29,$S$1:$V$12,3,FALSE)</f>
        <v>Depois de 1983</v>
      </c>
      <c r="Q29" s="25" t="str">
        <f t="shared" ref="Q29:Q33" si="28">VLOOKUP(L29,$S$1:$V$12,4,FALSE)</f>
        <v>Betão Armado</v>
      </c>
    </row>
    <row r="30" spans="1:17" ht="20" customHeight="1" x14ac:dyDescent="0.35">
      <c r="J30" s="54"/>
      <c r="K30" s="18">
        <v>2</v>
      </c>
      <c r="L30" s="18">
        <v>6</v>
      </c>
      <c r="M30" s="21" t="str">
        <f>COUNTIF(O30,$O$29)+COUNTIF(P30,$P$29)+COUNTIF(Q30,$Q$29)&amp;" ("&amp; IF(O30=$O$29,"Estrutura, ","") &amp; IF(P30=$P$29,"Ano, ","") &amp;IF(Q30=$Q$29,"Material","") &amp; IF(OR(O30=$O$29,P30=$P$29,Q30=$Q$29),"","Nenhuma") &amp;")"</f>
        <v>2 (Ano, Material)</v>
      </c>
      <c r="N30" s="19" t="str">
        <f>ROUND(K30/SUM($K$29:$K$33)*100,1) &amp;"%"</f>
        <v>0,5%</v>
      </c>
      <c r="O30" s="26" t="str">
        <f>VLOOKUP(L30,$S$1:$V$12,2,FALSE)</f>
        <v>Pórtico</v>
      </c>
      <c r="P30" s="26" t="str">
        <f t="shared" si="27"/>
        <v>Depois de 1983</v>
      </c>
      <c r="Q30" s="26" t="str">
        <f t="shared" si="28"/>
        <v>Betão Armado</v>
      </c>
    </row>
    <row r="31" spans="1:17" ht="20" customHeight="1" x14ac:dyDescent="0.35">
      <c r="J31" s="54"/>
      <c r="K31" s="18">
        <v>3</v>
      </c>
      <c r="L31" s="18">
        <v>7</v>
      </c>
      <c r="M31" s="21" t="str">
        <f>COUNTIF(O31,$O$29)+COUNTIF(P31,$P$29)+COUNTIF(Q31,$Q$29)&amp;" ("&amp; IF(O31=$O$29,"Estrutura, ","") &amp; IF(P31=$P$29,"Ano, ","") &amp;IF(Q31=$Q$29,"Material","") &amp; IF(OR(O31=$O$29,P31=$P$29,Q31=$Q$29),"","Nenhuma") &amp;")"</f>
        <v>1 (Material)</v>
      </c>
      <c r="N31" s="19" t="str">
        <f>ROUND(K31/SUM($K$29:$K$33)*100,1) &amp;"%"</f>
        <v>0,8%</v>
      </c>
      <c r="O31" s="26" t="str">
        <f t="shared" ref="O31:O33" si="29">VLOOKUP(L31,$S$1:$V$12,2,FALSE)</f>
        <v>Tabuleiro simples/apoiado</v>
      </c>
      <c r="P31" s="26" t="str">
        <f t="shared" si="27"/>
        <v>Antes de 1983</v>
      </c>
      <c r="Q31" s="26" t="str">
        <f t="shared" si="28"/>
        <v>Betão Armado</v>
      </c>
    </row>
    <row r="32" spans="1:17" ht="20" customHeight="1" x14ac:dyDescent="0.35">
      <c r="J32" s="54"/>
      <c r="K32" s="18">
        <v>1</v>
      </c>
      <c r="L32" s="18">
        <v>8</v>
      </c>
      <c r="M32" s="21" t="str">
        <f>COUNTIF(O32,$O$29)+COUNTIF(P32,$P$29)+COUNTIF(Q32,$Q$29)&amp;" ("&amp; IF(O32=$O$29,"Estrutura, ","") &amp; IF(P32=$P$29,"Ano, ","") &amp;IF(Q32=$Q$29,"Material","") &amp; IF(OR(O32=$O$29,P32=$P$29,Q32=$Q$29),"","Nenhuma") &amp;")"</f>
        <v>2 (Ano, Material)</v>
      </c>
      <c r="N32" s="19" t="str">
        <f>ROUND(K32/SUM($K$29:$K$33)*100,1) &amp;"%"</f>
        <v>0,3%</v>
      </c>
      <c r="O32" s="26" t="str">
        <f t="shared" si="29"/>
        <v>Tabuleiro simples/apoiado</v>
      </c>
      <c r="P32" s="26" t="str">
        <f t="shared" si="27"/>
        <v>Depois de 1983</v>
      </c>
      <c r="Q32" s="26" t="str">
        <f t="shared" si="28"/>
        <v>Betão Armado</v>
      </c>
    </row>
    <row r="33" spans="10:17" ht="20" customHeight="1" x14ac:dyDescent="0.35">
      <c r="J33" s="55"/>
      <c r="K33" s="18">
        <v>4</v>
      </c>
      <c r="L33" s="18">
        <v>9</v>
      </c>
      <c r="M33" s="21" t="str">
        <f>COUNTIF(O33,$O$29)+COUNTIF(P33,$P$29)+COUNTIF(Q33,$Q$29)&amp;" ("&amp; IF(O33=$O$29,"Estrutura, ","") &amp; IF(P33=$P$29,"Ano, ","") &amp;IF(Q33=$Q$29,"Material","") &amp; IF(OR(O33=$O$29,P33=$P$29,Q33=$Q$29),"","Nenhuma") &amp;")"</f>
        <v>2 (Estrutura, Material)</v>
      </c>
      <c r="N33" s="19" t="str">
        <f>ROUND(K33/SUM($K$29:$K$33)*100,1) &amp;"%"</f>
        <v>1%</v>
      </c>
      <c r="O33" s="26" t="str">
        <f t="shared" si="29"/>
        <v>Vãos Multiplos</v>
      </c>
      <c r="P33" s="26" t="str">
        <f t="shared" si="27"/>
        <v>Antes de 1983</v>
      </c>
      <c r="Q33" s="26" t="str">
        <f t="shared" si="28"/>
        <v>Betão Armado</v>
      </c>
    </row>
  </sheetData>
  <mergeCells count="12">
    <mergeCell ref="A23:A26"/>
    <mergeCell ref="J2:J10"/>
    <mergeCell ref="A2:A6"/>
    <mergeCell ref="A8:A10"/>
    <mergeCell ref="A12:A13"/>
    <mergeCell ref="A15:A18"/>
    <mergeCell ref="A20:A21"/>
    <mergeCell ref="J12:J17"/>
    <mergeCell ref="J19:J22"/>
    <mergeCell ref="J24:J27"/>
    <mergeCell ref="J29:J33"/>
    <mergeCell ref="X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D10" sqref="D10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47">
        <v>0.98297213622291024</v>
      </c>
      <c r="C2" s="47">
        <v>0.58333333333333337</v>
      </c>
      <c r="D2" s="2">
        <v>0.53846153846153844</v>
      </c>
      <c r="E2" s="2">
        <v>0.55999999999999994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0.99380804953560375</v>
      </c>
      <c r="C3" s="2">
        <v>1</v>
      </c>
      <c r="D3" s="2">
        <v>0.2</v>
      </c>
      <c r="E3" s="2">
        <v>0.33333333333333343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0.98916408668730649</v>
      </c>
      <c r="C4" s="2">
        <v>0.54545454545454541</v>
      </c>
      <c r="D4" s="2">
        <v>0.75</v>
      </c>
      <c r="E4" s="2">
        <v>0.63157894736842102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Médio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0.99226006191950467</v>
      </c>
      <c r="C5" s="46">
        <v>0</v>
      </c>
      <c r="D5" s="46">
        <v>0</v>
      </c>
      <c r="E5" s="46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0.99071207430340558</v>
      </c>
      <c r="C6" s="2">
        <v>0.58333333333333337</v>
      </c>
      <c r="D6" s="2">
        <v>0.875</v>
      </c>
      <c r="E6" s="2">
        <v>0.70000000000000007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0.98142414860681115</v>
      </c>
      <c r="C7" s="2">
        <v>0.33333333333333331</v>
      </c>
      <c r="D7" s="2">
        <v>9.0909090909090912E-2</v>
      </c>
      <c r="E7" s="2">
        <v>0.1428571428571429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0.92569659442724461</v>
      </c>
      <c r="C8" s="2">
        <v>0.81914893617021278</v>
      </c>
      <c r="D8" s="2">
        <v>0.71296296296296291</v>
      </c>
      <c r="E8" s="2">
        <v>0.76237623762376228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0.94582043343653255</v>
      </c>
      <c r="C9" s="2">
        <v>0.2</v>
      </c>
      <c r="D9" s="2">
        <v>0.25</v>
      </c>
      <c r="E9" s="2">
        <v>0.22222222222222221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Muito Baixo</v>
      </c>
      <c r="K9"/>
    </row>
    <row r="10" spans="1:11" x14ac:dyDescent="0.35">
      <c r="A10" s="15">
        <v>8</v>
      </c>
      <c r="B10" s="2">
        <v>0.9504643962848297</v>
      </c>
      <c r="C10" s="2">
        <v>0.52173913043478259</v>
      </c>
      <c r="D10" s="2">
        <v>0.36363636363636359</v>
      </c>
      <c r="E10" s="2">
        <v>0.42857142857142849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Médio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0.93034055727554177</v>
      </c>
      <c r="C11" s="2">
        <v>0.2142857142857143</v>
      </c>
      <c r="D11" s="2">
        <v>8.1081081081081086E-2</v>
      </c>
      <c r="E11" s="2">
        <v>0.1176470588235294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46">
        <v>0.88699690402476783</v>
      </c>
      <c r="C12" s="2">
        <v>0.86031042128603108</v>
      </c>
      <c r="D12" s="47">
        <v>0.97487437185929648</v>
      </c>
      <c r="E12" s="47">
        <v>0.91401648998822138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0.88699690402476783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7</v>
      </c>
      <c r="H13" s="9">
        <f>COUNTIF(H2:H12,$K$13)</f>
        <v>1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0.97487437185929648</v>
      </c>
      <c r="E14" s="6">
        <f>MAX(E2:E12)</f>
        <v>0.91401648998822138</v>
      </c>
      <c r="G14" s="9">
        <f>COUNTIF(G2:G12,$K$14)</f>
        <v>3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2</v>
      </c>
      <c r="I15" s="9">
        <f>COUNTIF(I2:I12,$K$15)</f>
        <v>3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1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4</v>
      </c>
      <c r="I16" s="9">
        <f>COUNTIF(I2:I12,$K$16)</f>
        <v>1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1</v>
      </c>
      <c r="I17" s="9">
        <f>COUNTIF(I2:I12,$K$17)</f>
        <v>2</v>
      </c>
      <c r="J17" s="9">
        <f>COUNTIF(J2:J12,$K$17)</f>
        <v>2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1</v>
      </c>
      <c r="C18" s="6">
        <f>INDEX($A$2:$A$12,MATCH(C14,C2:C12,0))</f>
        <v>1</v>
      </c>
      <c r="D18" s="6">
        <f>INDEX($A$2:$A$12,MATCH(D14,D2:D12,0))</f>
        <v>10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2</v>
      </c>
      <c r="I18" s="9">
        <f>COUNTIF(I2:I12,$K$18)</f>
        <v>3</v>
      </c>
      <c r="J18" s="9">
        <f>COUNTIF(J2:J12,$K$18)</f>
        <v>3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4" sqref="O1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0.91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0.87</v>
      </c>
    </row>
    <row r="5" spans="14:15" x14ac:dyDescent="0.35">
      <c r="N5" s="18">
        <v>3</v>
      </c>
      <c r="O5" s="39">
        <v>0.59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0.69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0.82</v>
      </c>
    </row>
    <row r="10" spans="14:15" x14ac:dyDescent="0.35">
      <c r="N10" s="18">
        <v>8</v>
      </c>
      <c r="O10" s="39">
        <v>0.81</v>
      </c>
    </row>
    <row r="11" spans="14:15" x14ac:dyDescent="0.35">
      <c r="N11" s="18">
        <v>9</v>
      </c>
      <c r="O11" s="39">
        <v>0.66</v>
      </c>
    </row>
    <row r="12" spans="14:15" x14ac:dyDescent="0.35">
      <c r="N12" s="18">
        <v>10</v>
      </c>
      <c r="O12" s="39">
        <v>0.88</v>
      </c>
    </row>
    <row r="13" spans="14:15" x14ac:dyDescent="0.35">
      <c r="N13"/>
      <c r="O13">
        <f>COUNTIF(O2:O12,"&gt;=0,90")</f>
        <v>3</v>
      </c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2024-12-13T12:40:49Z</dcterms:modified>
</cp:coreProperties>
</file>