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tables/table1.xml" ContentType="application/vnd.openxmlformats-officedocument.spreadsheetml.table+xml"/>
  <Override PartName="/xl/drawings/drawing3.xml" ContentType="application/vnd.openxmlformats-officedocument.drawing+xml"/>
  <Override PartName="/xl/drawings/drawing4.xml" ContentType="application/vnd.openxmlformats-officedocument.drawing+xml"/>
  <Override PartName="/xl/drawings/drawing5.xml" ContentType="application/vnd.openxmlformats-officedocument.drawing+xml"/>
  <Override PartName="/xl/drawings/drawing6.xml" ContentType="application/vnd.openxmlformats-officedocument.drawing+xml"/>
  <Override PartName="/xl/drawings/drawing7.xml" ContentType="application/vnd.openxmlformats-officedocument.drawing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129"/>
  <workbookPr codeName="EsteLivro" defaultThemeVersion="202300"/>
  <mc:AlternateContent xmlns:mc="http://schemas.openxmlformats.org/markup-compatibility/2006">
    <mc:Choice Requires="x15">
      <x15ac:absPath xmlns:x15ac="http://schemas.microsoft.com/office/spreadsheetml/2010/11/ac" url="C:\Users\beatr\Documents\GitHub\SAFENET-Bea\Resultados\Material + Ano\ResNet\Tentativa 2\"/>
    </mc:Choice>
  </mc:AlternateContent>
  <xr:revisionPtr revIDLastSave="0" documentId="13_ncr:1_{50839659-98D7-4C27-98F0-85FFB627657D}" xr6:coauthVersionLast="47" xr6:coauthVersionMax="47" xr10:uidLastSave="{00000000-0000-0000-0000-000000000000}"/>
  <bookViews>
    <workbookView xWindow="-110" yWindow="-110" windowWidth="19420" windowHeight="10300" xr2:uid="{44EB1693-29A4-4AD6-9832-A8AEAD2DC94E}"/>
  </bookViews>
  <sheets>
    <sheet name="Geral" sheetId="1" r:id="rId1"/>
    <sheet name="Loss e Accuracy" sheetId="8" r:id="rId2"/>
    <sheet name="Matriz Confusão" sheetId="4" r:id="rId3"/>
    <sheet name="Matriz Confusão 2" sheetId="9" r:id="rId4"/>
    <sheet name="Comentários" sheetId="16" r:id="rId5"/>
    <sheet name="Métricas" sheetId="7" r:id="rId6"/>
    <sheet name="Accuracy" sheetId="2" r:id="rId7"/>
    <sheet name="Precision" sheetId="5" r:id="rId8"/>
    <sheet name="Recall" sheetId="6" r:id="rId9"/>
    <sheet name="F1" sheetId="3" r:id="rId10"/>
    <sheet name="ROC" sheetId="14" r:id="rId1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D28" i="16" l="1"/>
  <c r="D29" i="16"/>
  <c r="D30" i="16"/>
  <c r="D27" i="16"/>
  <c r="D22" i="16"/>
  <c r="D23" i="16"/>
  <c r="D24" i="16"/>
  <c r="D21" i="16"/>
  <c r="D16" i="16"/>
  <c r="D17" i="16"/>
  <c r="D18" i="16"/>
  <c r="D15" i="16"/>
  <c r="E28" i="16" l="1"/>
  <c r="E29" i="16"/>
  <c r="E30" i="16"/>
  <c r="E27" i="16"/>
  <c r="E22" i="16"/>
  <c r="E23" i="16"/>
  <c r="E24" i="16"/>
  <c r="E21" i="16"/>
  <c r="E16" i="16"/>
  <c r="E17" i="16"/>
  <c r="E18" i="16"/>
  <c r="E15" i="16"/>
  <c r="E10" i="16"/>
  <c r="E11" i="16"/>
  <c r="E12" i="16"/>
  <c r="E9" i="16"/>
  <c r="E4" i="16"/>
  <c r="E5" i="16"/>
  <c r="E6" i="16"/>
  <c r="E3" i="16"/>
  <c r="F3" i="16"/>
  <c r="G3" i="16"/>
  <c r="M2" i="16"/>
  <c r="G30" i="16"/>
  <c r="F30" i="16"/>
  <c r="G29" i="16"/>
  <c r="F29" i="16"/>
  <c r="G28" i="16"/>
  <c r="F28" i="16"/>
  <c r="G27" i="16"/>
  <c r="F27" i="16"/>
  <c r="G26" i="16"/>
  <c r="F26" i="16"/>
  <c r="D26" i="16"/>
  <c r="G24" i="16"/>
  <c r="F24" i="16"/>
  <c r="G23" i="16"/>
  <c r="F23" i="16"/>
  <c r="G22" i="16"/>
  <c r="F22" i="16"/>
  <c r="G21" i="16"/>
  <c r="F21" i="16"/>
  <c r="G20" i="16"/>
  <c r="F20" i="16"/>
  <c r="D20" i="16"/>
  <c r="D14" i="16"/>
  <c r="G18" i="16"/>
  <c r="F18" i="16"/>
  <c r="G17" i="16"/>
  <c r="F17" i="16"/>
  <c r="G16" i="16"/>
  <c r="F16" i="16"/>
  <c r="G15" i="16"/>
  <c r="F15" i="16"/>
  <c r="G14" i="16"/>
  <c r="F14" i="16"/>
  <c r="G8" i="16"/>
  <c r="G12" i="16"/>
  <c r="F12" i="16"/>
  <c r="G11" i="16"/>
  <c r="F11" i="16"/>
  <c r="G10" i="16"/>
  <c r="F10" i="16"/>
  <c r="G9" i="16"/>
  <c r="F9" i="16"/>
  <c r="F8" i="16"/>
  <c r="D10" i="16" s="1"/>
  <c r="D8" i="16"/>
  <c r="D2" i="16"/>
  <c r="D9" i="16" l="1"/>
  <c r="D12" i="16"/>
  <c r="D11" i="16"/>
  <c r="F4" i="16"/>
  <c r="G4" i="16"/>
  <c r="F5" i="16"/>
  <c r="G5" i="16"/>
  <c r="F6" i="16"/>
  <c r="G6" i="16"/>
  <c r="F2" i="16"/>
  <c r="D5" i="16" l="1"/>
  <c r="D4" i="16"/>
  <c r="D6" i="16"/>
  <c r="D3" i="16"/>
  <c r="C9" i="7"/>
  <c r="D9" i="7"/>
  <c r="E9" i="7"/>
  <c r="B9" i="7"/>
  <c r="B10" i="7"/>
  <c r="C10" i="7"/>
  <c r="D10" i="7"/>
  <c r="E10" i="7"/>
  <c r="C8" i="7"/>
  <c r="C12" i="7" s="1"/>
  <c r="D8" i="7"/>
  <c r="D12" i="7" s="1"/>
  <c r="E8" i="7"/>
  <c r="E12" i="7" s="1"/>
  <c r="B8" i="7"/>
  <c r="B12" i="7" s="1"/>
  <c r="C7" i="7"/>
  <c r="C11" i="7" s="1"/>
  <c r="D7" i="7"/>
  <c r="D11" i="7" s="1"/>
  <c r="E7" i="7"/>
  <c r="E11" i="7" s="1"/>
  <c r="B7" i="7"/>
  <c r="B11" i="7" s="1"/>
  <c r="G6" i="7" a="1"/>
  <c r="G6" i="7" s="1"/>
  <c r="H6" i="7" a="1"/>
  <c r="H6" i="7" s="1"/>
  <c r="I6" i="7" a="1"/>
  <c r="I6" i="7" s="1"/>
  <c r="J6" i="7" a="1"/>
  <c r="J6" i="7" s="1"/>
  <c r="G5" i="7" a="1"/>
  <c r="G5" i="7" s="1"/>
  <c r="H5" i="7" a="1"/>
  <c r="H5" i="7" s="1"/>
  <c r="I5" i="7" a="1"/>
  <c r="I5" i="7" s="1"/>
  <c r="J5" i="7" a="1"/>
  <c r="J5" i="7" s="1"/>
  <c r="G8" i="9"/>
  <c r="F8" i="9"/>
  <c r="E8" i="9"/>
  <c r="D8" i="9"/>
  <c r="C8" i="9"/>
  <c r="H7" i="9"/>
  <c r="F6" i="7" s="1"/>
  <c r="H6" i="9"/>
  <c r="F5" i="7" s="1"/>
  <c r="H5" i="9"/>
  <c r="F4" i="7" s="1"/>
  <c r="H4" i="9"/>
  <c r="F3" i="7" s="1"/>
  <c r="H3" i="9"/>
  <c r="F2" i="7" s="1"/>
  <c r="A3" i="9"/>
  <c r="M3" i="16" l="1"/>
  <c r="M5" i="16"/>
  <c r="M4" i="16"/>
  <c r="H8" i="9"/>
  <c r="P2" i="16"/>
  <c r="M6" i="16" l="1"/>
  <c r="O5" i="16" s="1"/>
  <c r="G3" i="7" a="1"/>
  <c r="G3" i="7" s="1"/>
  <c r="H3" i="7" a="1"/>
  <c r="H3" i="7" s="1"/>
  <c r="I3" i="7" a="1"/>
  <c r="I3" i="7" s="1"/>
  <c r="J3" i="7" a="1"/>
  <c r="J3" i="7" s="1"/>
  <c r="G4" i="7" a="1"/>
  <c r="G4" i="7" s="1"/>
  <c r="H4" i="7" a="1"/>
  <c r="H4" i="7" s="1"/>
  <c r="I4" i="7" a="1"/>
  <c r="I4" i="7" s="1"/>
  <c r="J4" i="7" a="1"/>
  <c r="J4" i="7" s="1"/>
  <c r="H2" i="7" a="1"/>
  <c r="H2" i="7" s="1"/>
  <c r="I2" i="7" a="1"/>
  <c r="I2" i="7" s="1"/>
  <c r="J2" i="7" a="1"/>
  <c r="J2" i="7" s="1"/>
  <c r="G2" i="7" a="1"/>
  <c r="G2" i="7" s="1"/>
  <c r="O3" i="16" l="1"/>
  <c r="O4" i="16"/>
  <c r="I10" i="7"/>
  <c r="I9" i="7"/>
  <c r="I11" i="7"/>
  <c r="I12" i="7"/>
  <c r="I8" i="7"/>
  <c r="I7" i="7"/>
  <c r="J10" i="7"/>
  <c r="J11" i="7"/>
  <c r="J7" i="7"/>
  <c r="J8" i="7"/>
  <c r="J9" i="7"/>
  <c r="J12" i="7"/>
  <c r="H9" i="7"/>
  <c r="H10" i="7"/>
  <c r="H8" i="7"/>
  <c r="H7" i="7"/>
  <c r="H12" i="7"/>
  <c r="H11" i="7"/>
  <c r="G7" i="7"/>
  <c r="G9" i="7"/>
  <c r="G11" i="7"/>
  <c r="G10" i="7"/>
  <c r="G12" i="7"/>
  <c r="G8" i="7"/>
  <c r="C15" i="1"/>
  <c r="C17" i="1" s="1"/>
  <c r="D15" i="1"/>
  <c r="D17" i="1" s="1"/>
  <c r="E15" i="1"/>
  <c r="E17" i="1" s="1"/>
  <c r="B15" i="1"/>
  <c r="B17" i="1" s="1"/>
  <c r="C14" i="1"/>
  <c r="C16" i="1" s="1"/>
  <c r="D14" i="1"/>
  <c r="D16" i="1" s="1"/>
  <c r="E14" i="1"/>
  <c r="E16" i="1" s="1"/>
  <c r="B14" i="1"/>
  <c r="B16" i="1" s="1"/>
  <c r="I13" i="7" l="1"/>
  <c r="J13" i="7"/>
  <c r="G13" i="7"/>
  <c r="H13" i="7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<sst xmlns="http://schemas.openxmlformats.org/spreadsheetml/2006/main" count="60" uniqueCount="46">
  <si>
    <t>Epoch</t>
  </si>
  <si>
    <t>Loss</t>
  </si>
  <si>
    <t>Accuracy</t>
  </si>
  <si>
    <t>Val Loss</t>
  </si>
  <si>
    <t>Val Accuracy</t>
  </si>
  <si>
    <t>Precision</t>
  </si>
  <si>
    <t>Recall</t>
  </si>
  <si>
    <t>F1 Score</t>
  </si>
  <si>
    <t>min</t>
  </si>
  <si>
    <t>max</t>
  </si>
  <si>
    <t>Exatidão</t>
  </si>
  <si>
    <t>Precisão</t>
  </si>
  <si>
    <t>Recuperação</t>
  </si>
  <si>
    <t>F1</t>
  </si>
  <si>
    <t>Alta</t>
  </si>
  <si>
    <t>Médio</t>
  </si>
  <si>
    <t>Qtd</t>
  </si>
  <si>
    <t>Muito Alta</t>
  </si>
  <si>
    <t>Baixo</t>
  </si>
  <si>
    <t>Boa</t>
  </si>
  <si>
    <t>Muito Baixo</t>
  </si>
  <si>
    <t>Teste Loss</t>
  </si>
  <si>
    <t>Teste Accuracy</t>
  </si>
  <si>
    <t>Quantidade</t>
  </si>
  <si>
    <t>Material</t>
  </si>
  <si>
    <t>Betão Armado</t>
  </si>
  <si>
    <t>Aço</t>
  </si>
  <si>
    <t>Resumo</t>
  </si>
  <si>
    <t xml:space="preserve">Corretos de </t>
  </si>
  <si>
    <t>Classe</t>
  </si>
  <si>
    <t>Classe 0</t>
  </si>
  <si>
    <t>Classe 1</t>
  </si>
  <si>
    <t>Classe 2</t>
  </si>
  <si>
    <t>AUC</t>
  </si>
  <si>
    <t>Alvenaria</t>
  </si>
  <si>
    <t xml:space="preserve">Previsto </t>
  </si>
  <si>
    <t>Ano</t>
  </si>
  <si>
    <t>Antes de 1983</t>
  </si>
  <si>
    <t>Depois de 1983</t>
  </si>
  <si>
    <t>Classe 3</t>
  </si>
  <si>
    <t>Classe 4</t>
  </si>
  <si>
    <t>1 (Ano, )</t>
  </si>
  <si>
    <t>%</t>
  </si>
  <si>
    <t>Propriedades Iguais</t>
  </si>
  <si>
    <t>0 (Nenhuma)</t>
  </si>
  <si>
    <t>1 (Material, 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</si>
</sst>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%"/>
  </numFmts>
  <fonts count="8" x14ac:knownFonts="1">
    <font>
      <sz val="11"/>
      <color theme="1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b/>
      <sz val="11"/>
      <name val="Calibri"/>
      <family val="2"/>
    </font>
    <font>
      <b/>
      <sz val="11"/>
      <name val="Calibri"/>
      <family val="2"/>
    </font>
    <font>
      <sz val="11"/>
      <color theme="1"/>
      <name val="Aptos Narrow"/>
      <family val="2"/>
      <scheme val="minor"/>
    </font>
    <font>
      <b/>
      <sz val="8"/>
      <color theme="1"/>
      <name val="Aptos Narrow"/>
      <family val="2"/>
      <scheme val="minor"/>
    </font>
    <font>
      <sz val="8"/>
      <color theme="1"/>
      <name val="Aptos Narrow"/>
      <family val="2"/>
      <scheme val="minor"/>
    </font>
    <font>
      <sz val="11"/>
      <color rgb="FF00B0F0"/>
      <name val="Aptos Narrow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theme="5" tint="0.79998168889431442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0" tint="-0.14999847407452621"/>
        <bgColor indexed="64"/>
      </patternFill>
    </fill>
  </fills>
  <borders count="8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/>
      <bottom style="thin">
        <color auto="1"/>
      </bottom>
      <diagonal/>
    </border>
    <border>
      <left/>
      <right style="thin">
        <color auto="1"/>
      </right>
      <top/>
      <bottom style="thin">
        <color auto="1"/>
      </bottom>
      <diagonal/>
    </border>
    <border>
      <left/>
      <right style="thin">
        <color auto="1"/>
      </right>
      <top style="thin">
        <color auto="1"/>
      </top>
      <bottom/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9" fontId="4" fillId="0" borderId="0" applyFont="0" applyFill="0" applyBorder="0" applyAlignment="0" applyProtection="0"/>
  </cellStyleXfs>
  <cellXfs count="52">
    <xf numFmtId="0" fontId="0" fillId="0" borderId="0" xfId="0"/>
    <xf numFmtId="0" fontId="2" fillId="0" borderId="1" xfId="0" applyFont="1" applyBorder="1" applyAlignment="1">
      <alignment horizontal="center" vertical="center"/>
    </xf>
    <xf numFmtId="0" fontId="0" fillId="0" borderId="1" xfId="0" applyBorder="1"/>
    <xf numFmtId="0" fontId="1" fillId="0" borderId="1" xfId="0" applyFont="1" applyBorder="1" applyAlignment="1">
      <alignment horizontal="right" vertical="center"/>
    </xf>
    <xf numFmtId="0" fontId="0" fillId="0" borderId="0" xfId="0" applyAlignment="1">
      <alignment horizontal="right"/>
    </xf>
    <xf numFmtId="0" fontId="0" fillId="3" borderId="0" xfId="0" applyFill="1"/>
    <xf numFmtId="0" fontId="0" fillId="2" borderId="0" xfId="0" applyFill="1"/>
    <xf numFmtId="0" fontId="1" fillId="3" borderId="0" xfId="0" applyFont="1" applyFill="1"/>
    <xf numFmtId="0" fontId="1" fillId="2" borderId="0" xfId="0" applyFont="1" applyFill="1"/>
    <xf numFmtId="0" fontId="0" fillId="0" borderId="0" xfId="0" applyAlignment="1">
      <alignment horizontal="center" vertical="center"/>
    </xf>
    <xf numFmtId="0" fontId="0" fillId="0" borderId="2" xfId="0" applyBorder="1" applyAlignment="1">
      <alignment horizontal="center" vertical="center"/>
    </xf>
    <xf numFmtId="0" fontId="1" fillId="0" borderId="0" xfId="0" applyFont="1" applyAlignment="1">
      <alignment vertical="center"/>
    </xf>
    <xf numFmtId="0" fontId="1" fillId="3" borderId="0" xfId="0" applyFont="1" applyFill="1" applyAlignment="1">
      <alignment vertical="center"/>
    </xf>
    <xf numFmtId="0" fontId="1" fillId="2" borderId="0" xfId="0" applyFont="1" applyFill="1" applyAlignment="1">
      <alignment vertical="center"/>
    </xf>
    <xf numFmtId="0" fontId="1" fillId="0" borderId="0" xfId="0" applyFont="1"/>
    <xf numFmtId="0" fontId="1" fillId="0" borderId="3" xfId="0" applyFont="1" applyBorder="1"/>
    <xf numFmtId="0" fontId="0" fillId="0" borderId="4" xfId="0" applyBorder="1" applyAlignment="1">
      <alignment horizontal="center" vertical="center"/>
    </xf>
    <xf numFmtId="0" fontId="2" fillId="0" borderId="4" xfId="0" applyFont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0" xfId="0" applyAlignment="1">
      <alignment horizontal="left" vertical="center"/>
    </xf>
    <xf numFmtId="0" fontId="1" fillId="0" borderId="1" xfId="0" applyFont="1" applyBorder="1" applyAlignment="1">
      <alignment horizontal="center" vertical="center"/>
    </xf>
    <xf numFmtId="0" fontId="0" fillId="0" borderId="1" xfId="0" applyBorder="1" applyAlignment="1">
      <alignment horizontal="left" vertical="center"/>
    </xf>
    <xf numFmtId="0" fontId="0" fillId="4" borderId="1" xfId="0" applyFill="1" applyBorder="1" applyAlignment="1">
      <alignment horizontal="center" vertical="center"/>
    </xf>
    <xf numFmtId="9" fontId="0" fillId="4" borderId="1" xfId="1" applyFont="1" applyFill="1" applyBorder="1" applyAlignment="1">
      <alignment horizontal="left" vertical="center"/>
    </xf>
    <xf numFmtId="0" fontId="5" fillId="0" borderId="0" xfId="0" applyFont="1" applyAlignment="1">
      <alignment horizontal="center" vertical="center"/>
    </xf>
    <xf numFmtId="0" fontId="6" fillId="4" borderId="0" xfId="0" applyFont="1" applyFill="1" applyAlignment="1">
      <alignment horizontal="left" vertical="center"/>
    </xf>
    <xf numFmtId="0" fontId="6" fillId="0" borderId="0" xfId="0" applyFont="1" applyAlignment="1">
      <alignment horizontal="left" vertical="center"/>
    </xf>
    <xf numFmtId="0" fontId="1" fillId="0" borderId="0" xfId="0" applyFont="1" applyAlignment="1">
      <alignment horizontal="center" vertical="center"/>
    </xf>
    <xf numFmtId="9" fontId="0" fillId="0" borderId="0" xfId="1" applyFont="1" applyAlignment="1">
      <alignment horizontal="center" vertical="center"/>
    </xf>
    <xf numFmtId="0" fontId="2" fillId="5" borderId="2" xfId="0" applyFont="1" applyFill="1" applyBorder="1" applyAlignment="1">
      <alignment horizontal="center" vertical="center"/>
    </xf>
    <xf numFmtId="0" fontId="0" fillId="5" borderId="2" xfId="0" applyFill="1" applyBorder="1" applyAlignment="1">
      <alignment horizontal="center" vertical="center"/>
    </xf>
    <xf numFmtId="0" fontId="0" fillId="5" borderId="0" xfId="0" applyFill="1" applyAlignment="1">
      <alignment horizontal="center" vertical="center"/>
    </xf>
    <xf numFmtId="0" fontId="1" fillId="5" borderId="0" xfId="0" applyFont="1" applyFill="1" applyAlignment="1">
      <alignment horizontal="center" vertical="center"/>
    </xf>
    <xf numFmtId="0" fontId="0" fillId="0" borderId="0" xfId="0" applyAlignment="1">
      <alignment wrapText="1"/>
    </xf>
    <xf numFmtId="0" fontId="2" fillId="0" borderId="5" xfId="0" applyFont="1" applyBorder="1" applyAlignment="1">
      <alignment horizontal="center" vertical="center"/>
    </xf>
    <xf numFmtId="0" fontId="3" fillId="0" borderId="2" xfId="0" applyFont="1" applyBorder="1" applyAlignment="1">
      <alignment horizontal="center" vertical="center"/>
    </xf>
    <xf numFmtId="0" fontId="2" fillId="0" borderId="2" xfId="0" applyFont="1" applyBorder="1" applyAlignment="1">
      <alignment horizontal="center" vertical="center"/>
    </xf>
    <xf numFmtId="0" fontId="2" fillId="0" borderId="1" xfId="0" applyFont="1" applyBorder="1" applyAlignment="1">
      <alignment horizontal="center" vertical="top"/>
    </xf>
    <xf numFmtId="0" fontId="7" fillId="0" borderId="1" xfId="0" applyFont="1" applyBorder="1"/>
    <xf numFmtId="0" fontId="1" fillId="0" borderId="6" xfId="0" applyFont="1" applyBorder="1"/>
    <xf numFmtId="0" fontId="1" fillId="0" borderId="1" xfId="0" applyFont="1" applyBorder="1"/>
    <xf numFmtId="0" fontId="2" fillId="0" borderId="7" xfId="0" applyFont="1" applyBorder="1" applyAlignment="1">
      <alignment horizontal="center" vertical="center"/>
    </xf>
    <xf numFmtId="0" fontId="0" fillId="0" borderId="1" xfId="0" applyBorder="1" applyAlignment="1">
      <alignment horizontal="center"/>
    </xf>
    <xf numFmtId="9" fontId="0" fillId="4" borderId="0" xfId="1" applyFont="1" applyFill="1" applyBorder="1" applyAlignment="1">
      <alignment horizontal="left" vertical="center"/>
    </xf>
    <xf numFmtId="164" fontId="0" fillId="4" borderId="1" xfId="1" applyNumberFormat="1" applyFont="1" applyFill="1" applyBorder="1" applyAlignment="1">
      <alignment horizontal="left" vertical="center"/>
    </xf>
    <xf numFmtId="9" fontId="0" fillId="0" borderId="1" xfId="1" applyFont="1" applyBorder="1" applyAlignment="1">
      <alignment horizontal="center" vertical="center"/>
    </xf>
    <xf numFmtId="0" fontId="0" fillId="2" borderId="1" xfId="0" applyFill="1" applyBorder="1"/>
    <xf numFmtId="0" fontId="0" fillId="3" borderId="1" xfId="0" applyFill="1" applyBorder="1"/>
    <xf numFmtId="0" fontId="0" fillId="0" borderId="1" xfId="0" applyBorder="1" applyAlignment="1">
      <alignment horizontal="center" vertical="center"/>
    </xf>
    <xf numFmtId="0" fontId="1" fillId="0" borderId="1" xfId="0" applyFont="1" applyBorder="1" applyAlignment="1">
      <alignment horizontal="center"/>
    </xf>
    <xf numFmtId="0" fontId="1" fillId="0" borderId="1" xfId="0" applyFont="1" applyBorder="1" applyAlignment="1">
      <alignment horizontal="center" vertical="center" textRotation="90"/>
    </xf>
    <xf numFmtId="0" fontId="1" fillId="0" borderId="0" xfId="0" applyFont="1" applyAlignment="1">
      <alignment horizontal="center" vertical="center"/>
    </xf>
  </cellXfs>
  <cellStyles count="2">
    <cellStyle name="Normal" xfId="0" builtinId="0"/>
    <cellStyle name="Percentagem" xfId="1" builtinId="5"/>
  </cellStyles>
  <dxfs count="14">
    <dxf>
      <alignment horizontal="center" vertical="center" textRotation="0" wrapText="0" indent="0" justifyLastLine="0" shrinkToFit="0" readingOrder="0"/>
      <border diagonalUp="0" diagonalDown="0">
        <left style="thin">
          <color auto="1"/>
        </left>
        <right/>
        <top/>
        <bottom style="thin">
          <color auto="1"/>
        </bottom>
        <vertical/>
        <horizontal/>
      </border>
    </dxf>
    <dxf>
      <alignment horizontal="center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/>
        <bottom style="thin">
          <color auto="1"/>
        </bottom>
        <vertical/>
        <horizontal/>
      </border>
    </dxf>
    <dxf>
      <alignment horizontal="center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/>
        <bottom style="thin">
          <color auto="1"/>
        </bottom>
        <vertical/>
        <horizontal/>
      </border>
    </dxf>
    <dxf>
      <alignment horizontal="center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/>
        <bottom style="thin">
          <color auto="1"/>
        </bottom>
        <vertical/>
        <horizontal/>
      </border>
    </dxf>
    <dxf>
      <fill>
        <patternFill patternType="solid">
          <fgColor indexed="64"/>
          <bgColor theme="0" tint="-0.14999847407452621"/>
        </patternFill>
      </fill>
      <alignment horizontal="center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ill>
        <patternFill patternType="none">
          <fgColor indexed="64"/>
          <bgColor auto="1"/>
        </patternFill>
      </fill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 patternType="none">
          <fgColor indexed="64"/>
          <bgColor auto="1"/>
        </patternFill>
      </fill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 patternType="none">
          <fgColor indexed="64"/>
          <bgColor auto="1"/>
        </patternFill>
      </fill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 patternType="none">
          <fgColor indexed="64"/>
          <bgColor auto="1"/>
        </patternFill>
      </fill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border diagonalUp="0" diagonalDown="0" outline="0">
        <left/>
        <right style="thin">
          <color auto="1"/>
        </right>
        <top style="thin">
          <color auto="1"/>
        </top>
        <bottom style="thin">
          <color auto="1"/>
        </bottom>
      </border>
    </dxf>
    <dxf>
      <border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alignment horizontal="center" vertical="center" textRotation="0" wrapText="0" indent="0" justifyLastLine="0" shrinkToFit="0" readingOrder="0"/>
    </dxf>
    <dxf>
      <border outline="0">
        <bottom style="thin">
          <color auto="1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family val="2"/>
        <scheme val="none"/>
      </font>
      <alignment horizontal="center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/>
        <bottom/>
      </border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theme" Target="theme/theme1.xml"/><Relationship Id="rId2" Type="http://schemas.openxmlformats.org/officeDocument/2006/relationships/worksheet" Target="worksheets/sheet2.xml"/><Relationship Id="rId16" Type="http://schemas.openxmlformats.org/officeDocument/2006/relationships/calcChain" Target="calcChain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sheetMetadata" Target="metadata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image" Target="../media/image2.png"/></Relationships>
</file>

<file path=xl/drawings/_rels/drawing3.xml.rels><?xml version="1.0" encoding="UTF-8" standalone="yes"?>
<Relationships xmlns="http://schemas.openxmlformats.org/package/2006/relationships"><Relationship Id="rId1" Type="http://schemas.openxmlformats.org/officeDocument/2006/relationships/image" Target="../media/image3.png"/></Relationships>
</file>

<file path=xl/drawings/_rels/drawing4.xml.rels><?xml version="1.0" encoding="UTF-8" standalone="yes"?>
<Relationships xmlns="http://schemas.openxmlformats.org/package/2006/relationships"><Relationship Id="rId1" Type="http://schemas.openxmlformats.org/officeDocument/2006/relationships/image" Target="../media/image4.png"/></Relationships>
</file>

<file path=xl/drawings/_rels/drawing5.xml.rels><?xml version="1.0" encoding="UTF-8" standalone="yes"?>
<Relationships xmlns="http://schemas.openxmlformats.org/package/2006/relationships"><Relationship Id="rId1" Type="http://schemas.openxmlformats.org/officeDocument/2006/relationships/image" Target="../media/image5.png"/></Relationships>
</file>

<file path=xl/drawings/_rels/drawing6.xml.rels><?xml version="1.0" encoding="UTF-8" standalone="yes"?>
<Relationships xmlns="http://schemas.openxmlformats.org/package/2006/relationships"><Relationship Id="rId1" Type="http://schemas.openxmlformats.org/officeDocument/2006/relationships/image" Target="../media/image6.png"/></Relationships>
</file>

<file path=xl/drawings/_rels/drawing7.xml.rels><?xml version="1.0" encoding="UTF-8" standalone="yes"?>
<Relationships xmlns="http://schemas.openxmlformats.org/package/2006/relationships"><Relationship Id="rId1" Type="http://schemas.openxmlformats.org/officeDocument/2006/relationships/image" Target="../media/image7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12</xdr:col>
      <xdr:colOff>457200</xdr:colOff>
      <xdr:row>17</xdr:row>
      <xdr:rowOff>107949</xdr:rowOff>
    </xdr:to>
    <xdr:pic>
      <xdr:nvPicPr>
        <xdr:cNvPr id="3" name="Imagem 2">
          <a:extLst>
            <a:ext uri="{FF2B5EF4-FFF2-40B4-BE49-F238E27FC236}">
              <a16:creationId xmlns:a16="http://schemas.microsoft.com/office/drawing/2014/main" id="{6432D09F-DF5F-8B40-6837-9F95EDE7E932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0" y="0"/>
          <a:ext cx="7772400" cy="3238499"/>
        </a:xfrm>
        <a:prstGeom prst="rect">
          <a:avLst/>
        </a:prstGeom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12</xdr:col>
      <xdr:colOff>457200</xdr:colOff>
      <xdr:row>34</xdr:row>
      <xdr:rowOff>-1</xdr:rowOff>
    </xdr:to>
    <xdr:pic>
      <xdr:nvPicPr>
        <xdr:cNvPr id="3" name="Imagem 2">
          <a:extLst>
            <a:ext uri="{FF2B5EF4-FFF2-40B4-BE49-F238E27FC236}">
              <a16:creationId xmlns:a16="http://schemas.microsoft.com/office/drawing/2014/main" id="{970B6D06-AF95-6DC8-9939-27EA213D87B6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0" y="0"/>
          <a:ext cx="7772400" cy="6476999"/>
        </a:xfrm>
        <a:prstGeom prst="rect">
          <a:avLst/>
        </a:prstGeom>
      </xdr:spPr>
    </xdr:pic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11</xdr:col>
      <xdr:colOff>592152</xdr:colOff>
      <xdr:row>25</xdr:row>
      <xdr:rowOff>7946</xdr:rowOff>
    </xdr:to>
    <xdr:pic>
      <xdr:nvPicPr>
        <xdr:cNvPr id="3" name="Imagem 2">
          <a:extLst>
            <a:ext uri="{FF2B5EF4-FFF2-40B4-BE49-F238E27FC236}">
              <a16:creationId xmlns:a16="http://schemas.microsoft.com/office/drawing/2014/main" id="{D4B2F388-6B95-9AFF-4267-F4AF6596FD03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0" y="0"/>
          <a:ext cx="7315215" cy="4572009"/>
        </a:xfrm>
        <a:prstGeom prst="rect">
          <a:avLst/>
        </a:prstGeom>
      </xdr:spPr>
    </xdr:pic>
    <xdr:clientData/>
  </xdr:twoCellAnchor>
</xdr:wsDr>
</file>

<file path=xl/drawings/drawing4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11</xdr:col>
      <xdr:colOff>592152</xdr:colOff>
      <xdr:row>25</xdr:row>
      <xdr:rowOff>7946</xdr:rowOff>
    </xdr:to>
    <xdr:pic>
      <xdr:nvPicPr>
        <xdr:cNvPr id="3" name="Imagem 2">
          <a:extLst>
            <a:ext uri="{FF2B5EF4-FFF2-40B4-BE49-F238E27FC236}">
              <a16:creationId xmlns:a16="http://schemas.microsoft.com/office/drawing/2014/main" id="{62798F14-C5C1-FAF3-4E93-3BA799A503C1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0" y="0"/>
          <a:ext cx="7315215" cy="4572009"/>
        </a:xfrm>
        <a:prstGeom prst="rect">
          <a:avLst/>
        </a:prstGeom>
      </xdr:spPr>
    </xdr:pic>
    <xdr:clientData/>
  </xdr:twoCellAnchor>
</xdr:wsDr>
</file>

<file path=xl/drawings/drawing5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11</xdr:col>
      <xdr:colOff>592152</xdr:colOff>
      <xdr:row>25</xdr:row>
      <xdr:rowOff>7946</xdr:rowOff>
    </xdr:to>
    <xdr:pic>
      <xdr:nvPicPr>
        <xdr:cNvPr id="3" name="Imagem 2">
          <a:extLst>
            <a:ext uri="{FF2B5EF4-FFF2-40B4-BE49-F238E27FC236}">
              <a16:creationId xmlns:a16="http://schemas.microsoft.com/office/drawing/2014/main" id="{81A65280-8620-FD0D-8931-83CB4A275968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0" y="0"/>
          <a:ext cx="7315215" cy="4572009"/>
        </a:xfrm>
        <a:prstGeom prst="rect">
          <a:avLst/>
        </a:prstGeom>
      </xdr:spPr>
    </xdr:pic>
    <xdr:clientData/>
  </xdr:twoCellAnchor>
</xdr:wsDr>
</file>

<file path=xl/drawings/drawing6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11</xdr:col>
      <xdr:colOff>592152</xdr:colOff>
      <xdr:row>25</xdr:row>
      <xdr:rowOff>7946</xdr:rowOff>
    </xdr:to>
    <xdr:pic>
      <xdr:nvPicPr>
        <xdr:cNvPr id="3" name="Imagem 2">
          <a:extLst>
            <a:ext uri="{FF2B5EF4-FFF2-40B4-BE49-F238E27FC236}">
              <a16:creationId xmlns:a16="http://schemas.microsoft.com/office/drawing/2014/main" id="{8B036A56-0C04-DDA6-235E-1D734F01FE51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0" y="0"/>
          <a:ext cx="7315215" cy="4572009"/>
        </a:xfrm>
        <a:prstGeom prst="rect">
          <a:avLst/>
        </a:prstGeom>
      </xdr:spPr>
    </xdr:pic>
    <xdr:clientData/>
  </xdr:twoCellAnchor>
</xdr:wsDr>
</file>

<file path=xl/drawings/drawing7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12</xdr:col>
      <xdr:colOff>457200</xdr:colOff>
      <xdr:row>10</xdr:row>
      <xdr:rowOff>101600</xdr:rowOff>
    </xdr:to>
    <xdr:pic>
      <xdr:nvPicPr>
        <xdr:cNvPr id="3" name="Imagem 2">
          <a:extLst>
            <a:ext uri="{FF2B5EF4-FFF2-40B4-BE49-F238E27FC236}">
              <a16:creationId xmlns:a16="http://schemas.microsoft.com/office/drawing/2014/main" id="{DA700A89-C85B-CE89-9D5F-C6B9F77CA123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0" y="0"/>
          <a:ext cx="7772400" cy="1943100"/>
        </a:xfrm>
        <a:prstGeom prst="rect">
          <a:avLst/>
        </a:prstGeom>
      </xdr:spPr>
    </xdr:pic>
    <xdr:clientData/>
  </xdr:twoCellAnchor>
</xdr:wsDr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5CD79ED-E271-418B-AE5D-0CEC67D117D8}" name="Tabela1" displayName="Tabela1" ref="A1:J6" totalsRowShown="0" headerRowDxfId="13" dataDxfId="11" headerRowBorderDxfId="12" tableBorderDxfId="10">
  <autoFilter ref="A1:J6" xr:uid="{05CD79ED-E271-418B-AE5D-0CEC67D117D8}"/>
  <tableColumns count="10">
    <tableColumn id="1" xr3:uid="{0BC8D92E-F05A-4765-ADE7-158957752698}" name="Classe" dataDxfId="9"/>
    <tableColumn id="2" xr3:uid="{158B1DC5-8A42-4E97-A9C4-3F00630EA162}" name="Accuracy" dataDxfId="8"/>
    <tableColumn id="3" xr3:uid="{C65D27B5-BF2B-480F-9245-88EBC462C418}" name="Precision" dataDxfId="7"/>
    <tableColumn id="4" xr3:uid="{2F039AB7-CAFE-4D33-8E3F-DDB0554402B9}" name="Recall" dataDxfId="6"/>
    <tableColumn id="5" xr3:uid="{E8A788D3-B0FB-4153-AC29-EB77EB842308}" name="F1 Score" dataDxfId="5"/>
    <tableColumn id="6" xr3:uid="{76122F43-3076-419C-936F-1BAB3AB79795}" name="Qtd" dataDxfId="4">
      <calculatedColumnFormula>'Matriz Confusão 2'!H3</calculatedColumnFormula>
    </tableColumn>
    <tableColumn id="7" xr3:uid="{ED69C583-BA02-4717-B168-089B7EA09073}" name="Exatidão" dataDxfId="3">
      <calculatedColumnFormula array="1">_xlfn.IFS(AND(B2&lt;=1,B2&gt;=0.95),"Muito Alta",AND(B2&lt;0.95,B2&gt;=0.9),"Alta",AND(B2&lt;0.9,B2&gt;=0.7),"Boa",AND(B2&lt;0.7,B2&gt;=0.5),"Médio",AND(B2&lt;0.5,B2&gt;=0.25),"Baixo",AND(B2&lt;0.25,B2&gt;0),"Muito Baixo",B2=0,"Zero")</calculatedColumnFormula>
    </tableColumn>
    <tableColumn id="8" xr3:uid="{52506CAA-318D-400D-AA3D-9DD38E4BE67E}" name="Precisão" dataDxfId="2">
      <calculatedColumnFormula array="1">_xlfn.IFS(AND(C2&lt;=1,C2&gt;=0.95),"Muito Alta",AND(C2&lt;0.95,C2&gt;=0.9),"Alta",AND(C2&lt;0.9,C2&gt;=0.7),"Boa",AND(C2&lt;0.7,C2&gt;=0.5),"Médio",AND(C2&lt;0.5,C2&gt;=0.25),"Baixo",AND(C2&lt;0.25,C2&gt;0),"Muito Baixo",C2=0,"Zero")</calculatedColumnFormula>
    </tableColumn>
    <tableColumn id="9" xr3:uid="{80EB9D07-1FE1-4C36-89EB-4BFB293D3A96}" name="Recuperação" dataDxfId="1">
      <calculatedColumnFormula array="1">_xlfn.IFS(AND(D2&lt;=1,D2&gt;=0.95),"Muito Alta",AND(D2&lt;0.95,D2&gt;=0.9),"Alta",AND(D2&lt;0.9,D2&gt;=0.7),"Boa",AND(D2&lt;0.7,D2&gt;=0.5),"Médio",AND(D2&lt;0.5,D2&gt;=0.25),"Baixo",AND(D2&lt;0.25,D2&gt;0),"Muito Baixo",D2=0,"Zero")</calculatedColumnFormula>
    </tableColumn>
    <tableColumn id="10" xr3:uid="{3B26B576-C152-418D-BC1D-A627F1BEAA9C}" name="F1" dataDxfId="0">
      <calculatedColumnFormula array="1">_xlfn.IFS(AND(E2&lt;=1,E2&gt;=0.95),"Muito Alta",AND(E2&lt;0.95,E2&gt;=0.9),"Alta",AND(E2&lt;0.9,E2&gt;=0.7),"Boa",AND(E2&lt;0.7,E2&gt;=0.5),"Médio",AND(E2&lt;0.5,E2&gt;=0.25),"Baixo",AND(E2&lt;0.25,E2&gt;0),"Muito Baixo",E2=0,"Zero")</calculatedColumnFormula>
    </tableColumn>
  </tableColumns>
  <tableStyleInfo showFirstColumn="0" showLastColumn="0" showRowStripes="1" showColumnStripes="0"/>
</table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4.xml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5.xml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6.xml"/></Relationships>
</file>

<file path=xl/worksheets/_rels/sheet1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7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188DAC9-D099-48DC-9AB3-F6EB09FDB47A}">
  <sheetPr codeName="Folha1"/>
  <dimension ref="A1:E17"/>
  <sheetViews>
    <sheetView tabSelected="1" zoomScale="90" zoomScaleNormal="90" workbookViewId="0">
      <selection activeCell="D10" sqref="D10"/>
    </sheetView>
  </sheetViews>
  <sheetFormatPr defaultRowHeight="14.5" x14ac:dyDescent="0.35"/>
  <cols>
    <col min="1" max="1" width="13.90625" bestFit="1" customWidth="1"/>
    <col min="2" max="5" width="11.81640625" bestFit="1" customWidth="1"/>
  </cols>
  <sheetData>
    <row r="1" spans="1:5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x14ac:dyDescent="0.35">
      <c r="A2" s="2">
        <v>1</v>
      </c>
      <c r="B2" s="2">
        <v>14.20272731781006</v>
      </c>
      <c r="C2" s="47">
        <v>0.78362685441970825</v>
      </c>
      <c r="D2" s="46">
        <v>22.926059722900391</v>
      </c>
      <c r="E2" s="47">
        <v>0.42170542478561401</v>
      </c>
    </row>
    <row r="3" spans="1:5" x14ac:dyDescent="0.35">
      <c r="A3" s="2">
        <v>2</v>
      </c>
      <c r="B3" s="47">
        <v>13.698649406433111</v>
      </c>
      <c r="C3" s="2">
        <v>0.80491578578948975</v>
      </c>
      <c r="D3" s="2">
        <v>20.776203155517582</v>
      </c>
      <c r="E3" s="2">
        <v>0.44496124982833862</v>
      </c>
    </row>
    <row r="4" spans="1:5" x14ac:dyDescent="0.35">
      <c r="A4" s="2">
        <v>3</v>
      </c>
      <c r="B4" s="2">
        <v>16.37442779541016</v>
      </c>
      <c r="C4" s="2">
        <v>0.80162572860717773</v>
      </c>
      <c r="D4" s="2">
        <v>13.94796085357666</v>
      </c>
      <c r="E4" s="2">
        <v>0.71627908945083618</v>
      </c>
    </row>
    <row r="5" spans="1:5" x14ac:dyDescent="0.35">
      <c r="A5" s="2">
        <v>4</v>
      </c>
      <c r="B5" s="2">
        <v>18.82334136962891</v>
      </c>
      <c r="C5" s="2">
        <v>0.80143219232559204</v>
      </c>
      <c r="D5" s="47">
        <v>10.42210102081299</v>
      </c>
      <c r="E5" s="2">
        <v>0.77829456329345703</v>
      </c>
    </row>
    <row r="6" spans="1:5" x14ac:dyDescent="0.35">
      <c r="A6" s="2">
        <v>5</v>
      </c>
      <c r="B6" s="46">
        <v>20.293552398681641</v>
      </c>
      <c r="C6" s="2">
        <v>0.79659378528594971</v>
      </c>
      <c r="D6" s="2">
        <v>14.092062950134279</v>
      </c>
      <c r="E6" s="46">
        <v>0.85271316766738892</v>
      </c>
    </row>
    <row r="7" spans="1:5" x14ac:dyDescent="0.35">
      <c r="A7" s="2">
        <v>6</v>
      </c>
      <c r="B7" s="2">
        <v>19.355863571166989</v>
      </c>
      <c r="C7" s="2">
        <v>0.80143219232559204</v>
      </c>
      <c r="D7" s="2">
        <v>12.27078914642334</v>
      </c>
      <c r="E7" s="2">
        <v>0.84341084957122803</v>
      </c>
    </row>
    <row r="8" spans="1:5" x14ac:dyDescent="0.35">
      <c r="A8" s="2">
        <v>7</v>
      </c>
      <c r="B8" s="2">
        <v>18.818960189819339</v>
      </c>
      <c r="C8" s="2">
        <v>0.80452871322631836</v>
      </c>
      <c r="D8" s="2">
        <v>14.55982780456543</v>
      </c>
      <c r="E8" s="2">
        <v>0.83100777864456177</v>
      </c>
    </row>
    <row r="9" spans="1:5" x14ac:dyDescent="0.35">
      <c r="A9" s="2">
        <v>8</v>
      </c>
      <c r="B9" s="2">
        <v>19.439739227294918</v>
      </c>
      <c r="C9" s="2">
        <v>0.8033674955368042</v>
      </c>
      <c r="D9" s="2">
        <v>12.747200965881349</v>
      </c>
      <c r="E9" s="2">
        <v>0.84341084957122803</v>
      </c>
    </row>
    <row r="10" spans="1:5" x14ac:dyDescent="0.35">
      <c r="A10" s="2">
        <v>9</v>
      </c>
      <c r="B10" s="2">
        <v>15.041543960571291</v>
      </c>
      <c r="C10" s="46">
        <v>0.81865686178207397</v>
      </c>
      <c r="D10" s="2">
        <v>12.70918083190918</v>
      </c>
      <c r="E10" s="2">
        <v>0.8217054009437561</v>
      </c>
    </row>
    <row r="11" spans="1:5" x14ac:dyDescent="0.35">
      <c r="A11" s="2">
        <v>10</v>
      </c>
      <c r="B11" s="2">
        <v>15.915840148925779</v>
      </c>
      <c r="C11" s="2">
        <v>0.81730210781097412</v>
      </c>
      <c r="D11" s="2">
        <v>10.78005790710449</v>
      </c>
      <c r="E11" s="2">
        <v>0.83100777864456177</v>
      </c>
    </row>
    <row r="12" spans="1:5" x14ac:dyDescent="0.35">
      <c r="A12" s="3" t="s">
        <v>21</v>
      </c>
      <c r="B12" s="48">
        <v>9.3030242919921804</v>
      </c>
      <c r="C12" s="48"/>
      <c r="D12" s="48"/>
      <c r="E12" s="48"/>
    </row>
    <row r="13" spans="1:5" x14ac:dyDescent="0.35">
      <c r="A13" s="3" t="s">
        <v>22</v>
      </c>
      <c r="B13" s="48">
        <v>0.84544050693511896</v>
      </c>
      <c r="C13" s="48"/>
      <c r="D13" s="48"/>
      <c r="E13" s="48"/>
    </row>
    <row r="14" spans="1:5" x14ac:dyDescent="0.35">
      <c r="A14" s="4" t="s">
        <v>8</v>
      </c>
      <c r="B14" s="5">
        <f>MIN(B2:B11)</f>
        <v>13.698649406433111</v>
      </c>
      <c r="C14" s="5">
        <f>MIN(C2:C11)</f>
        <v>0.78362685441970825</v>
      </c>
      <c r="D14" s="5">
        <f>MIN(D2:D11)</f>
        <v>10.42210102081299</v>
      </c>
      <c r="E14" s="5">
        <f>MIN(E2:E11)</f>
        <v>0.42170542478561401</v>
      </c>
    </row>
    <row r="15" spans="1:5" x14ac:dyDescent="0.35">
      <c r="A15" s="4" t="s">
        <v>9</v>
      </c>
      <c r="B15" s="6">
        <f>MAX(B2:B11)</f>
        <v>20.293552398681641</v>
      </c>
      <c r="C15" s="6">
        <f>MAX(C2:C11)</f>
        <v>0.81865686178207397</v>
      </c>
      <c r="D15" s="6">
        <f>MAX(D2:D11)</f>
        <v>22.926059722900391</v>
      </c>
      <c r="E15" s="6">
        <f>MAX(E2:E11)</f>
        <v>0.85271316766738892</v>
      </c>
    </row>
    <row r="16" spans="1:5" x14ac:dyDescent="0.35">
      <c r="A16" s="4" t="s">
        <v>8</v>
      </c>
      <c r="B16">
        <f>INDEX($A$2:$A$11,MATCH(B14,B2:B11,0))</f>
        <v>2</v>
      </c>
      <c r="C16">
        <f>INDEX($A$2:$A$11,MATCH(C14,C2:C11,0))</f>
        <v>1</v>
      </c>
      <c r="D16">
        <f>INDEX($A$2:$A$11,MATCH(D14,D2:D11,0))</f>
        <v>4</v>
      </c>
      <c r="E16">
        <f>INDEX($A$2:$A$11,MATCH(E14,E2:E11,0))</f>
        <v>1</v>
      </c>
    </row>
    <row r="17" spans="1:5" x14ac:dyDescent="0.35">
      <c r="A17" s="4" t="s">
        <v>9</v>
      </c>
      <c r="B17">
        <f>INDEX($A$2:$A$11,MATCH(B15,B2:B11,0))</f>
        <v>5</v>
      </c>
      <c r="C17">
        <f>INDEX($A$2:$A$11,MATCH(C15,C2:C11,0))</f>
        <v>9</v>
      </c>
      <c r="D17">
        <f>INDEX($A$2:$A$11,MATCH(D15,D2:D11,0))</f>
        <v>1</v>
      </c>
      <c r="E17">
        <f>INDEX($A$2:$A$11,MATCH(E15,E2:E11,0))</f>
        <v>5</v>
      </c>
    </row>
  </sheetData>
  <mergeCells count="2">
    <mergeCell ref="B12:E12"/>
    <mergeCell ref="B13:E13"/>
  </mergeCells>
  <pageMargins left="0.7" right="0.7" top="0.75" bottom="0.75" header="0.3" footer="0.3"/>
  <ignoredErrors>
    <ignoredError sqref="B14:E14 B15:E15 B16:E17" formulaRange="1"/>
  </ignoredError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15BF715-795C-41E2-B6E9-F6C2B48A1654}">
  <sheetPr codeName="Folha2"/>
  <dimension ref="A1"/>
  <sheetViews>
    <sheetView workbookViewId="0"/>
  </sheetViews>
  <sheetFormatPr defaultRowHeight="14.5" x14ac:dyDescent="0.35"/>
  <sheetData/>
  <pageMargins left="0.7" right="0.7" top="0.75" bottom="0.75" header="0.3" footer="0.3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7A056C9-7F4F-4E10-AFAA-FE54E64A5B17}">
  <sheetPr codeName="Folha3"/>
  <dimension ref="A1"/>
  <sheetViews>
    <sheetView zoomScale="60" zoomScaleNormal="60" workbookViewId="0">
      <selection activeCell="N20" sqref="N20"/>
    </sheetView>
  </sheetViews>
  <sheetFormatPr defaultRowHeight="14.5" x14ac:dyDescent="0.35"/>
  <sheetData/>
  <pageMargins left="0.7" right="0.7" top="0.75" bottom="0.75" header="0.3" footer="0.3"/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733B8BE-9A12-402E-83C5-F44A953F201E}">
  <sheetPr codeName="Folha4"/>
  <dimension ref="A1:H8"/>
  <sheetViews>
    <sheetView zoomScaleNormal="100" workbookViewId="0">
      <selection sqref="A1:H8"/>
    </sheetView>
  </sheetViews>
  <sheetFormatPr defaultRowHeight="14.5" x14ac:dyDescent="0.35"/>
  <cols>
    <col min="1" max="1" width="3.36328125" bestFit="1" customWidth="1"/>
    <col min="2" max="2" width="8.7265625" style="9"/>
  </cols>
  <sheetData>
    <row r="1" spans="1:8" x14ac:dyDescent="0.35">
      <c r="C1" s="49" t="s">
        <v>35</v>
      </c>
      <c r="D1" s="49"/>
      <c r="E1" s="49"/>
      <c r="F1" s="49"/>
      <c r="G1" s="49"/>
    </row>
    <row r="2" spans="1:8" x14ac:dyDescent="0.35">
      <c r="C2" s="37">
        <v>0</v>
      </c>
      <c r="D2" s="37">
        <v>1</v>
      </c>
      <c r="E2" s="37">
        <v>2</v>
      </c>
      <c r="F2" s="37">
        <v>3</v>
      </c>
      <c r="G2" s="37">
        <v>4</v>
      </c>
    </row>
    <row r="3" spans="1:8" ht="20" customHeight="1" x14ac:dyDescent="0.35">
      <c r="A3" s="50" t="str">
        <f>"Verdadeiro"</f>
        <v>Verdadeiro</v>
      </c>
      <c r="B3" s="41">
        <v>0</v>
      </c>
      <c r="C3" s="38">
        <v>2</v>
      </c>
      <c r="D3" s="2">
        <v>0</v>
      </c>
      <c r="E3" s="2">
        <v>0</v>
      </c>
      <c r="F3" s="2">
        <v>6</v>
      </c>
      <c r="G3" s="2">
        <v>4</v>
      </c>
      <c r="H3">
        <f>SUM(C3:G3)</f>
        <v>12</v>
      </c>
    </row>
    <row r="4" spans="1:8" ht="20" customHeight="1" x14ac:dyDescent="0.35">
      <c r="A4" s="50"/>
      <c r="B4" s="41">
        <v>1</v>
      </c>
      <c r="C4" s="2">
        <v>0</v>
      </c>
      <c r="D4" s="38">
        <v>1</v>
      </c>
      <c r="E4" s="2">
        <v>0</v>
      </c>
      <c r="F4" s="2">
        <v>4</v>
      </c>
      <c r="G4" s="2">
        <v>0</v>
      </c>
      <c r="H4">
        <f t="shared" ref="H4:H7" si="0">SUM(C4:G4)</f>
        <v>5</v>
      </c>
    </row>
    <row r="5" spans="1:8" ht="20" customHeight="1" x14ac:dyDescent="0.35">
      <c r="A5" s="50"/>
      <c r="B5" s="41">
        <v>2</v>
      </c>
      <c r="C5" s="2">
        <v>0</v>
      </c>
      <c r="D5" s="2">
        <v>0</v>
      </c>
      <c r="E5" s="38">
        <v>3</v>
      </c>
      <c r="F5" s="2">
        <v>0</v>
      </c>
      <c r="G5" s="2">
        <v>7</v>
      </c>
      <c r="H5">
        <f t="shared" si="0"/>
        <v>10</v>
      </c>
    </row>
    <row r="6" spans="1:8" ht="20" customHeight="1" x14ac:dyDescent="0.35">
      <c r="A6" s="50"/>
      <c r="B6" s="41">
        <v>3</v>
      </c>
      <c r="C6" s="2">
        <v>1</v>
      </c>
      <c r="D6" s="2">
        <v>2</v>
      </c>
      <c r="E6" s="2">
        <v>0</v>
      </c>
      <c r="F6" s="38">
        <v>11</v>
      </c>
      <c r="G6" s="2">
        <v>43</v>
      </c>
      <c r="H6">
        <f t="shared" si="0"/>
        <v>57</v>
      </c>
    </row>
    <row r="7" spans="1:8" ht="20" customHeight="1" x14ac:dyDescent="0.35">
      <c r="A7" s="50"/>
      <c r="B7" s="41">
        <v>4</v>
      </c>
      <c r="C7" s="2">
        <v>1</v>
      </c>
      <c r="D7" s="2">
        <v>0</v>
      </c>
      <c r="E7" s="2">
        <v>0</v>
      </c>
      <c r="F7" s="2">
        <v>32</v>
      </c>
      <c r="G7" s="38">
        <v>530</v>
      </c>
      <c r="H7">
        <f t="shared" si="0"/>
        <v>563</v>
      </c>
    </row>
    <row r="8" spans="1:8" x14ac:dyDescent="0.35">
      <c r="C8">
        <f>SUM(C3:C7)</f>
        <v>4</v>
      </c>
      <c r="D8">
        <f t="shared" ref="D8:G8" si="1">SUM(D3:D7)</f>
        <v>3</v>
      </c>
      <c r="E8">
        <f t="shared" si="1"/>
        <v>3</v>
      </c>
      <c r="F8">
        <f t="shared" si="1"/>
        <v>53</v>
      </c>
      <c r="G8">
        <f t="shared" si="1"/>
        <v>584</v>
      </c>
      <c r="H8">
        <f>SUM(H3:H7)</f>
        <v>647</v>
      </c>
    </row>
  </sheetData>
  <mergeCells count="2">
    <mergeCell ref="C1:G1"/>
    <mergeCell ref="A3:A7"/>
  </mergeCells>
  <pageMargins left="0.7" right="0.7" top="0.75" bottom="0.75" header="0.3" footer="0.3"/>
  <ignoredErrors>
    <ignoredError sqref="C8:H8 H3:H7" formulaRange="1"/>
  </ignoredErrors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BB454C8-93BE-43D4-99C2-717E269EE6C9}">
  <dimension ref="A1:P30"/>
  <sheetViews>
    <sheetView workbookViewId="0">
      <pane ySplit="1" topLeftCell="A2" activePane="bottomLeft" state="frozen"/>
      <selection pane="bottomLeft" activeCell="B31" sqref="B31"/>
    </sheetView>
  </sheetViews>
  <sheetFormatPr defaultRowHeight="20" customHeight="1" x14ac:dyDescent="0.35"/>
  <cols>
    <col min="1" max="1" width="3.36328125" style="27" bestFit="1" customWidth="1"/>
    <col min="2" max="2" width="10.6328125" style="9" bestFit="1" customWidth="1"/>
    <col min="3" max="3" width="6.453125" style="9" bestFit="1" customWidth="1"/>
    <col min="4" max="4" width="17.453125" style="19" bestFit="1" customWidth="1"/>
    <col min="5" max="5" width="5.90625" style="19" bestFit="1" customWidth="1"/>
    <col min="6" max="6" width="9" style="26" bestFit="1" customWidth="1"/>
    <col min="7" max="7" width="9.6328125" style="26" bestFit="1" customWidth="1"/>
    <col min="8" max="8" width="11.54296875" customWidth="1"/>
    <col min="9" max="9" width="6.453125" style="9" bestFit="1" customWidth="1"/>
    <col min="10" max="10" width="12.1796875" style="9" bestFit="1" customWidth="1"/>
    <col min="11" max="11" width="13.26953125" style="9" bestFit="1" customWidth="1"/>
    <col min="12" max="12" width="8.7265625" style="9"/>
    <col min="13" max="13" width="3.81640625" style="9" bestFit="1" customWidth="1"/>
    <col min="14" max="14" width="11.81640625" style="19" bestFit="1" customWidth="1"/>
    <col min="15" max="16" width="4.36328125" style="9" bestFit="1" customWidth="1"/>
    <col min="17" max="16384" width="8.7265625" style="9"/>
  </cols>
  <sheetData>
    <row r="1" spans="1:16" ht="20" customHeight="1" x14ac:dyDescent="0.35">
      <c r="B1" s="20" t="s">
        <v>23</v>
      </c>
      <c r="C1" s="20" t="s">
        <v>29</v>
      </c>
      <c r="D1" s="20" t="s">
        <v>43</v>
      </c>
      <c r="E1" s="27" t="s">
        <v>42</v>
      </c>
      <c r="F1" s="24"/>
      <c r="G1" s="24"/>
      <c r="I1" s="20" t="s">
        <v>29</v>
      </c>
      <c r="J1" s="20" t="s">
        <v>24</v>
      </c>
      <c r="K1" s="20" t="s">
        <v>36</v>
      </c>
      <c r="M1" s="51" t="s">
        <v>27</v>
      </c>
      <c r="N1" s="51"/>
      <c r="O1" s="51"/>
      <c r="P1" s="51"/>
    </row>
    <row r="2" spans="1:16" ht="20" customHeight="1" x14ac:dyDescent="0.35">
      <c r="A2" s="50" t="s">
        <v>30</v>
      </c>
      <c r="B2" s="22">
        <v>2</v>
      </c>
      <c r="C2" s="22">
        <v>0</v>
      </c>
      <c r="D2" s="23">
        <f>B2/SUM(B2:B6)</f>
        <v>0.16666666666666666</v>
      </c>
      <c r="E2" s="43"/>
      <c r="F2" s="25" t="str">
        <f>VLOOKUP(C2,$I$1:$K$6,2,FALSE)</f>
        <v>Alvenaria</v>
      </c>
      <c r="G2" s="25"/>
      <c r="I2" s="18">
        <v>0</v>
      </c>
      <c r="J2" s="21" t="s">
        <v>34</v>
      </c>
      <c r="K2" s="21"/>
      <c r="M2" s="18">
        <f>B2+B8+B14+B20+B26</f>
        <v>547</v>
      </c>
      <c r="N2" s="21" t="s">
        <v>28</v>
      </c>
      <c r="O2" s="18">
        <v>647</v>
      </c>
      <c r="P2" s="28">
        <f>M2/O2</f>
        <v>0.84544049459041726</v>
      </c>
    </row>
    <row r="3" spans="1:16" ht="20" customHeight="1" x14ac:dyDescent="0.35">
      <c r="A3" s="50"/>
      <c r="B3" s="18">
        <v>0</v>
      </c>
      <c r="C3" s="18">
        <v>1</v>
      </c>
      <c r="D3" s="21" t="str">
        <f>COUNTIF(F3,$F$2)+COUNTIF(G3,$G$2)&amp;" ("&amp;IF(F3=$F$2,"Material, ","")&amp;IF(G3=$G$2,"Ano, ","")&amp;IF(OR(F3=$F$2,G3=$G$2),"","Nenhuma")&amp;")"</f>
        <v>0 (Nenhuma)</v>
      </c>
      <c r="E3" s="19" t="str">
        <f>ROUND(B3/SUM($B$2:$B$6)*100,0) &amp;"%"</f>
        <v>0%</v>
      </c>
      <c r="F3" s="26" t="str">
        <f t="shared" ref="F3:F6" si="0">VLOOKUP(C3,$I$1:$K$6,2,FALSE)</f>
        <v>Aço</v>
      </c>
      <c r="G3" s="26" t="str">
        <f t="shared" ref="G3:G6" si="1">VLOOKUP(C3,$I$1:$K$6,3,FALSE)</f>
        <v>Antes de 1983</v>
      </c>
      <c r="I3" s="18">
        <v>1</v>
      </c>
      <c r="J3" s="21" t="s">
        <v>26</v>
      </c>
      <c r="K3" s="21" t="s">
        <v>37</v>
      </c>
      <c r="M3" s="18">
        <f>COUNTIFS(D2:D30,N3,B2:B30,"&lt;&gt;0")</f>
        <v>2</v>
      </c>
      <c r="N3" s="21" t="s">
        <v>45</v>
      </c>
      <c r="O3" s="45">
        <f>M3/$M$6</f>
        <v>0.22222222222222221</v>
      </c>
    </row>
    <row r="4" spans="1:16" ht="20" customHeight="1" x14ac:dyDescent="0.35">
      <c r="A4" s="50"/>
      <c r="B4" s="18">
        <v>0</v>
      </c>
      <c r="C4" s="18">
        <v>2</v>
      </c>
      <c r="D4" s="21" t="str">
        <f t="shared" ref="D4:D6" si="2">COUNTIF(F4,$F$2)+COUNTIF(G4,$G$2)&amp;" ("&amp;IF(F4=$F$2,"Material, ","")&amp;IF(G4=$G$2,"Ano, ","")&amp;IF(OR(F4=$F$2,G4=$G$2),"","Nenhuma")&amp;")"</f>
        <v>0 (Nenhuma)</v>
      </c>
      <c r="E4" s="19" t="str">
        <f t="shared" ref="E4:E6" si="3">ROUND(B4/SUM($B$2:$B$6)*100,0) &amp;"%"</f>
        <v>0%</v>
      </c>
      <c r="F4" s="26" t="str">
        <f t="shared" si="0"/>
        <v>Aço</v>
      </c>
      <c r="G4" s="26" t="str">
        <f t="shared" si="1"/>
        <v>Depois de 1983</v>
      </c>
      <c r="I4" s="18">
        <v>2</v>
      </c>
      <c r="J4" s="21" t="s">
        <v>26</v>
      </c>
      <c r="K4" s="21" t="s">
        <v>38</v>
      </c>
      <c r="M4" s="18">
        <f>COUNTIFS(D2:D30,N4,B2:B30,"&lt;&gt;0")</f>
        <v>3</v>
      </c>
      <c r="N4" s="21" t="s">
        <v>41</v>
      </c>
      <c r="O4" s="45">
        <f t="shared" ref="O4:O5" si="4">M4/$M$6</f>
        <v>0.33333333333333331</v>
      </c>
    </row>
    <row r="5" spans="1:16" ht="20" customHeight="1" x14ac:dyDescent="0.35">
      <c r="A5" s="50"/>
      <c r="B5" s="18">
        <v>6</v>
      </c>
      <c r="C5" s="18">
        <v>3</v>
      </c>
      <c r="D5" s="21" t="str">
        <f t="shared" si="2"/>
        <v>0 (Nenhuma)</v>
      </c>
      <c r="E5" s="19" t="str">
        <f t="shared" si="3"/>
        <v>50%</v>
      </c>
      <c r="F5" s="26" t="str">
        <f t="shared" si="0"/>
        <v>Betão Armado</v>
      </c>
      <c r="G5" s="26" t="str">
        <f t="shared" si="1"/>
        <v>Antes de 1983</v>
      </c>
      <c r="I5" s="18">
        <v>3</v>
      </c>
      <c r="J5" s="21" t="s">
        <v>25</v>
      </c>
      <c r="K5" s="21" t="s">
        <v>37</v>
      </c>
      <c r="M5" s="18">
        <f>COUNTIFS(D2:D30,N5,B2:B30,"&lt;&gt;0")</f>
        <v>4</v>
      </c>
      <c r="N5" s="18" t="s">
        <v>44</v>
      </c>
      <c r="O5" s="45">
        <f t="shared" si="4"/>
        <v>0.44444444444444442</v>
      </c>
    </row>
    <row r="6" spans="1:16" ht="20" customHeight="1" x14ac:dyDescent="0.35">
      <c r="A6" s="50"/>
      <c r="B6" s="18">
        <v>4</v>
      </c>
      <c r="C6" s="18">
        <v>4</v>
      </c>
      <c r="D6" s="21" t="str">
        <f t="shared" si="2"/>
        <v>0 (Nenhuma)</v>
      </c>
      <c r="E6" s="19" t="str">
        <f t="shared" si="3"/>
        <v>33%</v>
      </c>
      <c r="F6" s="26" t="str">
        <f t="shared" si="0"/>
        <v>Betão Armado</v>
      </c>
      <c r="G6" s="26" t="str">
        <f t="shared" si="1"/>
        <v>Depois de 1983</v>
      </c>
      <c r="I6" s="18">
        <v>4</v>
      </c>
      <c r="J6" s="21" t="s">
        <v>25</v>
      </c>
      <c r="K6" s="21" t="s">
        <v>38</v>
      </c>
      <c r="M6" s="9">
        <f>SUM(M3:M5)</f>
        <v>9</v>
      </c>
      <c r="N6" s="9"/>
    </row>
    <row r="7" spans="1:16" ht="20" customHeight="1" x14ac:dyDescent="0.35">
      <c r="B7" s="11"/>
      <c r="C7" s="11"/>
      <c r="D7" s="11"/>
      <c r="E7" s="11"/>
      <c r="F7" s="24"/>
      <c r="G7" s="24"/>
      <c r="N7" s="9"/>
    </row>
    <row r="8" spans="1:16" ht="20" customHeight="1" x14ac:dyDescent="0.35">
      <c r="A8" s="50" t="s">
        <v>31</v>
      </c>
      <c r="B8" s="22">
        <v>1</v>
      </c>
      <c r="C8" s="22">
        <v>1</v>
      </c>
      <c r="D8" s="23">
        <f>B8/SUM(B8:B12)</f>
        <v>0.2</v>
      </c>
      <c r="E8" s="43"/>
      <c r="F8" s="25" t="str">
        <f>VLOOKUP(C8,$I$1:$K$6,2,FALSE)</f>
        <v>Aço</v>
      </c>
      <c r="G8" s="25" t="str">
        <f t="shared" ref="G8:G12" si="5">VLOOKUP(C8,$I$1:$K$6,3,FALSE)</f>
        <v>Antes de 1983</v>
      </c>
    </row>
    <row r="9" spans="1:16" ht="20" customHeight="1" x14ac:dyDescent="0.35">
      <c r="A9" s="50"/>
      <c r="B9" s="18">
        <v>0</v>
      </c>
      <c r="C9" s="18">
        <v>0</v>
      </c>
      <c r="D9" s="21" t="str">
        <f>COUNTIF(F9,$F$8)+COUNTIF(G9,$G$8)&amp;" ("&amp; IF(F9=$F$8,"Material, ","") &amp; IF(G9=$G$8,"Ano, ","") &amp; IF(OR(F9=$F$8,G9=$G$8),"","Nenhuma") &amp;")"</f>
        <v>0 (Nenhuma)</v>
      </c>
      <c r="E9" s="19" t="str">
        <f>ROUND(B9/SUM($B$8:$B$12)*100,0) &amp;"%"</f>
        <v>0%</v>
      </c>
      <c r="F9" s="26" t="str">
        <f t="shared" ref="F9:F12" si="6">VLOOKUP(C9,$I$1:$K$6,2,FALSE)</f>
        <v>Alvenaria</v>
      </c>
      <c r="G9" s="26">
        <f t="shared" si="5"/>
        <v>0</v>
      </c>
    </row>
    <row r="10" spans="1:16" ht="20" customHeight="1" x14ac:dyDescent="0.35">
      <c r="A10" s="50"/>
      <c r="B10" s="18">
        <v>0</v>
      </c>
      <c r="C10" s="18">
        <v>2</v>
      </c>
      <c r="D10" s="21" t="str">
        <f t="shared" ref="D10:D12" si="7">COUNTIF(F10,$F$8)+COUNTIF(G10,$G$8)&amp;" ("&amp; IF(F10=$F$8,"Material, ","") &amp; IF(G10=$G$8,"Ano, ","") &amp; IF(OR(F10=$F$8,G10=$G$8),"","Nenhuma") &amp;")"</f>
        <v>1 (Material, )</v>
      </c>
      <c r="E10" s="19" t="str">
        <f t="shared" ref="E10:E12" si="8">ROUND(B10/SUM($B$8:$B$12)*100,0) &amp;"%"</f>
        <v>0%</v>
      </c>
      <c r="F10" s="26" t="str">
        <f t="shared" si="6"/>
        <v>Aço</v>
      </c>
      <c r="G10" s="26" t="str">
        <f t="shared" si="5"/>
        <v>Depois de 1983</v>
      </c>
    </row>
    <row r="11" spans="1:16" ht="20" customHeight="1" x14ac:dyDescent="0.35">
      <c r="A11" s="50"/>
      <c r="B11" s="18">
        <v>4</v>
      </c>
      <c r="C11" s="18">
        <v>3</v>
      </c>
      <c r="D11" s="21" t="str">
        <f t="shared" si="7"/>
        <v>1 (Ano, )</v>
      </c>
      <c r="E11" s="19" t="str">
        <f t="shared" si="8"/>
        <v>80%</v>
      </c>
      <c r="F11" s="26" t="str">
        <f t="shared" si="6"/>
        <v>Betão Armado</v>
      </c>
      <c r="G11" s="26" t="str">
        <f t="shared" si="5"/>
        <v>Antes de 1983</v>
      </c>
    </row>
    <row r="12" spans="1:16" ht="20" customHeight="1" x14ac:dyDescent="0.35">
      <c r="A12" s="50"/>
      <c r="B12" s="18">
        <v>0</v>
      </c>
      <c r="C12" s="18">
        <v>4</v>
      </c>
      <c r="D12" s="21" t="str">
        <f t="shared" si="7"/>
        <v>0 (Nenhuma)</v>
      </c>
      <c r="E12" s="19" t="str">
        <f t="shared" si="8"/>
        <v>0%</v>
      </c>
      <c r="F12" s="26" t="str">
        <f t="shared" si="6"/>
        <v>Betão Armado</v>
      </c>
      <c r="G12" s="26" t="str">
        <f t="shared" si="5"/>
        <v>Depois de 1983</v>
      </c>
    </row>
    <row r="14" spans="1:16" ht="20" customHeight="1" x14ac:dyDescent="0.35">
      <c r="A14" s="50" t="s">
        <v>32</v>
      </c>
      <c r="B14" s="22">
        <v>3</v>
      </c>
      <c r="C14" s="22">
        <v>2</v>
      </c>
      <c r="D14" s="23">
        <f>B14/SUM(B14:B18)</f>
        <v>0.3</v>
      </c>
      <c r="E14" s="43"/>
      <c r="F14" s="25" t="str">
        <f>VLOOKUP(C14,$I$1:$K$6,2,FALSE)</f>
        <v>Aço</v>
      </c>
      <c r="G14" s="25" t="str">
        <f t="shared" ref="G14:G18" si="9">VLOOKUP(C14,$I$1:$K$6,3,FALSE)</f>
        <v>Depois de 1983</v>
      </c>
    </row>
    <row r="15" spans="1:16" ht="20" customHeight="1" x14ac:dyDescent="0.35">
      <c r="A15" s="50"/>
      <c r="B15" s="18">
        <v>0</v>
      </c>
      <c r="C15" s="18">
        <v>0</v>
      </c>
      <c r="D15" s="21" t="str">
        <f>COUNTIF(F15,$F$14)+COUNTIF(G15,$G$14)&amp;" ("&amp; IF(F15=$F$14,"Material, ","") &amp; IF(G15=$G$14,"Ano, ","") &amp; IF(OR(F15=$F$14,G15=$G$14),"","Nenhuma") &amp;")"</f>
        <v>0 (Nenhuma)</v>
      </c>
      <c r="E15" s="19" t="str">
        <f>ROUND(B15/SUM($B$14:$B$18)*100,0) &amp;"%"</f>
        <v>0%</v>
      </c>
      <c r="F15" s="26" t="str">
        <f t="shared" ref="F15:F18" si="10">VLOOKUP(C15,$I$1:$K$6,2,FALSE)</f>
        <v>Alvenaria</v>
      </c>
      <c r="G15" s="26">
        <f t="shared" si="9"/>
        <v>0</v>
      </c>
    </row>
    <row r="16" spans="1:16" ht="20" customHeight="1" x14ac:dyDescent="0.35">
      <c r="A16" s="50"/>
      <c r="B16" s="18">
        <v>0</v>
      </c>
      <c r="C16" s="18">
        <v>1</v>
      </c>
      <c r="D16" s="21" t="str">
        <f t="shared" ref="D16:D18" si="11">COUNTIF(F16,$F$14)+COUNTIF(G16,$G$14)&amp;" ("&amp; IF(F16=$F$14,"Material, ","") &amp; IF(G16=$G$14,"Ano, ","") &amp; IF(OR(F16=$F$14,G16=$G$14),"","Nenhuma") &amp;")"</f>
        <v>1 (Material, )</v>
      </c>
      <c r="E16" s="19" t="str">
        <f t="shared" ref="E16:E18" si="12">ROUND(B16/SUM($B$14:$B$18)*100,0) &amp;"%"</f>
        <v>0%</v>
      </c>
      <c r="F16" s="26" t="str">
        <f t="shared" si="10"/>
        <v>Aço</v>
      </c>
      <c r="G16" s="26" t="str">
        <f t="shared" si="9"/>
        <v>Antes de 1983</v>
      </c>
    </row>
    <row r="17" spans="1:7" ht="20" customHeight="1" x14ac:dyDescent="0.35">
      <c r="A17" s="50"/>
      <c r="B17" s="18">
        <v>0</v>
      </c>
      <c r="C17" s="18">
        <v>3</v>
      </c>
      <c r="D17" s="21" t="str">
        <f t="shared" si="11"/>
        <v>0 (Nenhuma)</v>
      </c>
      <c r="E17" s="19" t="str">
        <f t="shared" si="12"/>
        <v>0%</v>
      </c>
      <c r="F17" s="26" t="str">
        <f t="shared" si="10"/>
        <v>Betão Armado</v>
      </c>
      <c r="G17" s="26" t="str">
        <f t="shared" si="9"/>
        <v>Antes de 1983</v>
      </c>
    </row>
    <row r="18" spans="1:7" ht="20" customHeight="1" x14ac:dyDescent="0.35">
      <c r="A18" s="50"/>
      <c r="B18" s="18">
        <v>7</v>
      </c>
      <c r="C18" s="18">
        <v>4</v>
      </c>
      <c r="D18" s="21" t="str">
        <f t="shared" si="11"/>
        <v>1 (Ano, )</v>
      </c>
      <c r="E18" s="19" t="str">
        <f t="shared" si="12"/>
        <v>70%</v>
      </c>
      <c r="F18" s="26" t="str">
        <f t="shared" si="10"/>
        <v>Betão Armado</v>
      </c>
      <c r="G18" s="26" t="str">
        <f t="shared" si="9"/>
        <v>Depois de 1983</v>
      </c>
    </row>
    <row r="20" spans="1:7" ht="20" customHeight="1" x14ac:dyDescent="0.35">
      <c r="A20" s="50" t="s">
        <v>39</v>
      </c>
      <c r="B20" s="22">
        <v>11</v>
      </c>
      <c r="C20" s="22">
        <v>3</v>
      </c>
      <c r="D20" s="23">
        <f>B20/SUM(B20:B24)</f>
        <v>0.19298245614035087</v>
      </c>
      <c r="E20" s="43"/>
      <c r="F20" s="25" t="str">
        <f>VLOOKUP(C20,$I$1:$K$6,2,FALSE)</f>
        <v>Betão Armado</v>
      </c>
      <c r="G20" s="25" t="str">
        <f t="shared" ref="G20:G24" si="13">VLOOKUP(C20,$I$1:$K$6,3,FALSE)</f>
        <v>Antes de 1983</v>
      </c>
    </row>
    <row r="21" spans="1:7" ht="20" customHeight="1" x14ac:dyDescent="0.35">
      <c r="A21" s="50"/>
      <c r="B21" s="18">
        <v>1</v>
      </c>
      <c r="C21" s="18">
        <v>0</v>
      </c>
      <c r="D21" s="21" t="str">
        <f>COUNTIF(F21,$F$20)+COUNTIF(G21,$G$20)&amp;" ("&amp; IF(F21=$F$20,"Material, ","") &amp; IF(G21=$G$20,"Ano, ","") &amp; IF(OR(F21=$F$20,G21=$G$20),"","Nenhuma") &amp;")"</f>
        <v>0 (Nenhuma)</v>
      </c>
      <c r="E21" s="19" t="str">
        <f>ROUND(B21/SUM($B$20:$B$24)*100,0) &amp;"%"</f>
        <v>2%</v>
      </c>
      <c r="F21" s="26" t="str">
        <f t="shared" ref="F21:F24" si="14">VLOOKUP(C21,$I$1:$K$6,2,FALSE)</f>
        <v>Alvenaria</v>
      </c>
      <c r="G21" s="26">
        <f t="shared" si="13"/>
        <v>0</v>
      </c>
    </row>
    <row r="22" spans="1:7" ht="20" customHeight="1" x14ac:dyDescent="0.35">
      <c r="A22" s="50"/>
      <c r="B22" s="18">
        <v>2</v>
      </c>
      <c r="C22" s="18">
        <v>1</v>
      </c>
      <c r="D22" s="21" t="str">
        <f t="shared" ref="D22:D24" si="15">COUNTIF(F22,$F$20)+COUNTIF(G22,$G$20)&amp;" ("&amp; IF(F22=$F$20,"Material, ","") &amp; IF(G22=$G$20,"Ano, ","") &amp; IF(OR(F22=$F$20,G22=$G$20),"","Nenhuma") &amp;")"</f>
        <v>1 (Ano, )</v>
      </c>
      <c r="E22" s="19" t="str">
        <f t="shared" ref="E22:E24" si="16">ROUND(B22/SUM($B$20:$B$24)*100,0) &amp;"%"</f>
        <v>4%</v>
      </c>
      <c r="F22" s="26" t="str">
        <f t="shared" si="14"/>
        <v>Aço</v>
      </c>
      <c r="G22" s="26" t="str">
        <f t="shared" si="13"/>
        <v>Antes de 1983</v>
      </c>
    </row>
    <row r="23" spans="1:7" ht="20" customHeight="1" x14ac:dyDescent="0.35">
      <c r="A23" s="50"/>
      <c r="B23" s="18">
        <v>0</v>
      </c>
      <c r="C23" s="18">
        <v>2</v>
      </c>
      <c r="D23" s="21" t="str">
        <f t="shared" si="15"/>
        <v>0 (Nenhuma)</v>
      </c>
      <c r="E23" s="19" t="str">
        <f t="shared" si="16"/>
        <v>0%</v>
      </c>
      <c r="F23" s="26" t="str">
        <f t="shared" si="14"/>
        <v>Aço</v>
      </c>
      <c r="G23" s="26" t="str">
        <f t="shared" si="13"/>
        <v>Depois de 1983</v>
      </c>
    </row>
    <row r="24" spans="1:7" ht="20" customHeight="1" x14ac:dyDescent="0.35">
      <c r="A24" s="50"/>
      <c r="B24" s="18">
        <v>43</v>
      </c>
      <c r="C24" s="18">
        <v>4</v>
      </c>
      <c r="D24" s="21" t="str">
        <f t="shared" si="15"/>
        <v>1 (Material, )</v>
      </c>
      <c r="E24" s="19" t="str">
        <f t="shared" si="16"/>
        <v>75%</v>
      </c>
      <c r="F24" s="26" t="str">
        <f t="shared" si="14"/>
        <v>Betão Armado</v>
      </c>
      <c r="G24" s="26" t="str">
        <f t="shared" si="13"/>
        <v>Depois de 1983</v>
      </c>
    </row>
    <row r="26" spans="1:7" ht="20" customHeight="1" x14ac:dyDescent="0.35">
      <c r="A26" s="50" t="s">
        <v>40</v>
      </c>
      <c r="B26" s="22">
        <v>530</v>
      </c>
      <c r="C26" s="22">
        <v>4</v>
      </c>
      <c r="D26" s="44">
        <f>B26/SUM(B26:B30)</f>
        <v>0.94138543516873885</v>
      </c>
      <c r="E26" s="43"/>
      <c r="F26" s="25" t="str">
        <f>VLOOKUP(C26,$I$1:$K$6,2,FALSE)</f>
        <v>Betão Armado</v>
      </c>
      <c r="G26" s="25" t="str">
        <f t="shared" ref="G26:G30" si="17">VLOOKUP(C26,$I$1:$K$6,3,FALSE)</f>
        <v>Depois de 1983</v>
      </c>
    </row>
    <row r="27" spans="1:7" ht="20" customHeight="1" x14ac:dyDescent="0.35">
      <c r="A27" s="50"/>
      <c r="B27" s="18">
        <v>1</v>
      </c>
      <c r="C27" s="18">
        <v>0</v>
      </c>
      <c r="D27" s="21" t="str">
        <f>COUNTIF(F27,$F$26)+COUNTIF(G27,$G$26)&amp;" ("&amp; IF(F27=$F$26,"Material, ","") &amp; IF(G27=$G$26,"Ano, ","") &amp; IF(OR(F27=$F$26,G27=$G$26),"","Nenhuma") &amp;")"</f>
        <v>0 (Nenhuma)</v>
      </c>
      <c r="E27" s="19" t="str">
        <f>ROUND(B27/SUM($B$26:$B$30)*100,1) &amp;"%"</f>
        <v>0,2%</v>
      </c>
      <c r="F27" s="26" t="str">
        <f t="shared" ref="F27:F30" si="18">VLOOKUP(C27,$I$1:$K$6,2,FALSE)</f>
        <v>Alvenaria</v>
      </c>
      <c r="G27" s="26">
        <f t="shared" si="17"/>
        <v>0</v>
      </c>
    </row>
    <row r="28" spans="1:7" ht="20" customHeight="1" x14ac:dyDescent="0.35">
      <c r="A28" s="50"/>
      <c r="B28" s="18">
        <v>0</v>
      </c>
      <c r="C28" s="18">
        <v>1</v>
      </c>
      <c r="D28" s="21" t="str">
        <f t="shared" ref="D28:D30" si="19">COUNTIF(F28,$F$26)+COUNTIF(G28,$G$26)&amp;" ("&amp; IF(F28=$F$26,"Material, ","") &amp; IF(G28=$G$26,"Ano, ","") &amp; IF(OR(F28=$F$26,G28=$G$26),"","Nenhuma") &amp;")"</f>
        <v>0 (Nenhuma)</v>
      </c>
      <c r="E28" s="19" t="str">
        <f t="shared" ref="E28:E30" si="20">ROUND(B28/SUM($B$26:$B$30)*100,1) &amp;"%"</f>
        <v>0%</v>
      </c>
      <c r="F28" s="26" t="str">
        <f t="shared" si="18"/>
        <v>Aço</v>
      </c>
      <c r="G28" s="26" t="str">
        <f t="shared" si="17"/>
        <v>Antes de 1983</v>
      </c>
    </row>
    <row r="29" spans="1:7" ht="20" customHeight="1" x14ac:dyDescent="0.35">
      <c r="A29" s="50"/>
      <c r="B29" s="18">
        <v>0</v>
      </c>
      <c r="C29" s="18">
        <v>2</v>
      </c>
      <c r="D29" s="21" t="str">
        <f t="shared" si="19"/>
        <v>1 (Ano, )</v>
      </c>
      <c r="E29" s="19" t="str">
        <f t="shared" si="20"/>
        <v>0%</v>
      </c>
      <c r="F29" s="26" t="str">
        <f t="shared" si="18"/>
        <v>Aço</v>
      </c>
      <c r="G29" s="26" t="str">
        <f t="shared" si="17"/>
        <v>Depois de 1983</v>
      </c>
    </row>
    <row r="30" spans="1:7" ht="20" customHeight="1" x14ac:dyDescent="0.35">
      <c r="A30" s="50"/>
      <c r="B30" s="18">
        <v>32</v>
      </c>
      <c r="C30" s="18">
        <v>3</v>
      </c>
      <c r="D30" s="21" t="str">
        <f t="shared" si="19"/>
        <v>1 (Material, )</v>
      </c>
      <c r="E30" s="19" t="str">
        <f t="shared" si="20"/>
        <v>5,7%</v>
      </c>
      <c r="F30" s="26" t="str">
        <f t="shared" si="18"/>
        <v>Betão Armado</v>
      </c>
      <c r="G30" s="26" t="str">
        <f t="shared" si="17"/>
        <v>Antes de 1983</v>
      </c>
    </row>
  </sheetData>
  <mergeCells count="6">
    <mergeCell ref="M1:P1"/>
    <mergeCell ref="A20:A24"/>
    <mergeCell ref="A26:A30"/>
    <mergeCell ref="A2:A6"/>
    <mergeCell ref="A8:A12"/>
    <mergeCell ref="A14:A18"/>
  </mergeCell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4A3FDBD-7C69-45E8-9D25-BDE932A4141A}">
  <sheetPr codeName="Folha7"/>
  <dimension ref="A1:K13"/>
  <sheetViews>
    <sheetView workbookViewId="0">
      <pane xSplit="1" topLeftCell="B1" activePane="topRight" state="frozen"/>
      <selection pane="topRight" activeCell="K13" sqref="K13"/>
    </sheetView>
  </sheetViews>
  <sheetFormatPr defaultRowHeight="30" customHeight="1" x14ac:dyDescent="0.35"/>
  <cols>
    <col min="1" max="1" width="10.7265625" style="14" bestFit="1" customWidth="1"/>
    <col min="2" max="2" width="12.81640625" bestFit="1" customWidth="1"/>
    <col min="3" max="3" width="13.1796875" bestFit="1" customWidth="1"/>
    <col min="4" max="4" width="11.81640625" bestFit="1" customWidth="1"/>
    <col min="5" max="5" width="12.36328125" bestFit="1" customWidth="1"/>
    <col min="6" max="6" width="8.54296875" style="31" customWidth="1"/>
    <col min="7" max="7" width="12.6328125" bestFit="1" customWidth="1"/>
    <col min="8" max="8" width="12.54296875" bestFit="1" customWidth="1"/>
    <col min="9" max="9" width="16.1796875" bestFit="1" customWidth="1"/>
    <col min="10" max="10" width="10.7265625" style="9" bestFit="1" customWidth="1"/>
    <col min="11" max="11" width="105.1796875" style="33" bestFit="1" customWidth="1"/>
  </cols>
  <sheetData>
    <row r="1" spans="1:11" ht="30" customHeight="1" x14ac:dyDescent="0.35">
      <c r="A1" s="34" t="s">
        <v>29</v>
      </c>
      <c r="B1" s="35" t="s">
        <v>2</v>
      </c>
      <c r="C1" s="35" t="s">
        <v>5</v>
      </c>
      <c r="D1" s="35" t="s">
        <v>6</v>
      </c>
      <c r="E1" s="35" t="s">
        <v>7</v>
      </c>
      <c r="F1" s="29" t="s">
        <v>16</v>
      </c>
      <c r="G1" s="36" t="s">
        <v>10</v>
      </c>
      <c r="H1" s="36" t="s">
        <v>11</v>
      </c>
      <c r="I1" s="36" t="s">
        <v>12</v>
      </c>
      <c r="J1" s="17" t="s">
        <v>13</v>
      </c>
      <c r="K1"/>
    </row>
    <row r="2" spans="1:11" ht="30" customHeight="1" x14ac:dyDescent="0.35">
      <c r="A2" s="15">
        <v>0</v>
      </c>
      <c r="B2" s="2">
        <v>0.98145285935085003</v>
      </c>
      <c r="C2" s="2">
        <v>0.5</v>
      </c>
      <c r="D2" s="47">
        <v>0.16666666666666671</v>
      </c>
      <c r="E2" s="2">
        <v>0.25</v>
      </c>
      <c r="F2" s="30">
        <f>'Matriz Confusão 2'!H3</f>
        <v>12</v>
      </c>
      <c r="G2" s="10" t="str" cm="1">
        <f t="array" ref="G2">_xlfn.IFS(AND(B2&lt;=1,B2&gt;=0.95),"Muito Alta",AND(B2&lt;0.95,B2&gt;=0.9),"Alta",AND(B2&lt;0.9,B2&gt;=0.7),"Boa",AND(B2&lt;0.7,B2&gt;=0.5),"Médio",AND(B2&lt;0.5,B2&gt;=0.25),"Baixo",AND(B2&lt;0.25,B2&gt;0),"Muito Baixo",B2=0,"Zero")</f>
        <v>Muito Alta</v>
      </c>
      <c r="H2" s="10" t="str" cm="1">
        <f t="array" ref="H2">_xlfn.IFS(AND(C2&lt;=1,C2&gt;=0.95),"Muito Alta",AND(C2&lt;0.95,C2&gt;=0.9),"Alta",AND(C2&lt;0.9,C2&gt;=0.7),"Boa",AND(C2&lt;0.7,C2&gt;=0.5),"Médio",AND(C2&lt;0.5,C2&gt;=0.25),"Baixo",AND(C2&lt;0.25,C2&gt;0),"Muito Baixo",C2=0,"Zero")</f>
        <v>Médio</v>
      </c>
      <c r="I2" s="10" t="str" cm="1">
        <f t="array" ref="I2">_xlfn.IFS(AND(D2&lt;=1,D2&gt;=0.95),"Muito Alta",AND(D2&lt;0.95,D2&gt;=0.9),"Alta",AND(D2&lt;0.9,D2&gt;=0.7),"Boa",AND(D2&lt;0.7,D2&gt;=0.5),"Médio",AND(D2&lt;0.5,D2&gt;=0.25),"Baixo",AND(D2&lt;0.25,D2&gt;0),"Muito Baixo",D2=0,"Zero")</f>
        <v>Muito Baixo</v>
      </c>
      <c r="J2" s="16" t="str" cm="1">
        <f t="array" ref="J2">_xlfn.IFS(AND(E2&lt;=1,E2&gt;=0.95),"Muito Alta",AND(E2&lt;0.95,E2&gt;=0.9),"Alta",AND(E2&lt;0.9,E2&gt;=0.7),"Boa",AND(E2&lt;0.7,E2&gt;=0.5),"Médio",AND(E2&lt;0.5,E2&gt;=0.25),"Baixo",AND(E2&lt;0.25,E2&gt;0),"Muito Baixo",E2=0,"Zero")</f>
        <v>Baixo</v>
      </c>
      <c r="K2"/>
    </row>
    <row r="3" spans="1:11" ht="30" customHeight="1" x14ac:dyDescent="0.35">
      <c r="A3" s="15">
        <v>1</v>
      </c>
      <c r="B3" s="46">
        <v>0.99072642967542501</v>
      </c>
      <c r="C3" s="2">
        <v>0.33333333333333331</v>
      </c>
      <c r="D3" s="2">
        <v>0.2</v>
      </c>
      <c r="E3" s="2">
        <v>0.25</v>
      </c>
      <c r="F3" s="30">
        <f>'Matriz Confusão 2'!H4</f>
        <v>5</v>
      </c>
      <c r="G3" s="10" t="str" cm="1">
        <f t="array" ref="G3">_xlfn.IFS(AND(B3&lt;=1,B3&gt;=0.95),"Muito Alta",AND(B3&lt;0.95,B3&gt;=0.9),"Alta",AND(B3&lt;0.9,B3&gt;=0.7),"Boa",AND(B3&lt;0.7,B3&gt;=0.5),"Médio",AND(B3&lt;0.5,B3&gt;=0.25),"Baixo",AND(B3&lt;0.25,B3&gt;0),"Muito Baixo",B3=0,"Zero")</f>
        <v>Muito Alta</v>
      </c>
      <c r="H3" s="10" t="str" cm="1">
        <f t="array" ref="H3">_xlfn.IFS(AND(C3&lt;=1,C3&gt;=0.95),"Muito Alta",AND(C3&lt;0.95,C3&gt;=0.9),"Alta",AND(C3&lt;0.9,C3&gt;=0.7),"Boa",AND(C3&lt;0.7,C3&gt;=0.5),"Médio",AND(C3&lt;0.5,C3&gt;=0.25),"Baixo",AND(C3&lt;0.25,C3&gt;0),"Muito Baixo",C3=0,"Zero")</f>
        <v>Baixo</v>
      </c>
      <c r="I3" s="10" t="str" cm="1">
        <f t="array" ref="I3">_xlfn.IFS(AND(D3&lt;=1,D3&gt;=0.95),"Muito Alta",AND(D3&lt;0.95,D3&gt;=0.9),"Alta",AND(D3&lt;0.9,D3&gt;=0.7),"Boa",AND(D3&lt;0.7,D3&gt;=0.5),"Médio",AND(D3&lt;0.5,D3&gt;=0.25),"Baixo",AND(D3&lt;0.25,D3&gt;0),"Muito Baixo",D3=0,"Zero")</f>
        <v>Muito Baixo</v>
      </c>
      <c r="J3" s="16" t="str" cm="1">
        <f t="array" ref="J3">_xlfn.IFS(AND(E3&lt;=1,E3&gt;=0.95),"Muito Alta",AND(E3&lt;0.95,E3&gt;=0.9),"Alta",AND(E3&lt;0.9,E3&gt;=0.7),"Boa",AND(E3&lt;0.7,E3&gt;=0.5),"Médio",AND(E3&lt;0.5,E3&gt;=0.25),"Baixo",AND(E3&lt;0.25,E3&gt;0),"Muito Baixo",E3=0,"Zero")</f>
        <v>Baixo</v>
      </c>
      <c r="K3"/>
    </row>
    <row r="4" spans="1:11" ht="30" customHeight="1" x14ac:dyDescent="0.35">
      <c r="A4" s="39">
        <v>2</v>
      </c>
      <c r="B4" s="2">
        <v>0.98918083462132922</v>
      </c>
      <c r="C4" s="46">
        <v>1</v>
      </c>
      <c r="D4" s="2">
        <v>0.3</v>
      </c>
      <c r="E4" s="2">
        <v>0.46153846153846151</v>
      </c>
      <c r="F4" s="30">
        <f>'Matriz Confusão 2'!H5</f>
        <v>10</v>
      </c>
      <c r="G4" s="10" t="str" cm="1">
        <f t="array" ref="G4">_xlfn.IFS(AND(B4&lt;=1,B4&gt;=0.95),"Muito Alta",AND(B4&lt;0.95,B4&gt;=0.9),"Alta",AND(B4&lt;0.9,B4&gt;=0.7),"Boa",AND(B4&lt;0.7,B4&gt;=0.5),"Médio",AND(B4&lt;0.5,B4&gt;=0.25),"Baixo",AND(B4&lt;0.25,B4&gt;0),"Muito Baixo",B4=0,"Zero")</f>
        <v>Muito Alta</v>
      </c>
      <c r="H4" s="10" t="str" cm="1">
        <f t="array" ref="H4">_xlfn.IFS(AND(C4&lt;=1,C4&gt;=0.95),"Muito Alta",AND(C4&lt;0.95,C4&gt;=0.9),"Alta",AND(C4&lt;0.9,C4&gt;=0.7),"Boa",AND(C4&lt;0.7,C4&gt;=0.5),"Médio",AND(C4&lt;0.5,C4&gt;=0.25),"Baixo",AND(C4&lt;0.25,C4&gt;0),"Muito Baixo",C4=0,"Zero")</f>
        <v>Muito Alta</v>
      </c>
      <c r="I4" s="10" t="str" cm="1">
        <f t="array" ref="I4">_xlfn.IFS(AND(D4&lt;=1,D4&gt;=0.95),"Muito Alta",AND(D4&lt;0.95,D4&gt;=0.9),"Alta",AND(D4&lt;0.9,D4&gt;=0.7),"Boa",AND(D4&lt;0.7,D4&gt;=0.5),"Médio",AND(D4&lt;0.5,D4&gt;=0.25),"Baixo",AND(D4&lt;0.25,D4&gt;0),"Muito Baixo",D4=0,"Zero")</f>
        <v>Baixo</v>
      </c>
      <c r="J4" s="16" t="str" cm="1">
        <f t="array" ref="J4">_xlfn.IFS(AND(E4&lt;=1,E4&gt;=0.95),"Muito Alta",AND(E4&lt;0.95,E4&gt;=0.9),"Alta",AND(E4&lt;0.9,E4&gt;=0.7),"Boa",AND(E4&lt;0.7,E4&gt;=0.5),"Médio",AND(E4&lt;0.5,E4&gt;=0.25),"Baixo",AND(E4&lt;0.25,E4&gt;0),"Muito Baixo",E4=0,"Zero")</f>
        <v>Baixo</v>
      </c>
      <c r="K4"/>
    </row>
    <row r="5" spans="1:11" ht="30" customHeight="1" x14ac:dyDescent="0.35">
      <c r="A5" s="40">
        <v>3</v>
      </c>
      <c r="B5" s="47">
        <v>0.86398763523956723</v>
      </c>
      <c r="C5" s="47">
        <v>0.20754716981132079</v>
      </c>
      <c r="D5" s="2">
        <v>0.19298245614035089</v>
      </c>
      <c r="E5" s="47">
        <v>0.2</v>
      </c>
      <c r="F5" s="30">
        <f>'Matriz Confusão 2'!H6</f>
        <v>57</v>
      </c>
      <c r="G5" s="18" t="str" cm="1">
        <f t="array" ref="G5">_xlfn.IFS(AND(B5&lt;=1,B5&gt;=0.95),"Muito Alta",AND(B5&lt;0.95,B5&gt;=0.9),"Alta",AND(B5&lt;0.9,B5&gt;=0.7),"Boa",AND(B5&lt;0.7,B5&gt;=0.5),"Médio",AND(B5&lt;0.5,B5&gt;=0.25),"Baixo",AND(B5&lt;0.25,B5&gt;0),"Muito Baixo",B5=0,"Zero")</f>
        <v>Boa</v>
      </c>
      <c r="H5" s="18" t="str" cm="1">
        <f t="array" ref="H5">_xlfn.IFS(AND(C5&lt;=1,C5&gt;=0.95),"Muito Alta",AND(C5&lt;0.95,C5&gt;=0.9),"Alta",AND(C5&lt;0.9,C5&gt;=0.7),"Boa",AND(C5&lt;0.7,C5&gt;=0.5),"Médio",AND(C5&lt;0.5,C5&gt;=0.25),"Baixo",AND(C5&lt;0.25,C5&gt;0),"Muito Baixo",C5=0,"Zero")</f>
        <v>Muito Baixo</v>
      </c>
      <c r="I5" s="18" t="str" cm="1">
        <f t="array" ref="I5">_xlfn.IFS(AND(D5&lt;=1,D5&gt;=0.95),"Muito Alta",AND(D5&lt;0.95,D5&gt;=0.9),"Alta",AND(D5&lt;0.9,D5&gt;=0.7),"Boa",AND(D5&lt;0.7,D5&gt;=0.5),"Médio",AND(D5&lt;0.5,D5&gt;=0.25),"Baixo",AND(D5&lt;0.25,D5&gt;0),"Muito Baixo",D5=0,"Zero")</f>
        <v>Muito Baixo</v>
      </c>
      <c r="J5" s="18" t="str" cm="1">
        <f t="array" ref="J5">_xlfn.IFS(AND(E5&lt;=1,E5&gt;=0.95),"Muito Alta",AND(E5&lt;0.95,E5&gt;=0.9),"Alta",AND(E5&lt;0.9,E5&gt;=0.7),"Boa",AND(E5&lt;0.7,E5&gt;=0.5),"Médio",AND(E5&lt;0.5,E5&gt;=0.25),"Baixo",AND(E5&lt;0.25,E5&gt;0),"Muito Baixo",E5=0,"Zero")</f>
        <v>Muito Baixo</v>
      </c>
      <c r="K5"/>
    </row>
    <row r="6" spans="1:11" ht="30" customHeight="1" x14ac:dyDescent="0.35">
      <c r="A6" s="40">
        <v>4</v>
      </c>
      <c r="B6" s="2">
        <v>0.86553323029366303</v>
      </c>
      <c r="C6" s="2">
        <v>0.90753424657534243</v>
      </c>
      <c r="D6" s="46">
        <v>0.94138543516873885</v>
      </c>
      <c r="E6" s="46">
        <v>0.924149956408021</v>
      </c>
      <c r="F6" s="30">
        <f>'Matriz Confusão 2'!H7</f>
        <v>563</v>
      </c>
      <c r="G6" s="18" t="str" cm="1">
        <f t="array" ref="G6">_xlfn.IFS(AND(B6&lt;=1,B6&gt;=0.95),"Muito Alta",AND(B6&lt;0.95,B6&gt;=0.9),"Alta",AND(B6&lt;0.9,B6&gt;=0.7),"Boa",AND(B6&lt;0.7,B6&gt;=0.5),"Médio",AND(B6&lt;0.5,B6&gt;=0.25),"Baixo",AND(B6&lt;0.25,B6&gt;0),"Muito Baixo",B6=0,"Zero")</f>
        <v>Boa</v>
      </c>
      <c r="H6" s="18" t="str" cm="1">
        <f t="array" ref="H6">_xlfn.IFS(AND(C6&lt;=1,C6&gt;=0.95),"Muito Alta",AND(C6&lt;0.95,C6&gt;=0.9),"Alta",AND(C6&lt;0.9,C6&gt;=0.7),"Boa",AND(C6&lt;0.7,C6&gt;=0.5),"Médio",AND(C6&lt;0.5,C6&gt;=0.25),"Baixo",AND(C6&lt;0.25,C6&gt;0),"Muito Baixo",C6=0,"Zero")</f>
        <v>Alta</v>
      </c>
      <c r="I6" s="18" t="str" cm="1">
        <f t="array" ref="I6">_xlfn.IFS(AND(D6&lt;=1,D6&gt;=0.95),"Muito Alta",AND(D6&lt;0.95,D6&gt;=0.9),"Alta",AND(D6&lt;0.9,D6&gt;=0.7),"Boa",AND(D6&lt;0.7,D6&gt;=0.5),"Médio",AND(D6&lt;0.5,D6&gt;=0.25),"Baixo",AND(D6&lt;0.25,D6&gt;0),"Muito Baixo",D6=0,"Zero")</f>
        <v>Alta</v>
      </c>
      <c r="J6" s="18" t="str" cm="1">
        <f t="array" ref="J6">_xlfn.IFS(AND(E6&lt;=1,E6&gt;=0.95),"Muito Alta",AND(E6&lt;0.95,E6&gt;=0.9),"Alta",AND(E6&lt;0.9,E6&gt;=0.7),"Boa",AND(E6&lt;0.7,E6&gt;=0.5),"Médio",AND(E6&lt;0.5,E6&gt;=0.25),"Baixo",AND(E6&lt;0.25,E6&gt;0),"Muito Baixo",E6=0,"Zero")</f>
        <v>Alta</v>
      </c>
      <c r="K6"/>
    </row>
    <row r="7" spans="1:11" ht="14.5" x14ac:dyDescent="0.35">
      <c r="A7" s="7" t="s">
        <v>8</v>
      </c>
      <c r="B7" s="5">
        <f>MIN(B2:B6)</f>
        <v>0.86398763523956723</v>
      </c>
      <c r="C7" s="5">
        <f>MIN(C2:C6)</f>
        <v>0.20754716981132079</v>
      </c>
      <c r="D7" s="5">
        <f>MIN(D2:D6)</f>
        <v>0.16666666666666671</v>
      </c>
      <c r="E7" s="5">
        <f>MIN(E2:E6)</f>
        <v>0.2</v>
      </c>
      <c r="G7" s="9">
        <f>COUNTIF(G2:G6,$K$7)</f>
        <v>3</v>
      </c>
      <c r="H7" s="9">
        <f>COUNTIF(H2:H6,$K$7)</f>
        <v>1</v>
      </c>
      <c r="I7" s="9">
        <f>COUNTIF(I2:I6,$K$7)</f>
        <v>0</v>
      </c>
      <c r="J7" s="9">
        <f>COUNTIF(J2:J6,$K$7)</f>
        <v>0</v>
      </c>
      <c r="K7" s="33" t="s">
        <v>17</v>
      </c>
    </row>
    <row r="8" spans="1:11" ht="14.5" x14ac:dyDescent="0.35">
      <c r="A8" s="8" t="s">
        <v>9</v>
      </c>
      <c r="B8" s="6">
        <f>MAX(B2:B6)</f>
        <v>0.99072642967542501</v>
      </c>
      <c r="C8" s="6">
        <f>MAX(C2:C6)</f>
        <v>1</v>
      </c>
      <c r="D8" s="6">
        <f>MAX(D2:D6)</f>
        <v>0.94138543516873885</v>
      </c>
      <c r="E8" s="6">
        <f>MAX(E2:E6)</f>
        <v>0.924149956408021</v>
      </c>
      <c r="G8" s="9">
        <f>COUNTIF(G2:G6,$K$8)</f>
        <v>0</v>
      </c>
      <c r="H8" s="9">
        <f>COUNTIF(H2:H6,$K$8)</f>
        <v>1</v>
      </c>
      <c r="I8" s="9">
        <f>COUNTIF(I2:I6,$K$8)</f>
        <v>1</v>
      </c>
      <c r="J8" s="9">
        <f>COUNTIF(J2:J6,$K$8)</f>
        <v>1</v>
      </c>
      <c r="K8" s="33" t="s">
        <v>14</v>
      </c>
    </row>
    <row r="9" spans="1:11" ht="14.5" x14ac:dyDescent="0.35">
      <c r="A9" s="11">
        <v>0</v>
      </c>
      <c r="B9">
        <f>COUNTIF(B2:B6,"=0")</f>
        <v>0</v>
      </c>
      <c r="C9">
        <f>COUNTIF(C2:C6,"=0")</f>
        <v>0</v>
      </c>
      <c r="D9">
        <f>COUNTIF(D2:D6,"=0")</f>
        <v>0</v>
      </c>
      <c r="E9">
        <f>COUNTIF(E2:E6,"=0")</f>
        <v>0</v>
      </c>
      <c r="G9" s="9">
        <f>COUNTIF(G2:G6,$K$9)</f>
        <v>2</v>
      </c>
      <c r="H9" s="9">
        <f>COUNTIF(H2:H6,$K$9)</f>
        <v>0</v>
      </c>
      <c r="I9" s="9">
        <f>COUNTIF(I2:I6,$K$9)</f>
        <v>0</v>
      </c>
      <c r="J9" s="9">
        <f>COUNTIF(J2:J6,$K$9)</f>
        <v>0</v>
      </c>
      <c r="K9" s="33" t="s">
        <v>19</v>
      </c>
    </row>
    <row r="10" spans="1:11" ht="14.5" x14ac:dyDescent="0.35">
      <c r="A10" s="11">
        <v>1</v>
      </c>
      <c r="B10">
        <f>COUNTIF(B2:B6,"=1")</f>
        <v>0</v>
      </c>
      <c r="C10">
        <f>COUNTIF(C2:C6,"=1")</f>
        <v>1</v>
      </c>
      <c r="D10">
        <f>COUNTIF(D2:D6,"=1")</f>
        <v>0</v>
      </c>
      <c r="E10">
        <f>COUNTIF(E2:E6,"=1")</f>
        <v>0</v>
      </c>
      <c r="G10" s="9">
        <f>COUNTIF(G2:G6,$K$10)</f>
        <v>0</v>
      </c>
      <c r="H10" s="9">
        <f>COUNTIF(H2:H6,$K$10)</f>
        <v>1</v>
      </c>
      <c r="I10" s="9">
        <f>COUNTIF(I2:I6,$K$10)</f>
        <v>0</v>
      </c>
      <c r="J10" s="9">
        <f>COUNTIF(J2:J6,$K$10)</f>
        <v>0</v>
      </c>
      <c r="K10" s="33" t="s">
        <v>15</v>
      </c>
    </row>
    <row r="11" spans="1:11" ht="14.5" x14ac:dyDescent="0.35">
      <c r="A11" s="12" t="s">
        <v>8</v>
      </c>
      <c r="B11" s="5">
        <f>INDEX($A$2:$A$6,MATCH(B7,B2:B6,0))</f>
        <v>3</v>
      </c>
      <c r="C11" s="5">
        <f>INDEX($A$2:$A$6,MATCH(C7,C2:C6,0))</f>
        <v>3</v>
      </c>
      <c r="D11" s="5">
        <f>INDEX($A$2:$A$6,MATCH(D7,D2:D6,0))</f>
        <v>0</v>
      </c>
      <c r="E11" s="5">
        <f>INDEX($A$2:$A$6,MATCH(E7,E2:E6,0))</f>
        <v>3</v>
      </c>
      <c r="G11" s="9">
        <f>COUNTIF(G2:G6,$K$11)</f>
        <v>0</v>
      </c>
      <c r="H11" s="9">
        <f>COUNTIF(H2:H6,$K$11)</f>
        <v>1</v>
      </c>
      <c r="I11" s="9">
        <f>COUNTIF(I2:I6,$K$11)</f>
        <v>1</v>
      </c>
      <c r="J11" s="9">
        <f>COUNTIF(J2:J6,$K$11)</f>
        <v>3</v>
      </c>
      <c r="K11" s="33" t="s">
        <v>18</v>
      </c>
    </row>
    <row r="12" spans="1:11" ht="14.5" x14ac:dyDescent="0.35">
      <c r="A12" s="13" t="s">
        <v>9</v>
      </c>
      <c r="B12" s="6">
        <f>INDEX($A$2:$A$6,MATCH(B8,B2:B6,0))</f>
        <v>1</v>
      </c>
      <c r="C12" s="6">
        <f>INDEX($A$2:$A$6,MATCH(C8,C2:C6,0))</f>
        <v>2</v>
      </c>
      <c r="D12" s="6">
        <f>INDEX($A$2:$A$6,MATCH(D8,D2:D6,0))</f>
        <v>4</v>
      </c>
      <c r="E12" s="6">
        <f>INDEX($A$2:$A$6,MATCH(E8,E2:E6,0))</f>
        <v>4</v>
      </c>
      <c r="F12" s="32"/>
      <c r="G12" s="9">
        <f>COUNTIF(G2:G6,$K$12)</f>
        <v>0</v>
      </c>
      <c r="H12" s="9">
        <f>COUNTIF(H2:H6,$K$12)</f>
        <v>1</v>
      </c>
      <c r="I12" s="9">
        <f>COUNTIF(I2:I6,$K$12)</f>
        <v>3</v>
      </c>
      <c r="J12" s="9">
        <f>COUNTIF(J2:J6,$K$12)</f>
        <v>1</v>
      </c>
      <c r="K12" s="33" t="s">
        <v>20</v>
      </c>
    </row>
    <row r="13" spans="1:11" ht="30" customHeight="1" x14ac:dyDescent="0.35">
      <c r="A13" s="11"/>
      <c r="G13">
        <f>SUM(G7:G12)+B9</f>
        <v>5</v>
      </c>
      <c r="H13">
        <f t="shared" ref="H13:J13" si="0">SUM(H7:H12)+C9</f>
        <v>5</v>
      </c>
      <c r="I13">
        <f t="shared" si="0"/>
        <v>5</v>
      </c>
      <c r="J13">
        <f t="shared" si="0"/>
        <v>5</v>
      </c>
    </row>
  </sheetData>
  <pageMargins left="0.7" right="0.7" top="0.75" bottom="0.75" header="0.3" footer="0.3"/>
  <ignoredErrors>
    <ignoredError sqref="F2" calculatedColumn="1"/>
  </ignoredErrors>
  <tableParts count="1">
    <tablePart r:id="rId1"/>
  </tableParts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BFD892A-746A-4756-B1A5-BD99F1B0A167}">
  <sheetPr codeName="Folha8"/>
  <dimension ref="A1"/>
  <sheetViews>
    <sheetView zoomScale="80" zoomScaleNormal="80" workbookViewId="0"/>
  </sheetViews>
  <sheetFormatPr defaultRowHeight="14.5" x14ac:dyDescent="0.35"/>
  <sheetData/>
  <pageMargins left="0.7" right="0.7" top="0.75" bottom="0.75" header="0.3" footer="0.3"/>
  <drawing r:id="rId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A0C93D5-A41B-4A19-AAAF-B3454343E5FD}">
  <sheetPr codeName="Folha9"/>
  <dimension ref="A1"/>
  <sheetViews>
    <sheetView zoomScale="80" zoomScaleNormal="80" workbookViewId="0"/>
  </sheetViews>
  <sheetFormatPr defaultRowHeight="14.5" x14ac:dyDescent="0.35"/>
  <sheetData/>
  <pageMargins left="0.7" right="0.7" top="0.75" bottom="0.75" header="0.3" footer="0.3"/>
  <drawing r:id="rId1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22B86A4-161E-4DDA-8D69-496C4711E39D}">
  <sheetPr codeName="Folha10"/>
  <dimension ref="A1"/>
  <sheetViews>
    <sheetView zoomScale="80" zoomScaleNormal="80" workbookViewId="0"/>
  </sheetViews>
  <sheetFormatPr defaultRowHeight="14.5" x14ac:dyDescent="0.35"/>
  <sheetData/>
  <pageMargins left="0.7" right="0.7" top="0.75" bottom="0.75" header="0.3" footer="0.3"/>
  <drawing r:id="rId1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687B362-5EEB-41E6-8690-81A2A7B467B9}">
  <sheetPr codeName="Folha11"/>
  <dimension ref="A1"/>
  <sheetViews>
    <sheetView zoomScale="80" zoomScaleNormal="80" workbookViewId="0"/>
  </sheetViews>
  <sheetFormatPr defaultRowHeight="14.5" x14ac:dyDescent="0.35"/>
  <sheetData/>
  <pageMargins left="0.7" right="0.7" top="0.75" bottom="0.75" header="0.3" footer="0.3"/>
  <drawing r:id="rId1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6A6930E-4176-4367-AF15-7C01F09A0CE1}">
  <sheetPr codeName="Folha12"/>
  <dimension ref="N1:O44"/>
  <sheetViews>
    <sheetView workbookViewId="0">
      <selection activeCell="O7" sqref="O7"/>
    </sheetView>
  </sheetViews>
  <sheetFormatPr defaultRowHeight="14.5" x14ac:dyDescent="0.35"/>
  <cols>
    <col min="14" max="15" width="8.7265625" style="9"/>
  </cols>
  <sheetData>
    <row r="1" spans="14:15" x14ac:dyDescent="0.35">
      <c r="N1" s="20" t="s">
        <v>29</v>
      </c>
      <c r="O1" s="20" t="s">
        <v>33</v>
      </c>
    </row>
    <row r="2" spans="14:15" x14ac:dyDescent="0.35">
      <c r="N2" s="18">
        <v>0</v>
      </c>
      <c r="O2" s="18">
        <v>0.9</v>
      </c>
    </row>
    <row r="3" spans="14:15" x14ac:dyDescent="0.35">
      <c r="N3" s="18">
        <v>1</v>
      </c>
      <c r="O3" s="18">
        <v>0.99</v>
      </c>
    </row>
    <row r="4" spans="14:15" x14ac:dyDescent="0.35">
      <c r="N4" s="18">
        <v>2</v>
      </c>
      <c r="O4" s="18">
        <v>0.9</v>
      </c>
    </row>
    <row r="5" spans="14:15" x14ac:dyDescent="0.35">
      <c r="N5" s="18">
        <v>3</v>
      </c>
      <c r="O5" s="42">
        <v>0.68</v>
      </c>
    </row>
    <row r="6" spans="14:15" x14ac:dyDescent="0.35">
      <c r="N6" s="18">
        <v>4</v>
      </c>
      <c r="O6" s="42">
        <v>0.69</v>
      </c>
    </row>
    <row r="7" spans="14:15" x14ac:dyDescent="0.35">
      <c r="N7"/>
      <c r="O7"/>
    </row>
    <row r="8" spans="14:15" x14ac:dyDescent="0.35">
      <c r="N8"/>
      <c r="O8"/>
    </row>
    <row r="9" spans="14:15" x14ac:dyDescent="0.35">
      <c r="N9"/>
      <c r="O9"/>
    </row>
    <row r="10" spans="14:15" x14ac:dyDescent="0.35">
      <c r="N10"/>
      <c r="O10"/>
    </row>
    <row r="11" spans="14:15" x14ac:dyDescent="0.35">
      <c r="N11"/>
      <c r="O11"/>
    </row>
    <row r="12" spans="14:15" x14ac:dyDescent="0.35">
      <c r="N12"/>
      <c r="O12"/>
    </row>
    <row r="13" spans="14:15" x14ac:dyDescent="0.35">
      <c r="N13"/>
      <c r="O13"/>
    </row>
    <row r="14" spans="14:15" x14ac:dyDescent="0.35">
      <c r="N14"/>
      <c r="O14"/>
    </row>
    <row r="15" spans="14:15" x14ac:dyDescent="0.35">
      <c r="N15"/>
      <c r="O15"/>
    </row>
    <row r="16" spans="14:15" x14ac:dyDescent="0.35">
      <c r="N16"/>
      <c r="O16"/>
    </row>
    <row r="17" spans="14:15" x14ac:dyDescent="0.35">
      <c r="N17"/>
      <c r="O17"/>
    </row>
    <row r="18" spans="14:15" x14ac:dyDescent="0.35">
      <c r="N18"/>
      <c r="O18"/>
    </row>
    <row r="19" spans="14:15" x14ac:dyDescent="0.35">
      <c r="N19"/>
      <c r="O19"/>
    </row>
    <row r="20" spans="14:15" x14ac:dyDescent="0.35">
      <c r="N20"/>
      <c r="O20"/>
    </row>
    <row r="21" spans="14:15" x14ac:dyDescent="0.35">
      <c r="N21"/>
      <c r="O21"/>
    </row>
    <row r="22" spans="14:15" x14ac:dyDescent="0.35">
      <c r="N22"/>
      <c r="O22"/>
    </row>
    <row r="23" spans="14:15" x14ac:dyDescent="0.35">
      <c r="N23"/>
      <c r="O23"/>
    </row>
    <row r="24" spans="14:15" x14ac:dyDescent="0.35">
      <c r="N24"/>
      <c r="O24"/>
    </row>
    <row r="25" spans="14:15" x14ac:dyDescent="0.35">
      <c r="N25"/>
      <c r="O25"/>
    </row>
    <row r="26" spans="14:15" x14ac:dyDescent="0.35">
      <c r="N26"/>
      <c r="O26"/>
    </row>
    <row r="27" spans="14:15" x14ac:dyDescent="0.35">
      <c r="N27"/>
      <c r="O27"/>
    </row>
    <row r="28" spans="14:15" x14ac:dyDescent="0.35">
      <c r="N28"/>
      <c r="O28"/>
    </row>
    <row r="29" spans="14:15" x14ac:dyDescent="0.35">
      <c r="N29"/>
      <c r="O29"/>
    </row>
    <row r="30" spans="14:15" x14ac:dyDescent="0.35">
      <c r="N30"/>
      <c r="O30"/>
    </row>
    <row r="31" spans="14:15" x14ac:dyDescent="0.35">
      <c r="N31"/>
      <c r="O31"/>
    </row>
    <row r="32" spans="14:15" x14ac:dyDescent="0.35">
      <c r="N32"/>
      <c r="O32"/>
    </row>
    <row r="33" spans="14:15" x14ac:dyDescent="0.35">
      <c r="N33"/>
      <c r="O33"/>
    </row>
    <row r="34" spans="14:15" x14ac:dyDescent="0.35">
      <c r="N34"/>
      <c r="O34"/>
    </row>
    <row r="35" spans="14:15" x14ac:dyDescent="0.35">
      <c r="N35"/>
      <c r="O35"/>
    </row>
    <row r="36" spans="14:15" x14ac:dyDescent="0.35">
      <c r="N36"/>
      <c r="O36"/>
    </row>
    <row r="37" spans="14:15" x14ac:dyDescent="0.35">
      <c r="N37"/>
      <c r="O37"/>
    </row>
    <row r="38" spans="14:15" x14ac:dyDescent="0.35">
      <c r="N38"/>
      <c r="O38"/>
    </row>
    <row r="39" spans="14:15" x14ac:dyDescent="0.35">
      <c r="N39"/>
      <c r="O39"/>
    </row>
    <row r="40" spans="14:15" x14ac:dyDescent="0.35">
      <c r="N40"/>
      <c r="O40"/>
    </row>
    <row r="41" spans="14:15" x14ac:dyDescent="0.35">
      <c r="N41"/>
      <c r="O41"/>
    </row>
    <row r="42" spans="14:15" x14ac:dyDescent="0.35">
      <c r="N42"/>
      <c r="O42"/>
    </row>
    <row r="43" spans="14:15" x14ac:dyDescent="0.35">
      <c r="N43"/>
      <c r="O43"/>
    </row>
    <row r="44" spans="14:15" x14ac:dyDescent="0.35">
      <c r="N44"/>
      <c r="O44"/>
    </row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Folhas de Cálculo</vt:lpstr>
      </vt:variant>
      <vt:variant>
        <vt:i4>11</vt:i4>
      </vt:variant>
    </vt:vector>
  </HeadingPairs>
  <TitlesOfParts>
    <vt:vector size="11" baseType="lpstr">
      <vt:lpstr>Geral</vt:lpstr>
      <vt:lpstr>Loss e Accuracy</vt:lpstr>
      <vt:lpstr>Matriz Confusão</vt:lpstr>
      <vt:lpstr>Matriz Confusão 2</vt:lpstr>
      <vt:lpstr>Comentários</vt:lpstr>
      <vt:lpstr>Métricas</vt:lpstr>
      <vt:lpstr>Accuracy</vt:lpstr>
      <vt:lpstr>Precision</vt:lpstr>
      <vt:lpstr>Recall</vt:lpstr>
      <vt:lpstr>F1</vt:lpstr>
      <vt:lpstr>ROC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Beatriz Neves (1201800)</dc:creator>
  <cp:lastModifiedBy>Beatriz Neves (1201800)</cp:lastModifiedBy>
  <dcterms:created xsi:type="dcterms:W3CDTF">2024-09-27T16:57:25Z</dcterms:created>
  <dcterms:modified xsi:type="dcterms:W3CDTF">2024-12-13T12:30:58Z</dcterms:modified>
</cp:coreProperties>
</file>