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3\"/>
    </mc:Choice>
  </mc:AlternateContent>
  <xr:revisionPtr revIDLastSave="0" documentId="13_ncr:1_{21E26846-97C8-4CAA-8C4D-8BC4036FE6F5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2" r:id="rId5"/>
    <sheet name="Comentários" sheetId="10" r:id="rId6"/>
    <sheet name="Métricas" sheetId="7" r:id="rId7"/>
    <sheet name="Accuracy" sheetId="2" r:id="rId8"/>
    <sheet name="Precision" sheetId="5" r:id="rId9"/>
    <sheet name="Recall" sheetId="6" r:id="rId10"/>
    <sheet name="F1" sheetId="3" r:id="rId11"/>
    <sheet name="ROC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45" i="12" l="1"/>
  <c r="AT44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9" i="12"/>
  <c r="AT28" i="12"/>
  <c r="AT27" i="12"/>
  <c r="AT26" i="12"/>
  <c r="AT25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T8" i="12"/>
  <c r="AT7" i="12"/>
  <c r="AT6" i="12"/>
  <c r="AT5" i="12"/>
  <c r="AT4" i="12"/>
  <c r="AT3" i="12"/>
  <c r="D2" i="10"/>
  <c r="E2" i="10"/>
  <c r="F2" i="10"/>
  <c r="G2" i="10"/>
  <c r="L2" i="10"/>
  <c r="M2" i="10"/>
  <c r="N2" i="10"/>
  <c r="O2" i="10"/>
  <c r="L4" i="10" s="1"/>
  <c r="T2" i="10"/>
  <c r="U2" i="10"/>
  <c r="T3" i="10" s="1"/>
  <c r="V2" i="10"/>
  <c r="W2" i="10"/>
  <c r="AB2" i="10"/>
  <c r="AC2" i="10"/>
  <c r="AD2" i="10"/>
  <c r="AE2" i="10"/>
  <c r="AL2" i="10"/>
  <c r="AO2" i="10"/>
  <c r="E3" i="10"/>
  <c r="F3" i="10"/>
  <c r="G3" i="10"/>
  <c r="M3" i="10"/>
  <c r="N3" i="10"/>
  <c r="O3" i="10"/>
  <c r="U3" i="10"/>
  <c r="V3" i="10"/>
  <c r="W3" i="10"/>
  <c r="AC3" i="10"/>
  <c r="AB3" i="10" s="1"/>
  <c r="AD3" i="10"/>
  <c r="AE3" i="10"/>
  <c r="E4" i="10"/>
  <c r="F4" i="10"/>
  <c r="G4" i="10"/>
  <c r="M4" i="10"/>
  <c r="N4" i="10"/>
  <c r="O4" i="10"/>
  <c r="AC4" i="10"/>
  <c r="AB4" i="10" s="1"/>
  <c r="AD4" i="10"/>
  <c r="AE4" i="10"/>
  <c r="E5" i="10"/>
  <c r="F5" i="10"/>
  <c r="G5" i="10"/>
  <c r="T5" i="10"/>
  <c r="U5" i="10"/>
  <c r="T8" i="10" s="1"/>
  <c r="V5" i="10"/>
  <c r="W5" i="10"/>
  <c r="AC5" i="10"/>
  <c r="AD5" i="10"/>
  <c r="AB5" i="10" s="1"/>
  <c r="AE5" i="10"/>
  <c r="E6" i="10"/>
  <c r="F6" i="10"/>
  <c r="G6" i="10"/>
  <c r="M6" i="10"/>
  <c r="L7" i="10" s="1"/>
  <c r="N6" i="10"/>
  <c r="O6" i="10"/>
  <c r="U6" i="10"/>
  <c r="T6" i="10" s="1"/>
  <c r="V6" i="10"/>
  <c r="W6" i="10"/>
  <c r="AC6" i="10"/>
  <c r="AB6" i="10" s="1"/>
  <c r="AD6" i="10"/>
  <c r="AE6" i="10"/>
  <c r="E7" i="10"/>
  <c r="F7" i="10"/>
  <c r="G7" i="10"/>
  <c r="M7" i="10"/>
  <c r="N7" i="10"/>
  <c r="O7" i="10"/>
  <c r="U7" i="10"/>
  <c r="V7" i="10"/>
  <c r="W7" i="10"/>
  <c r="AC7" i="10"/>
  <c r="AB7" i="10" s="1"/>
  <c r="AD7" i="10"/>
  <c r="AE7" i="10"/>
  <c r="U8" i="10"/>
  <c r="V8" i="10"/>
  <c r="W8" i="10"/>
  <c r="AC8" i="10"/>
  <c r="AD8" i="10"/>
  <c r="AE8" i="10"/>
  <c r="AB8" i="10" s="1"/>
  <c r="E9" i="10"/>
  <c r="F9" i="10"/>
  <c r="G9" i="10"/>
  <c r="L9" i="10"/>
  <c r="M9" i="10"/>
  <c r="N9" i="10"/>
  <c r="O9" i="10"/>
  <c r="E10" i="10"/>
  <c r="F10" i="10"/>
  <c r="G10" i="10"/>
  <c r="U10" i="10"/>
  <c r="T13" i="10" s="1"/>
  <c r="V10" i="10"/>
  <c r="W10" i="10"/>
  <c r="AB10" i="10"/>
  <c r="AC10" i="10"/>
  <c r="AD10" i="10"/>
  <c r="AB14" i="10" s="1"/>
  <c r="AE10" i="10"/>
  <c r="AB13" i="10" s="1"/>
  <c r="E11" i="10"/>
  <c r="F11" i="10"/>
  <c r="G11" i="10"/>
  <c r="M11" i="10"/>
  <c r="L12" i="10" s="1"/>
  <c r="N11" i="10"/>
  <c r="O11" i="10"/>
  <c r="U11" i="10"/>
  <c r="V11" i="10"/>
  <c r="W11" i="10"/>
  <c r="AC11" i="10"/>
  <c r="AD11" i="10"/>
  <c r="AE11" i="10"/>
  <c r="M12" i="10"/>
  <c r="N12" i="10"/>
  <c r="O12" i="10"/>
  <c r="U12" i="10"/>
  <c r="V12" i="10"/>
  <c r="W12" i="10"/>
  <c r="AC12" i="10"/>
  <c r="AD12" i="10"/>
  <c r="AE12" i="10"/>
  <c r="E13" i="10"/>
  <c r="F13" i="10"/>
  <c r="G13" i="10"/>
  <c r="U13" i="10"/>
  <c r="V13" i="10"/>
  <c r="W13" i="10"/>
  <c r="AC13" i="10"/>
  <c r="AD13" i="10"/>
  <c r="AE13" i="10"/>
  <c r="E14" i="10"/>
  <c r="F14" i="10"/>
  <c r="G14" i="10"/>
  <c r="M14" i="10"/>
  <c r="N14" i="10"/>
  <c r="O14" i="10"/>
  <c r="AC14" i="10"/>
  <c r="AD14" i="10"/>
  <c r="AE14" i="10"/>
  <c r="M15" i="10"/>
  <c r="L15" i="10" s="1"/>
  <c r="N15" i="10"/>
  <c r="O15" i="10"/>
  <c r="T15" i="10"/>
  <c r="U15" i="10"/>
  <c r="V15" i="10"/>
  <c r="W15" i="10"/>
  <c r="E16" i="10"/>
  <c r="F16" i="10"/>
  <c r="G16" i="10"/>
  <c r="U16" i="10"/>
  <c r="T16" i="10" s="1"/>
  <c r="V16" i="10"/>
  <c r="W16" i="10"/>
  <c r="AC16" i="10"/>
  <c r="AB17" i="10" s="1"/>
  <c r="AD16" i="10"/>
  <c r="AE16" i="10"/>
  <c r="E17" i="10"/>
  <c r="F17" i="10"/>
  <c r="G17" i="10"/>
  <c r="L17" i="10"/>
  <c r="M17" i="10"/>
  <c r="L20" i="10" s="1"/>
  <c r="N17" i="10"/>
  <c r="O17" i="10"/>
  <c r="U17" i="10"/>
  <c r="T17" i="10" s="1"/>
  <c r="V17" i="10"/>
  <c r="W17" i="10"/>
  <c r="AC17" i="10"/>
  <c r="AD17" i="10"/>
  <c r="AE17" i="10"/>
  <c r="M18" i="10"/>
  <c r="N18" i="10"/>
  <c r="O18" i="10"/>
  <c r="AC18" i="10"/>
  <c r="AD18" i="10"/>
  <c r="AE18" i="10"/>
  <c r="D19" i="10"/>
  <c r="E19" i="10"/>
  <c r="F19" i="10"/>
  <c r="G19" i="10"/>
  <c r="M19" i="10"/>
  <c r="N19" i="10"/>
  <c r="O19" i="10"/>
  <c r="U19" i="10"/>
  <c r="T21" i="10" s="1"/>
  <c r="V19" i="10"/>
  <c r="W19" i="10"/>
  <c r="E20" i="10"/>
  <c r="F20" i="10"/>
  <c r="G20" i="10"/>
  <c r="M20" i="10"/>
  <c r="N20" i="10"/>
  <c r="O20" i="10"/>
  <c r="U20" i="10"/>
  <c r="V20" i="10"/>
  <c r="W20" i="10"/>
  <c r="AB20" i="10"/>
  <c r="AC20" i="10"/>
  <c r="AD20" i="10"/>
  <c r="AB21" i="10" s="1"/>
  <c r="AE20" i="10"/>
  <c r="E21" i="10"/>
  <c r="F21" i="10"/>
  <c r="G21" i="10"/>
  <c r="U21" i="10"/>
  <c r="V21" i="10"/>
  <c r="W21" i="10"/>
  <c r="AC21" i="10"/>
  <c r="AD21" i="10"/>
  <c r="AE21" i="10"/>
  <c r="L22" i="10"/>
  <c r="M22" i="10"/>
  <c r="N22" i="10"/>
  <c r="L23" i="10" s="1"/>
  <c r="O22" i="10"/>
  <c r="AC22" i="10"/>
  <c r="AB22" i="10" s="1"/>
  <c r="AD22" i="10"/>
  <c r="AE22" i="10"/>
  <c r="E23" i="10"/>
  <c r="F23" i="10"/>
  <c r="G23" i="10"/>
  <c r="M23" i="10"/>
  <c r="N23" i="10"/>
  <c r="O23" i="10"/>
  <c r="U23" i="10"/>
  <c r="T24" i="10" s="1"/>
  <c r="V23" i="10"/>
  <c r="W23" i="10"/>
  <c r="T25" i="10" s="1"/>
  <c r="E24" i="10"/>
  <c r="F24" i="10"/>
  <c r="G24" i="10"/>
  <c r="U24" i="10"/>
  <c r="V24" i="10"/>
  <c r="W24" i="10"/>
  <c r="AC24" i="10"/>
  <c r="AB25" i="10" s="1"/>
  <c r="AD24" i="10"/>
  <c r="AE24" i="10"/>
  <c r="U25" i="10"/>
  <c r="V25" i="10"/>
  <c r="W25" i="10"/>
  <c r="AC25" i="10"/>
  <c r="AD25" i="10"/>
  <c r="AE25" i="10"/>
  <c r="E26" i="10"/>
  <c r="F26" i="10"/>
  <c r="G26" i="10"/>
  <c r="E27" i="10"/>
  <c r="D27" i="10" s="1"/>
  <c r="F27" i="10"/>
  <c r="G27" i="10"/>
  <c r="U27" i="10"/>
  <c r="V27" i="10"/>
  <c r="W27" i="10"/>
  <c r="T29" i="10" s="1"/>
  <c r="AC27" i="10"/>
  <c r="AD27" i="10"/>
  <c r="AE27" i="10"/>
  <c r="U28" i="10"/>
  <c r="T28" i="10" s="1"/>
  <c r="V28" i="10"/>
  <c r="W28" i="10"/>
  <c r="AB28" i="10"/>
  <c r="AC28" i="10"/>
  <c r="AD28" i="10"/>
  <c r="AE28" i="10"/>
  <c r="U29" i="10"/>
  <c r="V29" i="10"/>
  <c r="W29" i="10"/>
  <c r="U30" i="10"/>
  <c r="T30" i="10" s="1"/>
  <c r="V30" i="10"/>
  <c r="W30" i="10"/>
  <c r="T31" i="10"/>
  <c r="U31" i="10"/>
  <c r="V31" i="10"/>
  <c r="W31" i="10"/>
  <c r="AT45" i="9"/>
  <c r="AT44" i="9"/>
  <c r="AT43" i="9"/>
  <c r="AT42" i="9"/>
  <c r="AT41" i="9"/>
  <c r="AT40" i="9"/>
  <c r="AT39" i="9"/>
  <c r="AT38" i="9"/>
  <c r="AT37" i="9"/>
  <c r="AT36" i="9"/>
  <c r="AT35" i="9"/>
  <c r="AT34" i="9"/>
  <c r="AT33" i="9"/>
  <c r="AT32" i="9"/>
  <c r="AT31" i="9"/>
  <c r="AT30" i="9"/>
  <c r="AT29" i="9"/>
  <c r="AT28" i="9"/>
  <c r="AT27" i="9"/>
  <c r="AT26" i="9"/>
  <c r="AT25" i="9"/>
  <c r="AT24" i="9"/>
  <c r="AT23" i="9"/>
  <c r="AT22" i="9"/>
  <c r="AT21" i="9"/>
  <c r="AT20" i="9"/>
  <c r="AT19" i="9"/>
  <c r="AT18" i="9"/>
  <c r="AT17" i="9"/>
  <c r="AT16" i="9"/>
  <c r="AT15" i="9"/>
  <c r="AT14" i="9"/>
  <c r="AT13" i="9"/>
  <c r="AT12" i="9"/>
  <c r="AT11" i="9"/>
  <c r="AT10" i="9"/>
  <c r="AT9" i="9"/>
  <c r="AT8" i="9"/>
  <c r="AT7" i="9"/>
  <c r="AT6" i="9"/>
  <c r="AT5" i="9"/>
  <c r="AT4" i="9"/>
  <c r="AT3" i="9"/>
  <c r="L3" i="10" l="1"/>
  <c r="T20" i="10"/>
  <c r="AL4" i="10"/>
  <c r="L19" i="10"/>
  <c r="L18" i="10"/>
  <c r="AB12" i="10"/>
  <c r="AB11" i="10"/>
  <c r="AB18" i="10"/>
  <c r="T12" i="10"/>
  <c r="T11" i="10"/>
  <c r="T7" i="10"/>
  <c r="AL3" i="10" l="1"/>
  <c r="AL9" i="10"/>
  <c r="AL6" i="10"/>
  <c r="AL5" i="10"/>
  <c r="AL8" i="10"/>
  <c r="AL7" i="10"/>
  <c r="AL10" i="10" l="1"/>
  <c r="AN4" i="10" s="1"/>
  <c r="AN3" i="10" l="1"/>
  <c r="AN8" i="10"/>
  <c r="AN9" i="10"/>
  <c r="AN6" i="10"/>
  <c r="AN5" i="10"/>
  <c r="AN7" i="10"/>
  <c r="C20" i="1" l="1"/>
  <c r="C22" i="1" s="1"/>
  <c r="D20" i="1"/>
  <c r="D22" i="1" s="1"/>
  <c r="E20" i="1"/>
  <c r="E22" i="1" s="1"/>
  <c r="B20" i="1"/>
  <c r="B22" i="1" s="1"/>
  <c r="C19" i="1"/>
  <c r="C21" i="1" s="1"/>
  <c r="D19" i="1"/>
  <c r="D21" i="1" s="1"/>
  <c r="E19" i="1"/>
  <c r="E21" i="1" s="1"/>
  <c r="B19" i="1"/>
  <c r="B21" i="1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G50" i="7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<sst xmlns="http://schemas.openxmlformats.org/spreadsheetml/2006/main" count="219" uniqueCount="84">
  <si>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</si>
  <si>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</si>
  <si>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</si>
  <si>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</si>
  <si>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</si>
  <si>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</si>
  <si>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</si>
  <si>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</si>
  <si>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</si>
  <si>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</si>
  <si>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</si>
  <si>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</si>
  <si>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</si>
  <si>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</si>
  <si>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</si>
  <si>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</si>
  <si>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</si>
  <si>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</si>
  <si>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</si>
  <si>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</si>
  <si>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</si>
  <si>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</si>
  <si>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</si>
  <si>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</si>
  <si>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</si>
  <si>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</si>
  <si>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 xml:space="preserve">Verdadeiro </t>
  </si>
  <si>
    <t>Alvenaria de Pedra</t>
  </si>
  <si>
    <t>1983-2010</t>
  </si>
  <si>
    <t>Vãos Multiplos</t>
  </si>
  <si>
    <t>Aço</t>
  </si>
  <si>
    <t>Outros</t>
  </si>
  <si>
    <t>Depois de 2010</t>
  </si>
  <si>
    <t>1960-1983</t>
  </si>
  <si>
    <t>Betão Armado</t>
  </si>
  <si>
    <t>Antes de 1960</t>
  </si>
  <si>
    <t>Tabuleiro simples/apoiado</t>
  </si>
  <si>
    <t>Classe 42</t>
  </si>
  <si>
    <t>Classe 32</t>
  </si>
  <si>
    <t>Pórtico</t>
  </si>
  <si>
    <t>Classe 10</t>
  </si>
  <si>
    <t>Classe 38</t>
  </si>
  <si>
    <t>Classe 31</t>
  </si>
  <si>
    <t>Classe 9</t>
  </si>
  <si>
    <t>Classe 21</t>
  </si>
  <si>
    <t>Alvenaria de Tijolo</t>
  </si>
  <si>
    <t>Outro</t>
  </si>
  <si>
    <t>Classe 36</t>
  </si>
  <si>
    <t>Classe 30</t>
  </si>
  <si>
    <t>Classe 6</t>
  </si>
  <si>
    <t>Classe 20</t>
  </si>
  <si>
    <t>Classe 35</t>
  </si>
  <si>
    <t>Classe 4</t>
  </si>
  <si>
    <t>Classe 27</t>
  </si>
  <si>
    <t>Classe 17</t>
  </si>
  <si>
    <t>Arco</t>
  </si>
  <si>
    <t>Classe 2</t>
  </si>
  <si>
    <t>Classe 15</t>
  </si>
  <si>
    <t>Classe 34</t>
  </si>
  <si>
    <t>Classe 26</t>
  </si>
  <si>
    <t>2 (Ano, Material)</t>
  </si>
  <si>
    <t>Classe 14</t>
  </si>
  <si>
    <t>Classe 1</t>
  </si>
  <si>
    <t>2 (Estrutura, Material)</t>
  </si>
  <si>
    <t>2 (Estrutura, Ano, )</t>
  </si>
  <si>
    <t>1 (Material)</t>
  </si>
  <si>
    <t>Classe 13</t>
  </si>
  <si>
    <t>1 (Ano, )</t>
  </si>
  <si>
    <t>Classe 25</t>
  </si>
  <si>
    <t>1 (Estrutura, )</t>
  </si>
  <si>
    <t>0 (Nenhuma)</t>
  </si>
  <si>
    <t xml:space="preserve">Corretos de </t>
  </si>
  <si>
    <t>Classe 33</t>
  </si>
  <si>
    <t>Classe 24</t>
  </si>
  <si>
    <t>Classe 12</t>
  </si>
  <si>
    <t>Classe 0</t>
  </si>
  <si>
    <t>Resumo</t>
  </si>
  <si>
    <t>Material</t>
  </si>
  <si>
    <t>Intervalo de Anos</t>
  </si>
  <si>
    <t>Tipo de Estrutura</t>
  </si>
  <si>
    <t>Classe</t>
  </si>
  <si>
    <t>Propriedades Iguais</t>
  </si>
  <si>
    <t>Quantidade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</si>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</sst>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4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9" fontId="0" fillId="5" borderId="1" xfId="1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9" fontId="6" fillId="5" borderId="0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 textRotation="90"/>
    </xf>
    <xf numFmtId="9" fontId="0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5" borderId="3" xfId="1" applyFont="1" applyFill="1" applyBorder="1" applyAlignment="1">
      <alignment horizontal="left" vertical="center"/>
    </xf>
    <xf numFmtId="9" fontId="0" fillId="0" borderId="0" xfId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135BE24-6004-A519-A106-5AD0FE37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533400</xdr:colOff>
      <xdr:row>37</xdr:row>
      <xdr:rowOff>15874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06638FF-CF5B-46C6-AB8B-7A931067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086A19-9CC1-BE66-93BA-D6EA86DCF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3722606-F5DD-70F1-B1C8-AFDF2CBE3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C3E6A76-F613-A901-EE6E-F1187E1C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3BFE062-22C6-CD80-50F2-D4A9B00FC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182276</xdr:colOff>
      <xdr:row>64</xdr:row>
      <xdr:rowOff>133350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4CF1238-41F4-9452-9C07-50AB7A3CC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78276" cy="11715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158750</xdr:colOff>
      <xdr:row>0</xdr:row>
      <xdr:rowOff>0</xdr:rowOff>
    </xdr:from>
    <xdr:to>
      <xdr:col>17</xdr:col>
      <xdr:colOff>85725</xdr:colOff>
      <xdr:row>101</xdr:row>
      <xdr:rowOff>124783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9C31D58-2A6E-8267-D1E6-DAEF554C3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750" y="0"/>
          <a:ext cx="4194175" cy="184032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805B-709B-4D30-BACA-EF602A6177C3}" name="Tabela1" displayName="Tabela1" ref="A1:J44" totalsRowShown="0" headerRowDxfId="13" dataDxfId="11" headerRowBorderDxfId="12" tableBorderDxfId="10">
  <autoFilter ref="A1:J44" xr:uid="{A24C805B-709B-4D30-BACA-EF602A6177C3}"/>
  <tableColumns count="10">
    <tableColumn id="1" xr3:uid="{84209A9C-47B3-4A02-9A70-258185EFD958}" name="Label" dataDxfId="9"/>
    <tableColumn id="2" xr3:uid="{A8D942E3-4B09-42F0-905D-45F3F8C31E22}" name="Accuracy" dataDxfId="8"/>
    <tableColumn id="3" xr3:uid="{32764C91-0A24-4E5E-92D8-A39AEA668436}" name="Precision" dataDxfId="7"/>
    <tableColumn id="4" xr3:uid="{A58B47D1-4763-4714-B5AB-DAD1B008A3EB}" name="Recall" dataDxfId="6"/>
    <tableColumn id="5" xr3:uid="{B7127577-4A63-4683-BE2B-2A7AB57C4689}" name="F1 Score" dataDxfId="5"/>
    <tableColumn id="6" xr3:uid="{670F7D7D-850C-4DE7-A854-CE6BBE20D325}" name="Qtd" dataDxfId="4"/>
    <tableColumn id="7" xr3:uid="{E28F6C0D-2DF2-475B-ABB1-6A25184C2535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A1ACCE57-E60D-4CAF-AAF5-11E12405F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6C32EE58-0B12-4D93-86BF-3500D56CA02C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DBFF8327-6FA4-41F2-8469-D442AD7B2054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22"/>
  <sheetViews>
    <sheetView tabSelected="1" topLeftCell="A4" zoomScale="90" zoomScaleNormal="90" workbookViewId="0">
      <selection activeCell="B19" sqref="B19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15.91634368896484</v>
      </c>
      <c r="C2" s="2">
        <v>0.48287206888198853</v>
      </c>
      <c r="D2" s="2">
        <v>2.370465755462646</v>
      </c>
      <c r="E2" s="2">
        <v>0.6093023419380188</v>
      </c>
    </row>
    <row r="3" spans="1:5" x14ac:dyDescent="0.35">
      <c r="A3" s="2">
        <v>2</v>
      </c>
      <c r="B3" s="2">
        <v>2.736685991287231</v>
      </c>
      <c r="C3" s="2">
        <v>0.5914456844329834</v>
      </c>
      <c r="D3" s="2">
        <v>2.024848461151123</v>
      </c>
      <c r="E3" s="2">
        <v>0.6496124267578125</v>
      </c>
    </row>
    <row r="4" spans="1:5" x14ac:dyDescent="0.35">
      <c r="A4" s="2">
        <v>3</v>
      </c>
      <c r="B4" s="2">
        <v>2.742836713790894</v>
      </c>
      <c r="C4" s="2">
        <v>0.61292821168899536</v>
      </c>
      <c r="D4" s="2">
        <v>2.1197035312652588</v>
      </c>
      <c r="E4" s="2">
        <v>0.66976743936538696</v>
      </c>
    </row>
    <row r="5" spans="1:5" x14ac:dyDescent="0.35">
      <c r="A5" s="2">
        <v>4</v>
      </c>
      <c r="B5" s="2">
        <v>2.977100133895874</v>
      </c>
      <c r="C5" s="2">
        <v>0.58796209096908569</v>
      </c>
      <c r="D5" s="2">
        <v>2.2406778335571289</v>
      </c>
      <c r="E5" s="2">
        <v>0.68992245197296143</v>
      </c>
    </row>
    <row r="6" spans="1:5" x14ac:dyDescent="0.35">
      <c r="A6" s="2">
        <v>5</v>
      </c>
      <c r="B6" s="2">
        <v>2.6528928279876709</v>
      </c>
      <c r="C6" s="2">
        <v>0.63208824396133423</v>
      </c>
      <c r="D6" s="2">
        <v>2.630965948104858</v>
      </c>
      <c r="E6" s="2">
        <v>0.63100773096084595</v>
      </c>
    </row>
    <row r="7" spans="1:5" x14ac:dyDescent="0.35">
      <c r="A7" s="2">
        <v>11</v>
      </c>
      <c r="B7" s="2">
        <v>2.4445168972015381</v>
      </c>
      <c r="C7" s="2">
        <v>0.62241142988204956</v>
      </c>
      <c r="D7" s="2">
        <v>1.739085912704468</v>
      </c>
      <c r="E7" s="2">
        <v>0.68062013387680054</v>
      </c>
    </row>
    <row r="8" spans="1:5" x14ac:dyDescent="0.35">
      <c r="A8" s="2">
        <v>12</v>
      </c>
      <c r="B8" s="2">
        <v>2.277797937393188</v>
      </c>
      <c r="C8" s="2">
        <v>0.62686276435852051</v>
      </c>
      <c r="D8" s="2">
        <v>1.628132700920105</v>
      </c>
      <c r="E8" s="2">
        <v>0.69767439365386963</v>
      </c>
    </row>
    <row r="9" spans="1:5" x14ac:dyDescent="0.35">
      <c r="A9" s="2">
        <v>13</v>
      </c>
      <c r="B9" s="2">
        <v>2.2234728336334229</v>
      </c>
      <c r="C9" s="2">
        <v>0.62763690948486328</v>
      </c>
      <c r="D9" s="2">
        <v>1.5733151435852051</v>
      </c>
      <c r="E9" s="2">
        <v>0.70697677135467529</v>
      </c>
    </row>
    <row r="10" spans="1:5" x14ac:dyDescent="0.35">
      <c r="A10" s="2">
        <v>14</v>
      </c>
      <c r="B10" s="2">
        <v>2.2052962779998779</v>
      </c>
      <c r="C10" s="2">
        <v>0.63944262266159058</v>
      </c>
      <c r="D10" s="2">
        <v>1.541513919830322</v>
      </c>
      <c r="E10" s="2">
        <v>0.71472865343093872</v>
      </c>
    </row>
    <row r="11" spans="1:5" x14ac:dyDescent="0.35">
      <c r="A11" s="2">
        <v>15</v>
      </c>
      <c r="B11" s="2">
        <v>2.149826288223267</v>
      </c>
      <c r="C11" s="2">
        <v>0.64486163854598999</v>
      </c>
      <c r="D11" s="2">
        <v>1.5004315376281741</v>
      </c>
      <c r="E11" s="2">
        <v>0.71782946586608887</v>
      </c>
    </row>
    <row r="12" spans="1:5" x14ac:dyDescent="0.35">
      <c r="A12" s="2">
        <v>16</v>
      </c>
      <c r="B12" s="2">
        <v>2.065276145935059</v>
      </c>
      <c r="C12" s="2">
        <v>0.6539577841758728</v>
      </c>
      <c r="D12" s="2">
        <v>1.4777201414108281</v>
      </c>
      <c r="E12" s="2">
        <v>0.73023253679275513</v>
      </c>
    </row>
    <row r="13" spans="1:5" x14ac:dyDescent="0.35">
      <c r="A13" s="2">
        <v>17</v>
      </c>
      <c r="B13" s="2">
        <v>2.0220284461975102</v>
      </c>
      <c r="C13" s="2">
        <v>0.64931297302246094</v>
      </c>
      <c r="D13" s="2">
        <v>1.4554862976074221</v>
      </c>
      <c r="E13" s="2">
        <v>0.73023253679275513</v>
      </c>
    </row>
    <row r="14" spans="1:5" x14ac:dyDescent="0.35">
      <c r="A14" s="2">
        <v>18</v>
      </c>
      <c r="B14" s="2">
        <v>1.945137500762939</v>
      </c>
      <c r="C14" s="2">
        <v>0.66208630800247192</v>
      </c>
      <c r="D14" s="2">
        <v>1.43042004108429</v>
      </c>
      <c r="E14" s="2">
        <v>0.73023253679275513</v>
      </c>
    </row>
    <row r="15" spans="1:5" x14ac:dyDescent="0.35">
      <c r="A15" s="2">
        <v>19</v>
      </c>
      <c r="B15" s="2">
        <v>1.948025584220886</v>
      </c>
      <c r="C15" s="2">
        <v>0.66789239645004272</v>
      </c>
      <c r="D15" s="2">
        <v>1.414941072463989</v>
      </c>
      <c r="E15" s="2">
        <v>0.72868216037750244</v>
      </c>
    </row>
    <row r="16" spans="1:5" x14ac:dyDescent="0.35">
      <c r="A16" s="2">
        <v>20</v>
      </c>
      <c r="B16" s="2">
        <v>1.9156544208526609</v>
      </c>
      <c r="C16" s="2">
        <v>0.66634410619735718</v>
      </c>
      <c r="D16" s="2">
        <v>1.390400886535645</v>
      </c>
      <c r="E16" s="2">
        <v>0.73178297281265259</v>
      </c>
    </row>
    <row r="17" spans="1:5" x14ac:dyDescent="0.35">
      <c r="A17" s="3" t="s">
        <v>23</v>
      </c>
      <c r="B17" s="62">
        <v>1.4243524074554399</v>
      </c>
      <c r="C17" s="63"/>
      <c r="D17" s="63"/>
      <c r="E17" s="64"/>
    </row>
    <row r="18" spans="1:5" x14ac:dyDescent="0.35">
      <c r="A18" s="3" t="s">
        <v>24</v>
      </c>
      <c r="B18" s="62">
        <v>0.70788252353668202</v>
      </c>
      <c r="C18" s="63"/>
      <c r="D18" s="63"/>
      <c r="E18" s="64"/>
    </row>
    <row r="19" spans="1:5" x14ac:dyDescent="0.35">
      <c r="A19" s="4" t="s">
        <v>8</v>
      </c>
      <c r="B19" s="5">
        <f>MIN(B2:B16)</f>
        <v>1.9156544208526609</v>
      </c>
      <c r="C19" s="5">
        <f>MIN(C2:C16)</f>
        <v>0.48287206888198853</v>
      </c>
      <c r="D19" s="5">
        <f>MIN(D2:D16)</f>
        <v>1.390400886535645</v>
      </c>
      <c r="E19" s="5">
        <f>MIN(E2:E16)</f>
        <v>0.6093023419380188</v>
      </c>
    </row>
    <row r="20" spans="1:5" x14ac:dyDescent="0.35">
      <c r="A20" s="4" t="s">
        <v>9</v>
      </c>
      <c r="B20" s="6">
        <f>MAX(B2:B16)</f>
        <v>15.91634368896484</v>
      </c>
      <c r="C20" s="6">
        <f>MAX(C2:C16)</f>
        <v>0.66789239645004272</v>
      </c>
      <c r="D20" s="6">
        <f>MAX(D2:D16)</f>
        <v>2.630965948104858</v>
      </c>
      <c r="E20" s="6">
        <f>MAX(E2:E16)</f>
        <v>0.73178297281265259</v>
      </c>
    </row>
    <row r="21" spans="1:5" x14ac:dyDescent="0.35">
      <c r="A21" s="4" t="s">
        <v>8</v>
      </c>
      <c r="B21">
        <f>INDEX($A$2:$A$16,MATCH(B19,B2:B16,0))</f>
        <v>20</v>
      </c>
      <c r="C21">
        <f>INDEX($A$2:$A$16,MATCH(C19,C2:C16,0))</f>
        <v>1</v>
      </c>
      <c r="D21">
        <f>INDEX($A$2:$A$16,MATCH(D19,D2:D16,0))</f>
        <v>20</v>
      </c>
      <c r="E21">
        <f>INDEX($A$2:$A$16,MATCH(E19,E2:E16,0))</f>
        <v>1</v>
      </c>
    </row>
    <row r="22" spans="1:5" x14ac:dyDescent="0.35">
      <c r="A22" s="4" t="s">
        <v>9</v>
      </c>
      <c r="B22">
        <f>INDEX($A$2:$A$16,MATCH(B20,B2:B16,0))</f>
        <v>1</v>
      </c>
      <c r="C22">
        <f>INDEX($A$2:$A$16,MATCH(C20,C2:C16,0))</f>
        <v>19</v>
      </c>
      <c r="D22">
        <f>INDEX($A$2:$A$16,MATCH(D20,D2:D16,0))</f>
        <v>5</v>
      </c>
      <c r="E22">
        <f>INDEX($A$2:$A$16,MATCH(E20,E2:E16,0))</f>
        <v>20</v>
      </c>
    </row>
  </sheetData>
  <mergeCells count="2">
    <mergeCell ref="B17:E17"/>
    <mergeCell ref="B18:E18"/>
  </mergeCells>
  <pageMargins left="0.7" right="0.7" top="0.75" bottom="0.75" header="0.3" footer="0.3"/>
  <ignoredErrors>
    <ignoredError sqref="B19:B21 B22:E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H27" sqref="H2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W31" sqref="W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EEF4-BA01-4DE9-952E-1BD51F6F61A7}">
  <dimension ref="A1:AT4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V24" sqref="AV24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5" t="s">
        <v>25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</row>
    <row r="2" spans="1:46" x14ac:dyDescent="0.35"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</row>
    <row r="3" spans="1:46" x14ac:dyDescent="0.35">
      <c r="A3" s="66" t="s">
        <v>26</v>
      </c>
      <c r="B3" s="35">
        <v>0</v>
      </c>
      <c r="C3" s="36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1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2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0</v>
      </c>
      <c r="AJ3" s="37">
        <v>10</v>
      </c>
      <c r="AK3" s="37">
        <v>0</v>
      </c>
      <c r="AL3" s="37">
        <v>0</v>
      </c>
      <c r="AM3" s="37">
        <v>0</v>
      </c>
      <c r="AN3" s="37">
        <v>0</v>
      </c>
      <c r="AO3" s="37">
        <v>0</v>
      </c>
      <c r="AP3" s="37">
        <v>0</v>
      </c>
      <c r="AQ3" s="37">
        <v>0</v>
      </c>
      <c r="AR3" s="37">
        <v>0</v>
      </c>
      <c r="AS3" s="37">
        <v>0</v>
      </c>
      <c r="AT3">
        <f>SUM(C3:AS3)</f>
        <v>13</v>
      </c>
    </row>
    <row r="4" spans="1:46" x14ac:dyDescent="0.35">
      <c r="A4" s="66"/>
      <c r="B4" s="35">
        <v>1</v>
      </c>
      <c r="C4" s="37">
        <v>0</v>
      </c>
      <c r="D4" s="36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1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1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>
        <f t="shared" ref="AT4:AT45" si="0">SUM(C4:AS4)</f>
        <v>2</v>
      </c>
    </row>
    <row r="5" spans="1:46" x14ac:dyDescent="0.35">
      <c r="A5" s="66"/>
      <c r="B5" s="35">
        <v>2</v>
      </c>
      <c r="C5" s="37">
        <v>0</v>
      </c>
      <c r="D5" s="37">
        <v>0</v>
      </c>
      <c r="E5" s="36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1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37">
        <v>0</v>
      </c>
      <c r="AS5" s="37">
        <v>0</v>
      </c>
      <c r="AT5">
        <f t="shared" si="0"/>
        <v>1</v>
      </c>
    </row>
    <row r="6" spans="1:46" x14ac:dyDescent="0.35">
      <c r="A6" s="66"/>
      <c r="B6" s="35">
        <v>3</v>
      </c>
      <c r="C6" s="37">
        <v>0</v>
      </c>
      <c r="D6" s="37">
        <v>0</v>
      </c>
      <c r="E6" s="37">
        <v>0</v>
      </c>
      <c r="F6" s="36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>
        <v>0</v>
      </c>
      <c r="AS6" s="37">
        <v>0</v>
      </c>
      <c r="AT6">
        <f t="shared" si="0"/>
        <v>0</v>
      </c>
    </row>
    <row r="7" spans="1:46" x14ac:dyDescent="0.35">
      <c r="A7" s="66"/>
      <c r="B7" s="35">
        <v>4</v>
      </c>
      <c r="C7" s="37">
        <v>0</v>
      </c>
      <c r="D7" s="37">
        <v>0</v>
      </c>
      <c r="E7" s="37">
        <v>0</v>
      </c>
      <c r="F7" s="37">
        <v>0</v>
      </c>
      <c r="G7" s="36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2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>
        <f t="shared" si="0"/>
        <v>2</v>
      </c>
    </row>
    <row r="8" spans="1:46" x14ac:dyDescent="0.35">
      <c r="A8" s="66"/>
      <c r="B8" s="35">
        <v>5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6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>
        <f t="shared" si="0"/>
        <v>0</v>
      </c>
    </row>
    <row r="9" spans="1:46" x14ac:dyDescent="0.35">
      <c r="A9" s="66"/>
      <c r="B9" s="35">
        <v>6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6">
        <v>6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8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1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>
        <f t="shared" si="0"/>
        <v>15</v>
      </c>
    </row>
    <row r="10" spans="1:46" x14ac:dyDescent="0.35">
      <c r="A10" s="66"/>
      <c r="B10" s="35">
        <v>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6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>
        <f t="shared" si="0"/>
        <v>0</v>
      </c>
    </row>
    <row r="11" spans="1:46" x14ac:dyDescent="0.35">
      <c r="A11" s="66"/>
      <c r="B11" s="35">
        <v>8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6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>
        <f t="shared" si="0"/>
        <v>0</v>
      </c>
    </row>
    <row r="12" spans="1:46" x14ac:dyDescent="0.35">
      <c r="A12" s="66"/>
      <c r="B12" s="35">
        <v>9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6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1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>
        <f t="shared" si="0"/>
        <v>1</v>
      </c>
    </row>
    <row r="13" spans="1:46" x14ac:dyDescent="0.35">
      <c r="A13" s="66"/>
      <c r="B13" s="35">
        <v>10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6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1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>
        <f t="shared" si="0"/>
        <v>1</v>
      </c>
    </row>
    <row r="14" spans="1:46" x14ac:dyDescent="0.35">
      <c r="A14" s="66"/>
      <c r="B14" s="35">
        <v>11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6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>
        <f t="shared" si="0"/>
        <v>0</v>
      </c>
    </row>
    <row r="15" spans="1:46" x14ac:dyDescent="0.35">
      <c r="A15" s="66"/>
      <c r="B15" s="35">
        <v>12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4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6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4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1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>
        <f t="shared" si="0"/>
        <v>9</v>
      </c>
    </row>
    <row r="16" spans="1:46" x14ac:dyDescent="0.35">
      <c r="A16" s="66"/>
      <c r="B16" s="35">
        <v>13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6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1</v>
      </c>
      <c r="AK16" s="37">
        <v>0</v>
      </c>
      <c r="AL16" s="37">
        <v>0</v>
      </c>
      <c r="AM16" s="37">
        <v>0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>
        <f t="shared" si="0"/>
        <v>1</v>
      </c>
    </row>
    <row r="17" spans="1:46" x14ac:dyDescent="0.35">
      <c r="A17" s="66"/>
      <c r="B17" s="35">
        <v>14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6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1</v>
      </c>
      <c r="AK17" s="37">
        <v>0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37">
        <v>0</v>
      </c>
      <c r="AS17" s="37">
        <v>0</v>
      </c>
      <c r="AT17">
        <f t="shared" si="0"/>
        <v>1</v>
      </c>
    </row>
    <row r="18" spans="1:46" x14ac:dyDescent="0.35">
      <c r="A18" s="66"/>
      <c r="B18" s="35">
        <v>15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6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1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0</v>
      </c>
      <c r="AR18" s="37">
        <v>0</v>
      </c>
      <c r="AS18" s="37">
        <v>0</v>
      </c>
      <c r="AT18">
        <f t="shared" si="0"/>
        <v>1</v>
      </c>
    </row>
    <row r="19" spans="1:46" x14ac:dyDescent="0.35">
      <c r="A19" s="66"/>
      <c r="B19" s="35">
        <v>16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6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>
        <f t="shared" si="0"/>
        <v>0</v>
      </c>
    </row>
    <row r="20" spans="1:46" x14ac:dyDescent="0.35">
      <c r="A20" s="66"/>
      <c r="B20" s="35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6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1</v>
      </c>
      <c r="AK20" s="37">
        <v>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>
        <f t="shared" si="0"/>
        <v>1</v>
      </c>
    </row>
    <row r="21" spans="1:46" x14ac:dyDescent="0.35">
      <c r="A21" s="66"/>
      <c r="B21" s="35">
        <v>18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6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>
        <f t="shared" si="0"/>
        <v>0</v>
      </c>
    </row>
    <row r="22" spans="1:46" x14ac:dyDescent="0.35">
      <c r="A22" s="66"/>
      <c r="B22" s="35">
        <v>19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6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  <c r="AL22" s="37">
        <v>0</v>
      </c>
      <c r="AM22" s="37">
        <v>0</v>
      </c>
      <c r="AN22" s="37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</v>
      </c>
      <c r="AT22">
        <f t="shared" si="0"/>
        <v>0</v>
      </c>
    </row>
    <row r="23" spans="1:46" x14ac:dyDescent="0.35">
      <c r="A23" s="66"/>
      <c r="B23" s="35">
        <v>20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6">
        <v>80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7">
        <v>0</v>
      </c>
      <c r="AJ23" s="37">
        <v>14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>
        <f t="shared" si="0"/>
        <v>94</v>
      </c>
    </row>
    <row r="24" spans="1:46" x14ac:dyDescent="0.35">
      <c r="A24" s="66"/>
      <c r="B24" s="35">
        <v>21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1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11</v>
      </c>
      <c r="X24" s="36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1</v>
      </c>
      <c r="AK24" s="37">
        <v>0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>
        <f t="shared" si="0"/>
        <v>13</v>
      </c>
    </row>
    <row r="25" spans="1:46" x14ac:dyDescent="0.35">
      <c r="A25" s="66"/>
      <c r="B25" s="35">
        <v>22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6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>
        <f t="shared" si="0"/>
        <v>0</v>
      </c>
    </row>
    <row r="26" spans="1:46" x14ac:dyDescent="0.35">
      <c r="A26" s="66"/>
      <c r="B26" s="35">
        <v>23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6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>
        <f t="shared" si="0"/>
        <v>0</v>
      </c>
    </row>
    <row r="27" spans="1:46" x14ac:dyDescent="0.35">
      <c r="A27" s="66"/>
      <c r="B27" s="35">
        <v>24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3</v>
      </c>
      <c r="X27" s="37">
        <v>0</v>
      </c>
      <c r="Y27" s="37">
        <v>0</v>
      </c>
      <c r="Z27" s="37">
        <v>0</v>
      </c>
      <c r="AA27" s="36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7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>
        <f t="shared" si="0"/>
        <v>3</v>
      </c>
    </row>
    <row r="28" spans="1:46" x14ac:dyDescent="0.35">
      <c r="A28" s="66"/>
      <c r="B28" s="35">
        <v>25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3</v>
      </c>
      <c r="X28" s="37">
        <v>0</v>
      </c>
      <c r="Y28" s="37">
        <v>0</v>
      </c>
      <c r="Z28" s="37">
        <v>0</v>
      </c>
      <c r="AA28" s="37">
        <v>0</v>
      </c>
      <c r="AB28" s="36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4</v>
      </c>
      <c r="AK28" s="37">
        <v>0</v>
      </c>
      <c r="AL28" s="37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>
        <f t="shared" si="0"/>
        <v>7</v>
      </c>
    </row>
    <row r="29" spans="1:46" x14ac:dyDescent="0.35">
      <c r="A29" s="66"/>
      <c r="B29" s="35">
        <v>26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7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6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5</v>
      </c>
      <c r="AK29" s="37">
        <v>1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>
        <f t="shared" si="0"/>
        <v>13</v>
      </c>
    </row>
    <row r="30" spans="1:46" x14ac:dyDescent="0.35">
      <c r="A30" s="66"/>
      <c r="B30" s="35">
        <v>27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13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6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18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>
        <f t="shared" si="0"/>
        <v>31</v>
      </c>
    </row>
    <row r="31" spans="1:46" x14ac:dyDescent="0.35">
      <c r="A31" s="66"/>
      <c r="B31" s="35">
        <v>28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6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>
        <f t="shared" si="0"/>
        <v>0</v>
      </c>
    </row>
    <row r="32" spans="1:46" x14ac:dyDescent="0.35">
      <c r="A32" s="66"/>
      <c r="B32" s="35">
        <v>29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6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>
        <f t="shared" si="0"/>
        <v>0</v>
      </c>
    </row>
    <row r="33" spans="1:46" x14ac:dyDescent="0.35">
      <c r="A33" s="66"/>
      <c r="B33" s="35">
        <v>30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1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6">
        <v>0</v>
      </c>
      <c r="AH33" s="37">
        <v>0</v>
      </c>
      <c r="AI33" s="37">
        <v>0</v>
      </c>
      <c r="AJ33" s="37">
        <v>1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>
        <f t="shared" si="0"/>
        <v>2</v>
      </c>
    </row>
    <row r="34" spans="1:46" x14ac:dyDescent="0.35">
      <c r="A34" s="66"/>
      <c r="B34" s="35">
        <v>31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1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6">
        <v>0</v>
      </c>
      <c r="AI34" s="37">
        <v>0</v>
      </c>
      <c r="AJ34" s="37">
        <v>1</v>
      </c>
      <c r="AK34" s="37">
        <v>0</v>
      </c>
      <c r="AL34" s="37">
        <v>0</v>
      </c>
      <c r="AM34" s="37">
        <v>0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>
        <f t="shared" si="0"/>
        <v>2</v>
      </c>
    </row>
    <row r="35" spans="1:46" x14ac:dyDescent="0.35">
      <c r="A35" s="66"/>
      <c r="B35" s="35">
        <v>32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6">
        <v>0</v>
      </c>
      <c r="AJ35" s="37">
        <v>8</v>
      </c>
      <c r="AK35" s="37">
        <v>0</v>
      </c>
      <c r="AL35" s="37">
        <v>0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>
        <f t="shared" si="0"/>
        <v>8</v>
      </c>
    </row>
    <row r="36" spans="1:46" x14ac:dyDescent="0.35">
      <c r="A36" s="66"/>
      <c r="B36" s="35">
        <v>33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13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6">
        <v>372</v>
      </c>
      <c r="AK36" s="37">
        <v>0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>
        <f t="shared" si="0"/>
        <v>386</v>
      </c>
    </row>
    <row r="37" spans="1:46" x14ac:dyDescent="0.35">
      <c r="A37" s="66"/>
      <c r="B37" s="35">
        <v>34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1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23</v>
      </c>
      <c r="AK37" s="36">
        <v>0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>
        <f t="shared" si="0"/>
        <v>25</v>
      </c>
    </row>
    <row r="38" spans="1:46" x14ac:dyDescent="0.35">
      <c r="A38" s="66"/>
      <c r="B38" s="35">
        <v>35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3</v>
      </c>
      <c r="AK38" s="37">
        <v>0</v>
      </c>
      <c r="AL38" s="36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>
        <f t="shared" si="0"/>
        <v>3</v>
      </c>
    </row>
    <row r="39" spans="1:46" x14ac:dyDescent="0.35">
      <c r="A39" s="66"/>
      <c r="B39" s="35">
        <v>36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2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7</v>
      </c>
      <c r="AK39" s="37">
        <v>0</v>
      </c>
      <c r="AL39" s="37">
        <v>0</v>
      </c>
      <c r="AM39" s="36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>
        <f t="shared" si="0"/>
        <v>9</v>
      </c>
    </row>
    <row r="40" spans="1:46" x14ac:dyDescent="0.35">
      <c r="A40" s="66"/>
      <c r="B40" s="35">
        <v>37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6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>
        <f t="shared" si="0"/>
        <v>0</v>
      </c>
    </row>
    <row r="41" spans="1:46" x14ac:dyDescent="0.35">
      <c r="A41" s="66"/>
      <c r="B41" s="35">
        <v>38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2</v>
      </c>
      <c r="AK41" s="37">
        <v>0</v>
      </c>
      <c r="AL41" s="37">
        <v>0</v>
      </c>
      <c r="AM41" s="37">
        <v>0</v>
      </c>
      <c r="AN41" s="37">
        <v>0</v>
      </c>
      <c r="AO41" s="36">
        <v>0</v>
      </c>
      <c r="AP41" s="37">
        <v>0</v>
      </c>
      <c r="AQ41" s="37">
        <v>0</v>
      </c>
      <c r="AR41" s="37">
        <v>0</v>
      </c>
      <c r="AS41" s="37">
        <v>0</v>
      </c>
      <c r="AT41">
        <f t="shared" si="0"/>
        <v>2</v>
      </c>
    </row>
    <row r="42" spans="1:46" x14ac:dyDescent="0.35">
      <c r="A42" s="66"/>
      <c r="B42" s="35">
        <v>39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6">
        <v>0</v>
      </c>
      <c r="AQ42" s="37">
        <v>0</v>
      </c>
      <c r="AR42" s="37">
        <v>0</v>
      </c>
      <c r="AS42" s="37">
        <v>0</v>
      </c>
      <c r="AT42">
        <f t="shared" si="0"/>
        <v>0</v>
      </c>
    </row>
    <row r="43" spans="1:46" x14ac:dyDescent="0.35">
      <c r="A43" s="66"/>
      <c r="B43" s="35">
        <v>40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6">
        <v>0</v>
      </c>
      <c r="AR43" s="37">
        <v>0</v>
      </c>
      <c r="AS43" s="37">
        <v>0</v>
      </c>
      <c r="AT43">
        <f t="shared" si="0"/>
        <v>0</v>
      </c>
    </row>
    <row r="44" spans="1:46" x14ac:dyDescent="0.35">
      <c r="A44" s="66"/>
      <c r="B44" s="35">
        <v>41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6">
        <v>0</v>
      </c>
      <c r="AS44" s="37">
        <v>0</v>
      </c>
      <c r="AT44">
        <f t="shared" si="0"/>
        <v>0</v>
      </c>
    </row>
    <row r="45" spans="1:46" x14ac:dyDescent="0.35">
      <c r="A45" s="66"/>
      <c r="B45" s="35">
        <v>42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1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6">
        <v>0</v>
      </c>
      <c r="AT45">
        <f t="shared" si="0"/>
        <v>1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2EC1-E0F5-49F2-A647-2D9246EB763A}">
  <dimension ref="A1:AT4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X33" sqref="AX33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5" t="s">
        <v>25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</row>
    <row r="2" spans="1:46" x14ac:dyDescent="0.35"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</row>
    <row r="3" spans="1:46" x14ac:dyDescent="0.35">
      <c r="A3" s="66" t="s">
        <v>26</v>
      </c>
      <c r="B3" s="35">
        <v>0</v>
      </c>
      <c r="C3" s="36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1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2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0</v>
      </c>
      <c r="AJ3" s="37">
        <v>10</v>
      </c>
      <c r="AK3" s="37">
        <v>0</v>
      </c>
      <c r="AL3" s="37">
        <v>0</v>
      </c>
      <c r="AM3" s="37">
        <v>0</v>
      </c>
      <c r="AN3" s="37">
        <v>0</v>
      </c>
      <c r="AO3" s="37">
        <v>0</v>
      </c>
      <c r="AP3" s="37">
        <v>0</v>
      </c>
      <c r="AQ3" s="37">
        <v>0</v>
      </c>
      <c r="AR3" s="37">
        <v>0</v>
      </c>
      <c r="AS3" s="37">
        <v>0</v>
      </c>
      <c r="AT3">
        <f>SUM(C3:AS3)</f>
        <v>13</v>
      </c>
    </row>
    <row r="4" spans="1:46" x14ac:dyDescent="0.35">
      <c r="A4" s="66"/>
      <c r="B4" s="35">
        <v>1</v>
      </c>
      <c r="C4" s="37">
        <v>0</v>
      </c>
      <c r="D4" s="36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1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1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>
        <f t="shared" ref="AT4:AT45" si="0">SUM(C4:AS4)</f>
        <v>2</v>
      </c>
    </row>
    <row r="5" spans="1:46" x14ac:dyDescent="0.35">
      <c r="A5" s="66"/>
      <c r="B5" s="35">
        <v>2</v>
      </c>
      <c r="C5" s="37">
        <v>0</v>
      </c>
      <c r="D5" s="37">
        <v>0</v>
      </c>
      <c r="E5" s="36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1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37">
        <v>0</v>
      </c>
      <c r="AS5" s="37">
        <v>0</v>
      </c>
      <c r="AT5">
        <f t="shared" si="0"/>
        <v>1</v>
      </c>
    </row>
    <row r="6" spans="1:46" hidden="1" x14ac:dyDescent="0.35">
      <c r="A6" s="66"/>
      <c r="B6" s="35">
        <v>3</v>
      </c>
      <c r="C6" s="37">
        <v>0</v>
      </c>
      <c r="D6" s="37">
        <v>0</v>
      </c>
      <c r="E6" s="37">
        <v>0</v>
      </c>
      <c r="F6" s="36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>
        <v>0</v>
      </c>
      <c r="AS6" s="37">
        <v>0</v>
      </c>
      <c r="AT6">
        <f t="shared" si="0"/>
        <v>0</v>
      </c>
    </row>
    <row r="7" spans="1:46" x14ac:dyDescent="0.35">
      <c r="A7" s="66"/>
      <c r="B7" s="35">
        <v>4</v>
      </c>
      <c r="C7" s="37">
        <v>0</v>
      </c>
      <c r="D7" s="37">
        <v>0</v>
      </c>
      <c r="E7" s="37">
        <v>0</v>
      </c>
      <c r="F7" s="37">
        <v>0</v>
      </c>
      <c r="G7" s="36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2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>
        <f t="shared" si="0"/>
        <v>2</v>
      </c>
    </row>
    <row r="8" spans="1:46" hidden="1" x14ac:dyDescent="0.35">
      <c r="A8" s="66"/>
      <c r="B8" s="35">
        <v>5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6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>
        <f t="shared" si="0"/>
        <v>0</v>
      </c>
    </row>
    <row r="9" spans="1:46" x14ac:dyDescent="0.35">
      <c r="A9" s="66"/>
      <c r="B9" s="35">
        <v>6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6">
        <v>6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8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1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>
        <f t="shared" si="0"/>
        <v>15</v>
      </c>
    </row>
    <row r="10" spans="1:46" hidden="1" x14ac:dyDescent="0.35">
      <c r="A10" s="66"/>
      <c r="B10" s="35">
        <v>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6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>
        <f t="shared" si="0"/>
        <v>0</v>
      </c>
    </row>
    <row r="11" spans="1:46" hidden="1" x14ac:dyDescent="0.35">
      <c r="A11" s="66"/>
      <c r="B11" s="35">
        <v>8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6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>
        <f t="shared" si="0"/>
        <v>0</v>
      </c>
    </row>
    <row r="12" spans="1:46" x14ac:dyDescent="0.35">
      <c r="A12" s="66"/>
      <c r="B12" s="35">
        <v>9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6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1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>
        <f t="shared" si="0"/>
        <v>1</v>
      </c>
    </row>
    <row r="13" spans="1:46" x14ac:dyDescent="0.35">
      <c r="A13" s="66"/>
      <c r="B13" s="35">
        <v>10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6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1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>
        <f t="shared" si="0"/>
        <v>1</v>
      </c>
    </row>
    <row r="14" spans="1:46" hidden="1" x14ac:dyDescent="0.35">
      <c r="A14" s="66"/>
      <c r="B14" s="35">
        <v>11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6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>
        <f t="shared" si="0"/>
        <v>0</v>
      </c>
    </row>
    <row r="15" spans="1:46" x14ac:dyDescent="0.35">
      <c r="A15" s="66"/>
      <c r="B15" s="35">
        <v>12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4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6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4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1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>
        <f t="shared" si="0"/>
        <v>9</v>
      </c>
    </row>
    <row r="16" spans="1:46" x14ac:dyDescent="0.35">
      <c r="A16" s="66"/>
      <c r="B16" s="35">
        <v>13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6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1</v>
      </c>
      <c r="AK16" s="37">
        <v>0</v>
      </c>
      <c r="AL16" s="37">
        <v>0</v>
      </c>
      <c r="AM16" s="37">
        <v>0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>
        <f t="shared" si="0"/>
        <v>1</v>
      </c>
    </row>
    <row r="17" spans="1:46" x14ac:dyDescent="0.35">
      <c r="A17" s="66"/>
      <c r="B17" s="35">
        <v>14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6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1</v>
      </c>
      <c r="AK17" s="37">
        <v>0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37">
        <v>0</v>
      </c>
      <c r="AS17" s="37">
        <v>0</v>
      </c>
      <c r="AT17">
        <f t="shared" si="0"/>
        <v>1</v>
      </c>
    </row>
    <row r="18" spans="1:46" x14ac:dyDescent="0.35">
      <c r="A18" s="66"/>
      <c r="B18" s="35">
        <v>15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6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1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0</v>
      </c>
      <c r="AR18" s="37">
        <v>0</v>
      </c>
      <c r="AS18" s="37">
        <v>0</v>
      </c>
      <c r="AT18">
        <f t="shared" si="0"/>
        <v>1</v>
      </c>
    </row>
    <row r="19" spans="1:46" hidden="1" x14ac:dyDescent="0.35">
      <c r="A19" s="66"/>
      <c r="B19" s="35">
        <v>16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6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>
        <f t="shared" si="0"/>
        <v>0</v>
      </c>
    </row>
    <row r="20" spans="1:46" x14ac:dyDescent="0.35">
      <c r="A20" s="66"/>
      <c r="B20" s="35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6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1</v>
      </c>
      <c r="AK20" s="37">
        <v>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>
        <f t="shared" si="0"/>
        <v>1</v>
      </c>
    </row>
    <row r="21" spans="1:46" hidden="1" x14ac:dyDescent="0.35">
      <c r="A21" s="66"/>
      <c r="B21" s="35">
        <v>18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6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>
        <f t="shared" si="0"/>
        <v>0</v>
      </c>
    </row>
    <row r="22" spans="1:46" hidden="1" x14ac:dyDescent="0.35">
      <c r="A22" s="66"/>
      <c r="B22" s="35">
        <v>19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6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  <c r="AL22" s="37">
        <v>0</v>
      </c>
      <c r="AM22" s="37">
        <v>0</v>
      </c>
      <c r="AN22" s="37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</v>
      </c>
      <c r="AT22">
        <f t="shared" si="0"/>
        <v>0</v>
      </c>
    </row>
    <row r="23" spans="1:46" x14ac:dyDescent="0.35">
      <c r="A23" s="66"/>
      <c r="B23" s="35">
        <v>20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6">
        <v>80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7">
        <v>0</v>
      </c>
      <c r="AJ23" s="37">
        <v>14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>
        <f t="shared" si="0"/>
        <v>94</v>
      </c>
    </row>
    <row r="24" spans="1:46" x14ac:dyDescent="0.35">
      <c r="A24" s="66"/>
      <c r="B24" s="35">
        <v>21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1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11</v>
      </c>
      <c r="X24" s="36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1</v>
      </c>
      <c r="AK24" s="37">
        <v>0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>
        <f t="shared" si="0"/>
        <v>13</v>
      </c>
    </row>
    <row r="25" spans="1:46" hidden="1" x14ac:dyDescent="0.35">
      <c r="A25" s="66"/>
      <c r="B25" s="35">
        <v>22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6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>
        <f t="shared" si="0"/>
        <v>0</v>
      </c>
    </row>
    <row r="26" spans="1:46" hidden="1" x14ac:dyDescent="0.35">
      <c r="A26" s="66"/>
      <c r="B26" s="35">
        <v>23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6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>
        <f t="shared" si="0"/>
        <v>0</v>
      </c>
    </row>
    <row r="27" spans="1:46" x14ac:dyDescent="0.35">
      <c r="A27" s="66"/>
      <c r="B27" s="35">
        <v>24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3</v>
      </c>
      <c r="X27" s="37">
        <v>0</v>
      </c>
      <c r="Y27" s="37">
        <v>0</v>
      </c>
      <c r="Z27" s="37">
        <v>0</v>
      </c>
      <c r="AA27" s="36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7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>
        <f t="shared" si="0"/>
        <v>3</v>
      </c>
    </row>
    <row r="28" spans="1:46" x14ac:dyDescent="0.35">
      <c r="A28" s="66"/>
      <c r="B28" s="35">
        <v>25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3</v>
      </c>
      <c r="X28" s="37">
        <v>0</v>
      </c>
      <c r="Y28" s="37">
        <v>0</v>
      </c>
      <c r="Z28" s="37">
        <v>0</v>
      </c>
      <c r="AA28" s="37">
        <v>0</v>
      </c>
      <c r="AB28" s="36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4</v>
      </c>
      <c r="AK28" s="37">
        <v>0</v>
      </c>
      <c r="AL28" s="37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>
        <f t="shared" si="0"/>
        <v>7</v>
      </c>
    </row>
    <row r="29" spans="1:46" x14ac:dyDescent="0.35">
      <c r="A29" s="66"/>
      <c r="B29" s="35">
        <v>26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7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6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5</v>
      </c>
      <c r="AK29" s="37">
        <v>1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>
        <f t="shared" si="0"/>
        <v>13</v>
      </c>
    </row>
    <row r="30" spans="1:46" x14ac:dyDescent="0.35">
      <c r="A30" s="66"/>
      <c r="B30" s="35">
        <v>27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13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6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18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>
        <f t="shared" si="0"/>
        <v>31</v>
      </c>
    </row>
    <row r="31" spans="1:46" hidden="1" x14ac:dyDescent="0.35">
      <c r="A31" s="66"/>
      <c r="B31" s="35">
        <v>28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6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>
        <f t="shared" si="0"/>
        <v>0</v>
      </c>
    </row>
    <row r="32" spans="1:46" hidden="1" x14ac:dyDescent="0.35">
      <c r="A32" s="66"/>
      <c r="B32" s="35">
        <v>29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6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>
        <f t="shared" si="0"/>
        <v>0</v>
      </c>
    </row>
    <row r="33" spans="1:46" x14ac:dyDescent="0.35">
      <c r="A33" s="66"/>
      <c r="B33" s="35">
        <v>30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1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6">
        <v>0</v>
      </c>
      <c r="AH33" s="37">
        <v>0</v>
      </c>
      <c r="AI33" s="37">
        <v>0</v>
      </c>
      <c r="AJ33" s="37">
        <v>1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>
        <f t="shared" si="0"/>
        <v>2</v>
      </c>
    </row>
    <row r="34" spans="1:46" x14ac:dyDescent="0.35">
      <c r="A34" s="66"/>
      <c r="B34" s="35">
        <v>31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1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6">
        <v>0</v>
      </c>
      <c r="AI34" s="37">
        <v>0</v>
      </c>
      <c r="AJ34" s="37">
        <v>1</v>
      </c>
      <c r="AK34" s="37">
        <v>0</v>
      </c>
      <c r="AL34" s="37">
        <v>0</v>
      </c>
      <c r="AM34" s="37">
        <v>0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>
        <f t="shared" si="0"/>
        <v>2</v>
      </c>
    </row>
    <row r="35" spans="1:46" x14ac:dyDescent="0.35">
      <c r="A35" s="66"/>
      <c r="B35" s="35">
        <v>32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6">
        <v>0</v>
      </c>
      <c r="AJ35" s="37">
        <v>8</v>
      </c>
      <c r="AK35" s="37">
        <v>0</v>
      </c>
      <c r="AL35" s="37">
        <v>0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>
        <f t="shared" si="0"/>
        <v>8</v>
      </c>
    </row>
    <row r="36" spans="1:46" x14ac:dyDescent="0.35">
      <c r="A36" s="66"/>
      <c r="B36" s="35">
        <v>33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13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6">
        <v>372</v>
      </c>
      <c r="AK36" s="37">
        <v>0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>
        <f t="shared" si="0"/>
        <v>386</v>
      </c>
    </row>
    <row r="37" spans="1:46" x14ac:dyDescent="0.35">
      <c r="A37" s="66"/>
      <c r="B37" s="35">
        <v>34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1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23</v>
      </c>
      <c r="AK37" s="36">
        <v>0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>
        <f t="shared" si="0"/>
        <v>25</v>
      </c>
    </row>
    <row r="38" spans="1:46" x14ac:dyDescent="0.35">
      <c r="A38" s="66"/>
      <c r="B38" s="35">
        <v>35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3</v>
      </c>
      <c r="AK38" s="37">
        <v>0</v>
      </c>
      <c r="AL38" s="36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>
        <f t="shared" si="0"/>
        <v>3</v>
      </c>
    </row>
    <row r="39" spans="1:46" x14ac:dyDescent="0.35">
      <c r="A39" s="66"/>
      <c r="B39" s="35">
        <v>36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2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7</v>
      </c>
      <c r="AK39" s="37">
        <v>0</v>
      </c>
      <c r="AL39" s="37">
        <v>0</v>
      </c>
      <c r="AM39" s="36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>
        <f t="shared" si="0"/>
        <v>9</v>
      </c>
    </row>
    <row r="40" spans="1:46" hidden="1" x14ac:dyDescent="0.35">
      <c r="A40" s="66"/>
      <c r="B40" s="35">
        <v>37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6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>
        <f t="shared" si="0"/>
        <v>0</v>
      </c>
    </row>
    <row r="41" spans="1:46" x14ac:dyDescent="0.35">
      <c r="A41" s="66"/>
      <c r="B41" s="35">
        <v>38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2</v>
      </c>
      <c r="AK41" s="37">
        <v>0</v>
      </c>
      <c r="AL41" s="37">
        <v>0</v>
      </c>
      <c r="AM41" s="37">
        <v>0</v>
      </c>
      <c r="AN41" s="37">
        <v>0</v>
      </c>
      <c r="AO41" s="36">
        <v>0</v>
      </c>
      <c r="AP41" s="37">
        <v>0</v>
      </c>
      <c r="AQ41" s="37">
        <v>0</v>
      </c>
      <c r="AR41" s="37">
        <v>0</v>
      </c>
      <c r="AS41" s="37">
        <v>0</v>
      </c>
      <c r="AT41">
        <f t="shared" si="0"/>
        <v>2</v>
      </c>
    </row>
    <row r="42" spans="1:46" hidden="1" x14ac:dyDescent="0.35">
      <c r="A42" s="66"/>
      <c r="B42" s="35">
        <v>39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6">
        <v>0</v>
      </c>
      <c r="AQ42" s="37">
        <v>0</v>
      </c>
      <c r="AR42" s="37">
        <v>0</v>
      </c>
      <c r="AS42" s="37">
        <v>0</v>
      </c>
      <c r="AT42">
        <f t="shared" si="0"/>
        <v>0</v>
      </c>
    </row>
    <row r="43" spans="1:46" hidden="1" x14ac:dyDescent="0.35">
      <c r="A43" s="66"/>
      <c r="B43" s="35">
        <v>40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6">
        <v>0</v>
      </c>
      <c r="AR43" s="37">
        <v>0</v>
      </c>
      <c r="AS43" s="37">
        <v>0</v>
      </c>
      <c r="AT43">
        <f t="shared" si="0"/>
        <v>0</v>
      </c>
    </row>
    <row r="44" spans="1:46" hidden="1" x14ac:dyDescent="0.35">
      <c r="A44" s="66"/>
      <c r="B44" s="35">
        <v>41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6">
        <v>0</v>
      </c>
      <c r="AS44" s="37">
        <v>0</v>
      </c>
      <c r="AT44">
        <f t="shared" si="0"/>
        <v>0</v>
      </c>
    </row>
    <row r="45" spans="1:46" x14ac:dyDescent="0.35">
      <c r="A45" s="66"/>
      <c r="B45" s="35">
        <v>42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1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6">
        <v>0</v>
      </c>
      <c r="AT45">
        <f t="shared" si="0"/>
        <v>1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FF0E-9E3E-43DA-A712-E2541BB34CAA}">
  <dimension ref="A1:AO44"/>
  <sheetViews>
    <sheetView workbookViewId="0">
      <pane ySplit="1" topLeftCell="A2" activePane="bottomLeft" state="frozen"/>
      <selection pane="bottomLeft" activeCell="K24" sqref="K24"/>
    </sheetView>
  </sheetViews>
  <sheetFormatPr defaultRowHeight="20" customHeight="1" x14ac:dyDescent="0.35"/>
  <cols>
    <col min="1" max="1" width="8.6328125" style="40" bestFit="1" customWidth="1"/>
    <col min="2" max="2" width="10.6328125" style="9" bestFit="1" customWidth="1"/>
    <col min="3" max="3" width="6.453125" style="9" bestFit="1" customWidth="1"/>
    <col min="4" max="4" width="18.6328125" style="38" bestFit="1" customWidth="1"/>
    <col min="5" max="5" width="16.26953125" style="41" bestFit="1" customWidth="1"/>
    <col min="6" max="6" width="9.6328125" style="41" bestFit="1" customWidth="1"/>
    <col min="7" max="7" width="11.54296875" style="41" bestFit="1" customWidth="1"/>
    <col min="8" max="8" width="8.7265625" style="9"/>
    <col min="9" max="9" width="8.81640625" style="40" bestFit="1" customWidth="1"/>
    <col min="10" max="10" width="10.6328125" style="9" bestFit="1" customWidth="1"/>
    <col min="11" max="11" width="6.453125" style="9" bestFit="1" customWidth="1"/>
    <col min="12" max="12" width="18.6328125" style="9" bestFit="1" customWidth="1"/>
    <col min="13" max="13" width="16.26953125" style="39" bestFit="1" customWidth="1"/>
    <col min="14" max="14" width="9.6328125" style="39" bestFit="1" customWidth="1"/>
    <col min="15" max="15" width="11.54296875" style="39" bestFit="1" customWidth="1"/>
    <col min="16" max="16" width="8.7265625" style="9"/>
    <col min="17" max="17" width="8.6328125" style="40" bestFit="1" customWidth="1"/>
    <col min="18" max="18" width="10.6328125" style="9" bestFit="1" customWidth="1"/>
    <col min="19" max="19" width="6.453125" style="9" bestFit="1" customWidth="1"/>
    <col min="20" max="20" width="18.6328125" style="9" bestFit="1" customWidth="1"/>
    <col min="21" max="21" width="16.26953125" style="39" bestFit="1" customWidth="1"/>
    <col min="22" max="22" width="9.6328125" style="39" bestFit="1" customWidth="1"/>
    <col min="23" max="23" width="11.54296875" style="39" bestFit="1" customWidth="1"/>
    <col min="24" max="24" width="8.7265625" style="9"/>
    <col min="25" max="25" width="8.6328125" style="9" bestFit="1" customWidth="1"/>
    <col min="26" max="26" width="10.6328125" style="9" bestFit="1" customWidth="1"/>
    <col min="27" max="27" width="6.453125" style="9" bestFit="1" customWidth="1"/>
    <col min="28" max="28" width="18.6328125" style="9" bestFit="1" customWidth="1"/>
    <col min="29" max="29" width="16.26953125" style="39" bestFit="1" customWidth="1"/>
    <col min="30" max="30" width="9.6328125" style="39" bestFit="1" customWidth="1"/>
    <col min="31" max="31" width="11.54296875" style="39" bestFit="1" customWidth="1"/>
    <col min="32" max="32" width="8.7265625" style="9"/>
    <col min="33" max="33" width="6.453125" style="9" bestFit="1" customWidth="1"/>
    <col min="34" max="34" width="22.26953125" style="9" bestFit="1" customWidth="1"/>
    <col min="35" max="35" width="15.1796875" style="9" bestFit="1" customWidth="1"/>
    <col min="36" max="36" width="15.81640625" style="9" bestFit="1" customWidth="1"/>
    <col min="37" max="37" width="8.7265625" style="9"/>
    <col min="38" max="38" width="3.81640625" style="9" bestFit="1" customWidth="1"/>
    <col min="39" max="39" width="18.6328125" style="38" bestFit="1" customWidth="1"/>
    <col min="40" max="41" width="4.36328125" style="9" bestFit="1" customWidth="1"/>
    <col min="42" max="16384" width="8.7265625" style="9"/>
  </cols>
  <sheetData>
    <row r="1" spans="1:41" ht="20" customHeight="1" x14ac:dyDescent="0.35">
      <c r="B1" s="55" t="s">
        <v>82</v>
      </c>
      <c r="C1" s="55" t="s">
        <v>80</v>
      </c>
      <c r="D1" s="55" t="s">
        <v>81</v>
      </c>
      <c r="E1" s="48"/>
      <c r="F1" s="48"/>
      <c r="G1" s="48"/>
      <c r="J1" s="55" t="s">
        <v>82</v>
      </c>
      <c r="K1" s="55" t="s">
        <v>80</v>
      </c>
      <c r="L1" s="55" t="s">
        <v>81</v>
      </c>
      <c r="M1" s="48"/>
      <c r="N1" s="48"/>
      <c r="O1" s="48"/>
      <c r="R1" s="58" t="s">
        <v>82</v>
      </c>
      <c r="S1" s="58" t="s">
        <v>80</v>
      </c>
      <c r="T1" s="58" t="s">
        <v>81</v>
      </c>
      <c r="U1" s="48"/>
      <c r="V1" s="48"/>
      <c r="W1" s="48"/>
      <c r="Z1" s="55" t="s">
        <v>82</v>
      </c>
      <c r="AA1" s="55" t="s">
        <v>80</v>
      </c>
      <c r="AB1" s="55" t="s">
        <v>81</v>
      </c>
      <c r="AC1" s="48"/>
      <c r="AD1" s="48"/>
      <c r="AE1" s="48"/>
      <c r="AG1" s="55" t="s">
        <v>80</v>
      </c>
      <c r="AH1" s="55" t="s">
        <v>79</v>
      </c>
      <c r="AI1" s="55" t="s">
        <v>78</v>
      </c>
      <c r="AJ1" s="55" t="s">
        <v>77</v>
      </c>
      <c r="AL1" s="76" t="s">
        <v>76</v>
      </c>
      <c r="AM1" s="76"/>
      <c r="AN1" s="76"/>
    </row>
    <row r="2" spans="1:41" ht="20" customHeight="1" x14ac:dyDescent="0.35">
      <c r="A2" s="69" t="s">
        <v>75</v>
      </c>
      <c r="B2" s="46">
        <v>8</v>
      </c>
      <c r="C2" s="46">
        <v>0</v>
      </c>
      <c r="D2" s="45">
        <f>B2/SUM(B2:B7)</f>
        <v>1</v>
      </c>
      <c r="E2" s="44" t="str">
        <f t="shared" ref="E2:E7" si="0">VLOOKUP(C2,$AG$1:$AJ$44,2,FALSE)</f>
        <v>Arco</v>
      </c>
      <c r="F2" s="44" t="str">
        <f t="shared" ref="F2:F7" si="1">VLOOKUP(C2,$AG$1:$AJ$44,3,FALSE)</f>
        <v>Antes de 1960</v>
      </c>
      <c r="G2" s="44" t="str">
        <f t="shared" ref="G2:G7" si="2">VLOOKUP(C2,$AG$1:$AJ$44,4,FALSE)</f>
        <v>Alvenaria de Pedra</v>
      </c>
      <c r="I2" s="66" t="s">
        <v>74</v>
      </c>
      <c r="J2" s="46">
        <v>5</v>
      </c>
      <c r="K2" s="46">
        <v>12</v>
      </c>
      <c r="L2" s="45">
        <f>J2/SUM(J2:J4)</f>
        <v>0.55555555555555558</v>
      </c>
      <c r="M2" s="47" t="str">
        <f>VLOOKUP(K2,$AG$1:$AJ$44,2,FALSE)</f>
        <v>Outro</v>
      </c>
      <c r="N2" s="47" t="str">
        <f>VLOOKUP(K2,$AG$1:$AJ$44,3,FALSE)</f>
        <v>1983-2010</v>
      </c>
      <c r="O2" s="47" t="str">
        <f>VLOOKUP(K2,$AG$1:$AJ$44,4,FALSE)</f>
        <v>Aço</v>
      </c>
      <c r="Q2" s="67" t="s">
        <v>73</v>
      </c>
      <c r="R2" s="46">
        <v>1</v>
      </c>
      <c r="S2" s="46">
        <v>24</v>
      </c>
      <c r="T2" s="45">
        <f>R2/SUM(R2:R3)</f>
        <v>0.33333333333333331</v>
      </c>
      <c r="U2" s="47" t="str">
        <f>VLOOKUP(S2,$AG$1:$AJ$44,2,FALSE)</f>
        <v>Pórtico</v>
      </c>
      <c r="V2" s="47" t="str">
        <f>VLOOKUP(S2,$AG$1:$AJ$44,3,FALSE)</f>
        <v>Depois de 2010</v>
      </c>
      <c r="W2" s="47" t="str">
        <f>VLOOKUP(S2,$AG$1:$AJ$44,4,FALSE)</f>
        <v>Betão Armado</v>
      </c>
      <c r="Y2" s="66" t="s">
        <v>72</v>
      </c>
      <c r="Z2" s="46">
        <v>357</v>
      </c>
      <c r="AA2" s="46">
        <v>33</v>
      </c>
      <c r="AB2" s="45">
        <f>Z2/SUM(Z2:Z8)</f>
        <v>0.92487046632124348</v>
      </c>
      <c r="AC2" s="47" t="str">
        <f t="shared" ref="AC2:AC8" si="3">VLOOKUP(AA2,$AG$1:$AJ$44,2,FALSE)</f>
        <v>Vãos Multiplos</v>
      </c>
      <c r="AD2" s="47" t="str">
        <f t="shared" ref="AD2:AD8" si="4">VLOOKUP(AA2,$AG$1:$AJ$44,3,FALSE)</f>
        <v>1983-2010</v>
      </c>
      <c r="AE2" s="47" t="str">
        <f t="shared" ref="AE2:AE8" si="5">VLOOKUP(AA2,$AG$1:$AJ$44,4,FALSE)</f>
        <v>Betão Armado</v>
      </c>
      <c r="AG2" s="42">
        <v>0</v>
      </c>
      <c r="AH2" s="42" t="s">
        <v>55</v>
      </c>
      <c r="AI2" s="42" t="s">
        <v>35</v>
      </c>
      <c r="AJ2" s="42" t="s">
        <v>27</v>
      </c>
      <c r="AL2" s="42">
        <f>C2+C9+C13+C16+C19+C23+C26+K2+K6+K9+K11+K14+K17+K22+S2+S5+S10+S15+S19+S23+S27+AA2+AA10+AA16+AA20+AA24+AA27</f>
        <v>557</v>
      </c>
      <c r="AM2" s="43" t="s">
        <v>71</v>
      </c>
      <c r="AN2" s="42">
        <v>647</v>
      </c>
      <c r="AO2" s="57">
        <f>AL2/AN2</f>
        <v>0.86089644513137553</v>
      </c>
    </row>
    <row r="3" spans="1:41" ht="20" customHeight="1" x14ac:dyDescent="0.35">
      <c r="A3" s="70"/>
      <c r="B3" s="42"/>
      <c r="C3" s="42"/>
      <c r="D3" s="43"/>
      <c r="E3" s="41" t="str">
        <f t="shared" si="0"/>
        <v>Arco</v>
      </c>
      <c r="F3" s="41" t="str">
        <f t="shared" si="1"/>
        <v>Antes de 1960</v>
      </c>
      <c r="G3" s="41" t="str">
        <f t="shared" si="2"/>
        <v>Alvenaria de Pedra</v>
      </c>
      <c r="I3" s="66"/>
      <c r="J3" s="52">
        <v>3</v>
      </c>
      <c r="K3" s="52">
        <v>20</v>
      </c>
      <c r="L3" s="32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41" t="str">
        <f>VLOOKUP(K3,$AG$1:$AJ$44,2,FALSE)</f>
        <v>Pórtico</v>
      </c>
      <c r="N3" s="41" t="str">
        <f>VLOOKUP(K3,$AG$1:$AJ$44,3,FALSE)</f>
        <v>1983-2010</v>
      </c>
      <c r="O3" s="41" t="str">
        <f>VLOOKUP(K3,$AG$1:$AJ$44,4,FALSE)</f>
        <v>Betão Armado</v>
      </c>
      <c r="Q3" s="68"/>
      <c r="R3" s="42">
        <v>2</v>
      </c>
      <c r="S3" s="42">
        <v>20</v>
      </c>
      <c r="T3" s="43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41" t="str">
        <f>VLOOKUP(S3,$AG$1:$AJ$44,2,FALSE)</f>
        <v>Pórtico</v>
      </c>
      <c r="V3" s="41" t="str">
        <f>VLOOKUP(S3,$AG$1:$AJ$44,3,FALSE)</f>
        <v>1983-2010</v>
      </c>
      <c r="W3" s="41" t="str">
        <f>VLOOKUP(S3,$AG$1:$AJ$44,4,FALSE)</f>
        <v>Betão Armado</v>
      </c>
      <c r="Y3" s="66"/>
      <c r="Z3" s="42">
        <v>20</v>
      </c>
      <c r="AA3" s="42">
        <v>20</v>
      </c>
      <c r="AB3" s="43" t="str">
        <f t="shared" ref="AB3:AB8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41" t="str">
        <f t="shared" si="3"/>
        <v>Pórtico</v>
      </c>
      <c r="AD3" s="41" t="str">
        <f t="shared" si="4"/>
        <v>1983-2010</v>
      </c>
      <c r="AE3" s="41" t="str">
        <f t="shared" si="5"/>
        <v>Betão Armado</v>
      </c>
      <c r="AG3" s="42">
        <v>1</v>
      </c>
      <c r="AH3" s="42" t="s">
        <v>55</v>
      </c>
      <c r="AI3" s="42" t="s">
        <v>33</v>
      </c>
      <c r="AJ3" s="42" t="s">
        <v>27</v>
      </c>
      <c r="AL3" s="42">
        <f t="shared" ref="AL3:AL9" si="7">COUNTIF($D$2:$D$37,AM3)+COUNTIF($L$2:$L$37,AM3)+COUNTIF($T$2:$T$37,AM3)+COUNTIF($AB$2:$AB$37,AM3)</f>
        <v>5</v>
      </c>
      <c r="AM3" s="43" t="s">
        <v>70</v>
      </c>
      <c r="AN3" s="54">
        <f t="shared" ref="AN3:AN9" si="8">AL3/$AL$10</f>
        <v>0.11627906976744186</v>
      </c>
    </row>
    <row r="4" spans="1:41" ht="20" customHeight="1" x14ac:dyDescent="0.35">
      <c r="A4" s="70"/>
      <c r="B4" s="42"/>
      <c r="C4" s="42"/>
      <c r="D4" s="43"/>
      <c r="E4" s="41" t="str">
        <f t="shared" si="0"/>
        <v>Arco</v>
      </c>
      <c r="F4" s="41" t="str">
        <f t="shared" si="1"/>
        <v>Antes de 1960</v>
      </c>
      <c r="G4" s="41" t="str">
        <f t="shared" si="2"/>
        <v>Alvenaria de Pedra</v>
      </c>
      <c r="I4" s="66"/>
      <c r="J4" s="42">
        <v>1</v>
      </c>
      <c r="K4" s="42">
        <v>6</v>
      </c>
      <c r="L4" s="43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41" t="str">
        <f>VLOOKUP(K4,$AG$1:$AJ$44,2,FALSE)</f>
        <v>Arco</v>
      </c>
      <c r="N4" s="41" t="str">
        <f>VLOOKUP(K4,$AG$1:$AJ$44,3,FALSE)</f>
        <v>1983-2010</v>
      </c>
      <c r="O4" s="41" t="str">
        <f>VLOOKUP(K4,$AG$1:$AJ$44,4,FALSE)</f>
        <v>Betão Armado</v>
      </c>
      <c r="R4" s="12"/>
      <c r="S4" s="12"/>
      <c r="T4" s="12"/>
      <c r="U4" s="48"/>
      <c r="V4" s="48"/>
      <c r="W4" s="48"/>
      <c r="Y4" s="66"/>
      <c r="Z4" s="42">
        <v>3</v>
      </c>
      <c r="AA4" s="42">
        <v>27</v>
      </c>
      <c r="AB4" s="43" t="str">
        <f t="shared" si="6"/>
        <v>2 (Ano, Material)</v>
      </c>
      <c r="AC4" s="41" t="str">
        <f t="shared" si="3"/>
        <v>Tabuleiro simples/apoiado</v>
      </c>
      <c r="AD4" s="41" t="str">
        <f t="shared" si="4"/>
        <v>1983-2010</v>
      </c>
      <c r="AE4" s="41" t="str">
        <f t="shared" si="5"/>
        <v>Betão Armado</v>
      </c>
      <c r="AG4" s="42">
        <v>2</v>
      </c>
      <c r="AH4" s="42" t="s">
        <v>55</v>
      </c>
      <c r="AI4" s="42" t="s">
        <v>35</v>
      </c>
      <c r="AJ4" s="42" t="s">
        <v>34</v>
      </c>
      <c r="AL4" s="42">
        <f t="shared" si="7"/>
        <v>3</v>
      </c>
      <c r="AM4" s="43" t="s">
        <v>69</v>
      </c>
      <c r="AN4" s="54">
        <f t="shared" si="8"/>
        <v>6.9767441860465115E-2</v>
      </c>
    </row>
    <row r="5" spans="1:41" ht="20" customHeight="1" x14ac:dyDescent="0.35">
      <c r="A5" s="70"/>
      <c r="B5" s="42"/>
      <c r="C5" s="42"/>
      <c r="D5" s="43"/>
      <c r="E5" s="41" t="str">
        <f t="shared" si="0"/>
        <v>Arco</v>
      </c>
      <c r="F5" s="41" t="str">
        <f t="shared" si="1"/>
        <v>Antes de 1960</v>
      </c>
      <c r="G5" s="41" t="str">
        <f t="shared" si="2"/>
        <v>Alvenaria de Pedra</v>
      </c>
      <c r="J5" s="12"/>
      <c r="K5" s="12"/>
      <c r="L5" s="12"/>
      <c r="M5" s="48"/>
      <c r="N5" s="48"/>
      <c r="O5" s="48"/>
      <c r="Q5" s="66" t="s">
        <v>68</v>
      </c>
      <c r="R5" s="46">
        <v>1</v>
      </c>
      <c r="S5" s="46">
        <v>25</v>
      </c>
      <c r="T5" s="45">
        <f>R5/SUM(R5:R8)</f>
        <v>0.14285714285714285</v>
      </c>
      <c r="U5" s="47" t="str">
        <f>VLOOKUP(S5,$AG$1:$AJ$44,2,FALSE)</f>
        <v>Tabuleiro simples/apoiado</v>
      </c>
      <c r="V5" s="47" t="str">
        <f>VLOOKUP(S5,$AG$1:$AJ$44,3,FALSE)</f>
        <v>Antes de 1960</v>
      </c>
      <c r="W5" s="47" t="str">
        <f>VLOOKUP(S5,$AG$1:$AJ$44,4,FALSE)</f>
        <v>Betão Armado</v>
      </c>
      <c r="Y5" s="66"/>
      <c r="Z5" s="42">
        <v>3</v>
      </c>
      <c r="AA5" s="42">
        <v>34</v>
      </c>
      <c r="AB5" s="43" t="str">
        <f t="shared" si="6"/>
        <v>2 (Estrutura, Material)</v>
      </c>
      <c r="AC5" s="41" t="str">
        <f t="shared" si="3"/>
        <v>Vãos Multiplos</v>
      </c>
      <c r="AD5" s="41" t="str">
        <f t="shared" si="4"/>
        <v>1960-1983</v>
      </c>
      <c r="AE5" s="41" t="str">
        <f t="shared" si="5"/>
        <v>Betão Armado</v>
      </c>
      <c r="AG5" s="42">
        <v>3</v>
      </c>
      <c r="AH5" s="42" t="s">
        <v>55</v>
      </c>
      <c r="AI5" s="42" t="s">
        <v>28</v>
      </c>
      <c r="AJ5" s="42" t="s">
        <v>27</v>
      </c>
      <c r="AL5" s="42">
        <f t="shared" si="7"/>
        <v>2</v>
      </c>
      <c r="AM5" s="43" t="s">
        <v>67</v>
      </c>
      <c r="AN5" s="54">
        <f t="shared" si="8"/>
        <v>4.6511627906976744E-2</v>
      </c>
    </row>
    <row r="6" spans="1:41" ht="20" customHeight="1" x14ac:dyDescent="0.35">
      <c r="A6" s="70"/>
      <c r="B6" s="42"/>
      <c r="C6" s="42"/>
      <c r="D6" s="43"/>
      <c r="E6" s="41" t="str">
        <f t="shared" si="0"/>
        <v>Arco</v>
      </c>
      <c r="F6" s="41" t="str">
        <f t="shared" si="1"/>
        <v>Antes de 1960</v>
      </c>
      <c r="G6" s="41" t="str">
        <f t="shared" si="2"/>
        <v>Alvenaria de Pedra</v>
      </c>
      <c r="I6" s="67" t="s">
        <v>66</v>
      </c>
      <c r="J6" s="46">
        <v>0</v>
      </c>
      <c r="K6" s="46">
        <v>13</v>
      </c>
      <c r="L6" s="49"/>
      <c r="M6" s="44" t="str">
        <f>VLOOKUP(K6,$AG$1:$AJ$44,2,FALSE)</f>
        <v>Outro</v>
      </c>
      <c r="N6" s="44" t="str">
        <f>VLOOKUP(K6,$AG$1:$AJ$44,3,FALSE)</f>
        <v>1960-1983</v>
      </c>
      <c r="O6" s="44" t="str">
        <f>VLOOKUP(K6,$AG$1:$AJ$44,4,FALSE)</f>
        <v>Aço</v>
      </c>
      <c r="Q6" s="66"/>
      <c r="R6" s="42">
        <v>3</v>
      </c>
      <c r="S6" s="42">
        <v>20</v>
      </c>
      <c r="T6" s="43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41" t="str">
        <f>VLOOKUP(S6,$AG$1:$AJ$44,2,FALSE)</f>
        <v>Pórtico</v>
      </c>
      <c r="V6" s="41" t="str">
        <f>VLOOKUP(S6,$AG$1:$AJ$44,3,FALSE)</f>
        <v>1983-2010</v>
      </c>
      <c r="W6" s="41" t="str">
        <f>VLOOKUP(S6,$AG$1:$AJ$44,4,FALSE)</f>
        <v>Betão Armado</v>
      </c>
      <c r="Y6" s="66"/>
      <c r="Z6" s="42">
        <v>1</v>
      </c>
      <c r="AA6" s="42">
        <v>21</v>
      </c>
      <c r="AB6" s="43" t="str">
        <f t="shared" si="6"/>
        <v>1 (Material)</v>
      </c>
      <c r="AC6" s="41" t="str">
        <f t="shared" si="3"/>
        <v>Pórtico</v>
      </c>
      <c r="AD6" s="41" t="str">
        <f t="shared" si="4"/>
        <v>1960-1983</v>
      </c>
      <c r="AE6" s="41" t="str">
        <f t="shared" si="5"/>
        <v>Betão Armado</v>
      </c>
      <c r="AG6" s="42">
        <v>4</v>
      </c>
      <c r="AH6" s="42" t="s">
        <v>55</v>
      </c>
      <c r="AI6" s="42" t="s">
        <v>33</v>
      </c>
      <c r="AJ6" s="42" t="s">
        <v>34</v>
      </c>
      <c r="AL6" s="42">
        <f t="shared" si="7"/>
        <v>12</v>
      </c>
      <c r="AM6" s="43" t="s">
        <v>65</v>
      </c>
      <c r="AN6" s="54">
        <f t="shared" si="8"/>
        <v>0.27906976744186046</v>
      </c>
    </row>
    <row r="7" spans="1:41" ht="20" customHeight="1" x14ac:dyDescent="0.35">
      <c r="A7" s="71"/>
      <c r="B7" s="42"/>
      <c r="C7" s="42"/>
      <c r="D7" s="43"/>
      <c r="E7" s="41" t="str">
        <f t="shared" si="0"/>
        <v>Arco</v>
      </c>
      <c r="F7" s="41" t="str">
        <f t="shared" si="1"/>
        <v>Antes de 1960</v>
      </c>
      <c r="G7" s="41" t="str">
        <f t="shared" si="2"/>
        <v>Alvenaria de Pedra</v>
      </c>
      <c r="I7" s="68"/>
      <c r="J7" s="42">
        <v>1</v>
      </c>
      <c r="K7" s="42">
        <v>36</v>
      </c>
      <c r="L7" s="43" t="str">
        <f>COUNTIF(M7,$M$6)+COUNTIF(N7,$N$6)+COUNTIF(O7,$O$6)&amp;" ("&amp; IF(M7=$M$6,"Estrutura, ","") &amp; IF(N7=$N$6,"Ano, ","") &amp;IF(O7=$O$6,"Material","") &amp; IF(OR(M7=$M$6,N7=$N$6,O7=$O$6),"","Nenhuma") &amp;")"</f>
        <v>0 (Nenhuma)</v>
      </c>
      <c r="M7" s="41" t="str">
        <f>VLOOKUP(K7,$AG$1:$AJ$44,2,FALSE)</f>
        <v>Vãos Multiplos</v>
      </c>
      <c r="N7" s="41" t="str">
        <f>VLOOKUP(K7,$AG$1:$AJ$44,3,FALSE)</f>
        <v>Depois de 2010</v>
      </c>
      <c r="O7" s="41" t="str">
        <f>VLOOKUP(K7,$AG$1:$AJ$44,4,FALSE)</f>
        <v>Betão Armado</v>
      </c>
      <c r="Q7" s="66"/>
      <c r="R7" s="42">
        <v>2</v>
      </c>
      <c r="S7" s="42">
        <v>32</v>
      </c>
      <c r="T7" s="43" t="str">
        <f>COUNTIF(U7,$U$5)+COUNTIF(V7,$V$5)+COUNTIF(W7,$W$5)&amp;" ("&amp; IF(U7=$U$5,"Estrutura, ","") &amp; IF(V7=$V$5,"Ano, ","") &amp;IF(W7=$W$5,"Material","") &amp; IF(OR(U7=$U$5,V7=$V$5,W7=$W$5),"","Nenhuma") &amp;")"</f>
        <v>2 (Ano, Material)</v>
      </c>
      <c r="U7" s="41" t="str">
        <f>VLOOKUP(S7,$AG$1:$AJ$44,2,FALSE)</f>
        <v>Vãos Multiplos</v>
      </c>
      <c r="V7" s="41" t="str">
        <f>VLOOKUP(S7,$AG$1:$AJ$44,3,FALSE)</f>
        <v>Antes de 1960</v>
      </c>
      <c r="W7" s="41" t="str">
        <f>VLOOKUP(S7,$AG$1:$AJ$44,4,FALSE)</f>
        <v>Betão Armado</v>
      </c>
      <c r="Y7" s="66"/>
      <c r="Z7" s="52">
        <v>1</v>
      </c>
      <c r="AA7" s="52">
        <v>26</v>
      </c>
      <c r="AB7" s="32" t="str">
        <f t="shared" si="6"/>
        <v>1 (Material)</v>
      </c>
      <c r="AC7" s="41" t="str">
        <f t="shared" si="3"/>
        <v>Tabuleiro simples/apoiado</v>
      </c>
      <c r="AD7" s="41" t="str">
        <f t="shared" si="4"/>
        <v>1960-1983</v>
      </c>
      <c r="AE7" s="41" t="str">
        <f t="shared" si="5"/>
        <v>Betão Armado</v>
      </c>
      <c r="AG7" s="42">
        <v>5</v>
      </c>
      <c r="AH7" s="42" t="s">
        <v>55</v>
      </c>
      <c r="AI7" s="42" t="s">
        <v>28</v>
      </c>
      <c r="AJ7" s="42" t="s">
        <v>45</v>
      </c>
      <c r="AL7" s="42">
        <f t="shared" si="7"/>
        <v>1</v>
      </c>
      <c r="AM7" s="43" t="s">
        <v>64</v>
      </c>
      <c r="AN7" s="54">
        <f t="shared" si="8"/>
        <v>2.3255813953488372E-2</v>
      </c>
    </row>
    <row r="8" spans="1:41" ht="20" customHeight="1" x14ac:dyDescent="0.35">
      <c r="B8" s="12"/>
      <c r="C8" s="12"/>
      <c r="D8" s="12"/>
      <c r="E8" s="48"/>
      <c r="F8" s="48"/>
      <c r="G8" s="48"/>
      <c r="J8" s="12"/>
      <c r="K8" s="12"/>
      <c r="L8" s="12"/>
      <c r="M8" s="48"/>
      <c r="N8" s="48"/>
      <c r="O8" s="48"/>
      <c r="Q8" s="66"/>
      <c r="R8" s="42">
        <v>1</v>
      </c>
      <c r="S8" s="42">
        <v>4</v>
      </c>
      <c r="T8" s="43" t="str">
        <f>COUNTIF(U8,$U$5)+COUNTIF(V8,$V$5)+COUNTIF(W8,$W$5)&amp;" ("&amp; IF(U8=$U$5,"Estrutura, ","") &amp; IF(V8=$V$5,"Ano, ","") &amp;IF(W8=$W$5,"Material","") &amp; IF(OR(U8=$U$5,V8=$V$5,W8=$W$5),"","Nenhuma") &amp;")"</f>
        <v>1 (Material)</v>
      </c>
      <c r="U8" s="41" t="str">
        <f>VLOOKUP(S8,$AG$1:$AJ$44,2,FALSE)</f>
        <v>Arco</v>
      </c>
      <c r="V8" s="41" t="str">
        <f>VLOOKUP(S8,$AG$1:$AJ$44,3,FALSE)</f>
        <v>1960-1983</v>
      </c>
      <c r="W8" s="41" t="str">
        <f>VLOOKUP(S8,$AG$1:$AJ$44,4,FALSE)</f>
        <v>Betão Armado</v>
      </c>
      <c r="Y8" s="66"/>
      <c r="Z8" s="42">
        <v>1</v>
      </c>
      <c r="AA8" s="42">
        <v>36</v>
      </c>
      <c r="AB8" s="43" t="str">
        <f t="shared" si="6"/>
        <v>2 (Estrutura, Material)</v>
      </c>
      <c r="AC8" s="41" t="str">
        <f t="shared" si="3"/>
        <v>Vãos Multiplos</v>
      </c>
      <c r="AD8" s="41" t="str">
        <f t="shared" si="4"/>
        <v>Depois de 2010</v>
      </c>
      <c r="AE8" s="41" t="str">
        <f t="shared" si="5"/>
        <v>Betão Armado</v>
      </c>
      <c r="AG8" s="42">
        <v>6</v>
      </c>
      <c r="AH8" s="42" t="s">
        <v>55</v>
      </c>
      <c r="AI8" s="42" t="s">
        <v>28</v>
      </c>
      <c r="AJ8" s="42" t="s">
        <v>34</v>
      </c>
      <c r="AL8" s="42">
        <f t="shared" si="7"/>
        <v>11</v>
      </c>
      <c r="AM8" s="43" t="s">
        <v>63</v>
      </c>
      <c r="AN8" s="54">
        <f t="shared" si="8"/>
        <v>0.2558139534883721</v>
      </c>
    </row>
    <row r="9" spans="1:41" ht="20" customHeight="1" x14ac:dyDescent="0.35">
      <c r="A9" s="72" t="s">
        <v>62</v>
      </c>
      <c r="B9" s="51">
        <v>0</v>
      </c>
      <c r="C9" s="51">
        <v>1</v>
      </c>
      <c r="D9" s="56"/>
      <c r="E9" s="47" t="str">
        <f>VLOOKUP(C9,$AG$1:$AJ$44,2,FALSE)</f>
        <v>Arco</v>
      </c>
      <c r="F9" s="47" t="str">
        <f>VLOOKUP(C9,$AG$1:$AJ$44,3,FALSE)</f>
        <v>1960-1983</v>
      </c>
      <c r="G9" s="47" t="str">
        <f>VLOOKUP(C9,$AG$1:$AJ$44,4,FALSE)</f>
        <v>Alvenaria de Pedra</v>
      </c>
      <c r="I9" s="55" t="s">
        <v>61</v>
      </c>
      <c r="J9" s="46">
        <v>1</v>
      </c>
      <c r="K9" s="46">
        <v>14</v>
      </c>
      <c r="L9" s="45">
        <f>J9/SUM(J9)</f>
        <v>1</v>
      </c>
      <c r="M9" s="47" t="str">
        <f>VLOOKUP(K9,$AG$1:$AJ$44,2,FALSE)</f>
        <v>Outro</v>
      </c>
      <c r="N9" s="47" t="str">
        <f>VLOOKUP(K9,$AG$1:$AJ$44,3,FALSE)</f>
        <v>Antes de 1960</v>
      </c>
      <c r="O9" s="47" t="str">
        <f>VLOOKUP(K9,$AG$1:$AJ$44,4,FALSE)</f>
        <v>Alvenaria de Pedra</v>
      </c>
      <c r="R9" s="12"/>
      <c r="S9" s="12"/>
      <c r="T9" s="12"/>
      <c r="U9" s="48"/>
      <c r="V9" s="48"/>
      <c r="W9" s="48"/>
      <c r="Z9" s="12"/>
      <c r="AA9" s="12"/>
      <c r="AB9" s="12"/>
      <c r="AG9" s="42">
        <v>7</v>
      </c>
      <c r="AH9" s="42" t="s">
        <v>55</v>
      </c>
      <c r="AI9" s="42" t="s">
        <v>35</v>
      </c>
      <c r="AJ9" s="42" t="s">
        <v>30</v>
      </c>
      <c r="AL9" s="42">
        <f t="shared" si="7"/>
        <v>9</v>
      </c>
      <c r="AM9" s="43" t="s">
        <v>60</v>
      </c>
      <c r="AN9" s="54">
        <f t="shared" si="8"/>
        <v>0.20930232558139536</v>
      </c>
    </row>
    <row r="10" spans="1:41" ht="20" customHeight="1" x14ac:dyDescent="0.35">
      <c r="A10" s="73"/>
      <c r="B10" s="42"/>
      <c r="C10" s="42"/>
      <c r="D10" s="43"/>
      <c r="E10" s="41" t="str">
        <f>VLOOKUP(C10,$AG$1:$AJ$44,2,FALSE)</f>
        <v>Arco</v>
      </c>
      <c r="F10" s="41" t="str">
        <f>VLOOKUP(C10,$AG$1:$AJ$44,3,FALSE)</f>
        <v>Antes de 1960</v>
      </c>
      <c r="G10" s="41" t="str">
        <f>VLOOKUP(C10,$AG$1:$AJ$44,4,FALSE)</f>
        <v>Alvenaria de Pedra</v>
      </c>
      <c r="J10" s="12"/>
      <c r="K10" s="12"/>
      <c r="L10" s="12"/>
      <c r="M10" s="48"/>
      <c r="N10" s="48"/>
      <c r="O10" s="48"/>
      <c r="Q10" s="66" t="s">
        <v>59</v>
      </c>
      <c r="R10" s="46">
        <v>0</v>
      </c>
      <c r="S10" s="46">
        <v>26</v>
      </c>
      <c r="T10" s="45"/>
      <c r="U10" s="47" t="str">
        <f>VLOOKUP(S10,$AG$1:$AJ$44,2,FALSE)</f>
        <v>Tabuleiro simples/apoiado</v>
      </c>
      <c r="V10" s="47" t="str">
        <f>VLOOKUP(S10,$AG$1:$AJ$44,3,FALSE)</f>
        <v>1960-1983</v>
      </c>
      <c r="W10" s="47" t="str">
        <f>VLOOKUP(S10,$AG$1:$AJ$44,4,FALSE)</f>
        <v>Betão Armado</v>
      </c>
      <c r="Y10" s="66" t="s">
        <v>58</v>
      </c>
      <c r="Z10" s="46">
        <v>1</v>
      </c>
      <c r="AA10" s="46">
        <v>34</v>
      </c>
      <c r="AB10" s="45">
        <f>Z10/SUM(Z10:Z14)</f>
        <v>0.04</v>
      </c>
      <c r="AC10" s="44" t="str">
        <f>VLOOKUP(AA10,$AG$1:$AJ$44,2,FALSE)</f>
        <v>Vãos Multiplos</v>
      </c>
      <c r="AD10" s="44" t="str">
        <f>VLOOKUP(AA10,$AG$1:$AJ$44,3,FALSE)</f>
        <v>1960-1983</v>
      </c>
      <c r="AE10" s="44" t="str">
        <f>VLOOKUP(AA10,$AG$1:$AJ$44,4,FALSE)</f>
        <v>Betão Armado</v>
      </c>
      <c r="AG10" s="42">
        <v>8</v>
      </c>
      <c r="AH10" s="42" t="s">
        <v>55</v>
      </c>
      <c r="AI10" s="42" t="s">
        <v>32</v>
      </c>
      <c r="AJ10" s="42" t="s">
        <v>45</v>
      </c>
      <c r="AL10" s="9">
        <f>SUM(AL3:AL9)</f>
        <v>43</v>
      </c>
    </row>
    <row r="11" spans="1:41" ht="20" customHeight="1" x14ac:dyDescent="0.35">
      <c r="A11" s="74"/>
      <c r="B11" s="42"/>
      <c r="C11" s="42"/>
      <c r="D11" s="43"/>
      <c r="E11" s="41" t="str">
        <f>VLOOKUP(C11,$AG$1:$AJ$44,2,FALSE)</f>
        <v>Arco</v>
      </c>
      <c r="F11" s="41" t="str">
        <f>VLOOKUP(C11,$AG$1:$AJ$44,3,FALSE)</f>
        <v>Antes de 1960</v>
      </c>
      <c r="G11" s="41" t="str">
        <f>VLOOKUP(C11,$AG$1:$AJ$44,4,FALSE)</f>
        <v>Alvenaria de Pedra</v>
      </c>
      <c r="I11" s="67" t="s">
        <v>57</v>
      </c>
      <c r="J11" s="51">
        <v>0</v>
      </c>
      <c r="K11" s="51">
        <v>15</v>
      </c>
      <c r="L11" s="50"/>
      <c r="M11" s="44" t="str">
        <f>VLOOKUP(K11,$AG$1:$AJ$44,2,FALSE)</f>
        <v>Outro</v>
      </c>
      <c r="N11" s="44" t="str">
        <f>VLOOKUP(K11,$AG$1:$AJ$44,3,FALSE)</f>
        <v>1960-1983</v>
      </c>
      <c r="O11" s="44" t="str">
        <f>VLOOKUP(K11,$AG$1:$AJ$44,4,FALSE)</f>
        <v>Betão Armado</v>
      </c>
      <c r="Q11" s="66"/>
      <c r="R11" s="42">
        <v>7</v>
      </c>
      <c r="S11" s="42">
        <v>20</v>
      </c>
      <c r="T11" s="43" t="str">
        <f>COUNTIF(U11,$U$10)+COUNTIF(V11,$V$10)+COUNTIF(W11,$W$10)&amp;" ("&amp; IF(U11=$U$10,"Estrutura, ","") &amp; IF(V11=$V$10,"Ano, ","") &amp;IF(W11=$W$10,"Material","") &amp; IF(OR(U11=$U$10,V11=$V$10,W11=$W$10),"","Nenhuma") &amp;")"</f>
        <v>1 (Material)</v>
      </c>
      <c r="U11" s="41" t="str">
        <f>VLOOKUP(S11,$AG$1:$AJ$44,2,FALSE)</f>
        <v>Pórtico</v>
      </c>
      <c r="V11" s="41" t="str">
        <f>VLOOKUP(S11,$AG$1:$AJ$44,3,FALSE)</f>
        <v>1983-2010</v>
      </c>
      <c r="W11" s="41" t="str">
        <f>VLOOKUP(S11,$AG$1:$AJ$44,4,FALSE)</f>
        <v>Betão Armado</v>
      </c>
      <c r="Y11" s="66"/>
      <c r="Z11" s="10">
        <v>19</v>
      </c>
      <c r="AA11" s="10">
        <v>33</v>
      </c>
      <c r="AB11" s="34" t="str">
        <f>COUNTIF(AC11,$AC$10)+COUNTIF(AD11,$AD$10)+COUNTIF(AE11,$AE$10)&amp;" ("&amp; IF(AC11=$AC$10,"Estrutura, ","") &amp; IF(AD11=$AD$10,"Ano, ","") &amp;IF(AE11=$AE$10,"Material","") &amp; ")"</f>
        <v>2 (Estrutura, Material)</v>
      </c>
      <c r="AC11" s="41" t="str">
        <f>VLOOKUP(AA11,$AG$1:$AJ$44,2,FALSE)</f>
        <v>Vãos Multiplos</v>
      </c>
      <c r="AD11" s="41" t="str">
        <f>VLOOKUP(AA11,$AG$1:$AJ$44,3,FALSE)</f>
        <v>1983-2010</v>
      </c>
      <c r="AE11" s="41" t="str">
        <f>VLOOKUP(AA11,$AG$1:$AJ$44,4,FALSE)</f>
        <v>Betão Armado</v>
      </c>
      <c r="AG11" s="42">
        <v>9</v>
      </c>
      <c r="AH11" s="42" t="s">
        <v>55</v>
      </c>
      <c r="AI11" s="42" t="s">
        <v>35</v>
      </c>
      <c r="AJ11" s="42" t="s">
        <v>45</v>
      </c>
    </row>
    <row r="12" spans="1:41" ht="20" customHeight="1" x14ac:dyDescent="0.35">
      <c r="B12" s="12"/>
      <c r="C12" s="12"/>
      <c r="D12" s="12"/>
      <c r="E12" s="48"/>
      <c r="F12" s="48"/>
      <c r="G12" s="48"/>
      <c r="I12" s="68"/>
      <c r="J12" s="42">
        <v>1</v>
      </c>
      <c r="K12" s="42">
        <v>33</v>
      </c>
      <c r="L12" s="43" t="str">
        <f>COUNTIF(M12,$M$11)+COUNTIF(N12,$N$11)+COUNTIF(O12,$O$11)&amp;" ("&amp; IF(M12=$M$11,"Estrutura, ","") &amp; IF(N12=$N$11,"Ano, ","") &amp;IF(O12=$O$11,"Material","") &amp; IF(OR(M12=$M$11,N12=$N$11,O12=$O$11),"","Nenhuma") &amp;")"</f>
        <v>1 (Material)</v>
      </c>
      <c r="M12" s="41" t="str">
        <f>VLOOKUP(K12,$AG$1:$AJ$44,2,FALSE)</f>
        <v>Vãos Multiplos</v>
      </c>
      <c r="N12" s="41" t="str">
        <f>VLOOKUP(K12,$AG$1:$AJ$44,3,FALSE)</f>
        <v>1983-2010</v>
      </c>
      <c r="O12" s="41" t="str">
        <f>VLOOKUP(K12,$AG$1:$AJ$44,4,FALSE)</f>
        <v>Betão Armado</v>
      </c>
      <c r="Q12" s="66"/>
      <c r="R12" s="20">
        <v>5</v>
      </c>
      <c r="S12" s="20">
        <v>33</v>
      </c>
      <c r="T12" s="32" t="str">
        <f>COUNTIF(U12,$U$10)+COUNTIF(V12,$V$10)+COUNTIF(W12,$W$10)&amp;" ("&amp; IF(U12=$U$10,"Estrutura, ","") &amp; IF(V12=$V$10,"Ano, ","") &amp;IF(W12=$W$10,"Material","") &amp; IF(OR(U12=$U$10,V12=$V$10,W12=$W$10),"","Nenhuma") &amp;")"</f>
        <v>1 (Material)</v>
      </c>
      <c r="U12" s="41" t="str">
        <f>VLOOKUP(S12,$AG$1:$AJ$44,2,FALSE)</f>
        <v>Vãos Multiplos</v>
      </c>
      <c r="V12" s="41" t="str">
        <f>VLOOKUP(S12,$AG$1:$AJ$44,3,FALSE)</f>
        <v>1983-2010</v>
      </c>
      <c r="W12" s="41" t="str">
        <f>VLOOKUP(S12,$AG$1:$AJ$44,4,FALSE)</f>
        <v>Betão Armado</v>
      </c>
      <c r="Y12" s="66"/>
      <c r="Z12" s="42">
        <v>3</v>
      </c>
      <c r="AA12" s="42">
        <v>20</v>
      </c>
      <c r="AB12" s="43" t="str">
        <f>COUNTIF(AC12,$AC$10)+COUNTIF(AD12,$AD$10)+COUNTIF(AE12,$AE$10)&amp;" ("&amp; IF(AC12=$AC$10,"Estrutura, ","") &amp; IF(AD12=$AD$10,"Ano, ","") &amp;IF(AE12=$AE$10,"Material","") &amp; ")"</f>
        <v>1 (Material)</v>
      </c>
      <c r="AC12" s="41" t="str">
        <f>VLOOKUP(AA12,$AG$1:$AJ$44,2,FALSE)</f>
        <v>Pórtico</v>
      </c>
      <c r="AD12" s="41" t="str">
        <f>VLOOKUP(AA12,$AG$1:$AJ$44,3,FALSE)</f>
        <v>1983-2010</v>
      </c>
      <c r="AE12" s="41" t="str">
        <f>VLOOKUP(AA12,$AG$1:$AJ$44,4,FALSE)</f>
        <v>Betão Armado</v>
      </c>
      <c r="AG12" s="42">
        <v>10</v>
      </c>
      <c r="AH12" s="42" t="s">
        <v>55</v>
      </c>
      <c r="AI12" s="42" t="s">
        <v>33</v>
      </c>
      <c r="AJ12" s="42" t="s">
        <v>45</v>
      </c>
    </row>
    <row r="13" spans="1:41" ht="20" customHeight="1" x14ac:dyDescent="0.35">
      <c r="A13" s="67" t="s">
        <v>56</v>
      </c>
      <c r="B13" s="46">
        <v>0</v>
      </c>
      <c r="C13" s="46">
        <v>2</v>
      </c>
      <c r="D13" s="49"/>
      <c r="E13" s="44" t="str">
        <f>VLOOKUP(C13,$AG$1:$AJ$44,2,FALSE)</f>
        <v>Arco</v>
      </c>
      <c r="F13" s="44" t="str">
        <f>VLOOKUP(C13,$AG$1:$AJ$44,3,FALSE)</f>
        <v>Antes de 1960</v>
      </c>
      <c r="G13" s="44" t="str">
        <f>VLOOKUP(C13,$AG$1:$AJ$44,4,FALSE)</f>
        <v>Betão Armado</v>
      </c>
      <c r="J13" s="12"/>
      <c r="K13" s="12"/>
      <c r="L13" s="12"/>
      <c r="M13" s="48"/>
      <c r="N13" s="48"/>
      <c r="O13" s="48"/>
      <c r="Q13" s="66"/>
      <c r="R13" s="42">
        <v>1</v>
      </c>
      <c r="S13" s="42">
        <v>27</v>
      </c>
      <c r="T13" s="43" t="str">
        <f>COUNTIF(U13,$U$10)+COUNTIF(V13,$V$10)+COUNTIF(W13,$W$10)&amp;" ("&amp; IF(U13=$U$10,"Estrutura, ","") &amp; IF(V13=$V$10,"Ano, ","") &amp;IF(W13=$W$10,"Material","") &amp; IF(OR(U13=$U$10,V13=$V$10,W13=$W$10),"","Nenhuma") &amp;")"</f>
        <v>2 (Estrutura, Material)</v>
      </c>
      <c r="U13" s="41" t="str">
        <f>VLOOKUP(S13,$AG$1:$AJ$44,2,FALSE)</f>
        <v>Tabuleiro simples/apoiado</v>
      </c>
      <c r="V13" s="41" t="str">
        <f>VLOOKUP(S13,$AG$1:$AJ$44,3,FALSE)</f>
        <v>1983-2010</v>
      </c>
      <c r="W13" s="41" t="str">
        <f>VLOOKUP(S13,$AG$1:$AJ$44,4,FALSE)</f>
        <v>Betão Armado</v>
      </c>
      <c r="Y13" s="66"/>
      <c r="Z13" s="42">
        <v>1</v>
      </c>
      <c r="AA13" s="42">
        <v>21</v>
      </c>
      <c r="AB13" s="43" t="str">
        <f>COUNTIF(AC13,$AC$10)+COUNTIF(AD13,$AD$10)+COUNTIF(AE13,$AE$10)&amp;" ("&amp; IF(AC13=$AC$10,"Estrutura, ","") &amp; IF(AD13=$AD$10,"Ano, ","") &amp;IF(AE13=$AE$10,"Material","") &amp; ")"</f>
        <v>2 (Ano, Material)</v>
      </c>
      <c r="AC13" s="41" t="str">
        <f>VLOOKUP(AA13,$AG$1:$AJ$44,2,FALSE)</f>
        <v>Pórtico</v>
      </c>
      <c r="AD13" s="41" t="str">
        <f>VLOOKUP(AA13,$AG$1:$AJ$44,3,FALSE)</f>
        <v>1960-1983</v>
      </c>
      <c r="AE13" s="41" t="str">
        <f>VLOOKUP(AA13,$AG$1:$AJ$44,4,FALSE)</f>
        <v>Betão Armado</v>
      </c>
      <c r="AG13" s="42">
        <v>11</v>
      </c>
      <c r="AH13" s="42" t="s">
        <v>55</v>
      </c>
      <c r="AI13" s="42" t="s">
        <v>32</v>
      </c>
      <c r="AJ13" s="42" t="s">
        <v>34</v>
      </c>
    </row>
    <row r="14" spans="1:41" ht="20" customHeight="1" x14ac:dyDescent="0.35">
      <c r="A14" s="68"/>
      <c r="B14" s="42"/>
      <c r="C14" s="42"/>
      <c r="D14" s="43"/>
      <c r="E14" s="41" t="str">
        <f>VLOOKUP(C14,$AG$1:$AJ$44,2,FALSE)</f>
        <v>Arco</v>
      </c>
      <c r="F14" s="41" t="str">
        <f>VLOOKUP(C14,$AG$1:$AJ$44,3,FALSE)</f>
        <v>Antes de 1960</v>
      </c>
      <c r="G14" s="41" t="str">
        <f>VLOOKUP(C14,$AG$1:$AJ$44,4,FALSE)</f>
        <v>Alvenaria de Pedra</v>
      </c>
      <c r="I14" s="67" t="s">
        <v>54</v>
      </c>
      <c r="J14" s="51">
        <v>0</v>
      </c>
      <c r="K14" s="51">
        <v>17</v>
      </c>
      <c r="L14" s="50"/>
      <c r="M14" s="44" t="str">
        <f>VLOOKUP(K14,$AG$1:$AJ$44,2,FALSE)</f>
        <v>Outro</v>
      </c>
      <c r="N14" s="44" t="str">
        <f>VLOOKUP(K14,$AG$1:$AJ$44,3,FALSE)</f>
        <v>1983-2010</v>
      </c>
      <c r="O14" s="44" t="str">
        <f>VLOOKUP(K14,$AG$1:$AJ$44,4,FALSE)</f>
        <v>Betão Armado</v>
      </c>
      <c r="R14" s="12"/>
      <c r="S14" s="12"/>
      <c r="T14" s="12"/>
      <c r="U14" s="48"/>
      <c r="V14" s="48"/>
      <c r="W14" s="48"/>
      <c r="Y14" s="66"/>
      <c r="Z14" s="42">
        <v>1</v>
      </c>
      <c r="AA14" s="42">
        <v>25</v>
      </c>
      <c r="AB14" s="43" t="str">
        <f>COUNTIF(AC14,$AC$10)+COUNTIF(AD14,$AD$10)+COUNTIF(AE14,$AE$10)&amp;" ("&amp; IF(AC14=$AC$10,"Estrutura, ","") &amp; IF(AD14=$AD$10,"Ano, ","") &amp;IF(AE14=$AE$10,"Material","") &amp; ")"</f>
        <v>1 (Material)</v>
      </c>
      <c r="AC14" s="41" t="str">
        <f>VLOOKUP(AA14,$AG$1:$AJ$44,2,FALSE)</f>
        <v>Tabuleiro simples/apoiado</v>
      </c>
      <c r="AD14" s="41" t="str">
        <f>VLOOKUP(AA14,$AG$1:$AJ$44,3,FALSE)</f>
        <v>Antes de 1960</v>
      </c>
      <c r="AE14" s="41" t="str">
        <f>VLOOKUP(AA14,$AG$1:$AJ$44,4,FALSE)</f>
        <v>Betão Armado</v>
      </c>
      <c r="AG14" s="42">
        <v>12</v>
      </c>
      <c r="AH14" s="42" t="s">
        <v>46</v>
      </c>
      <c r="AI14" s="42" t="s">
        <v>28</v>
      </c>
      <c r="AJ14" s="42" t="s">
        <v>30</v>
      </c>
    </row>
    <row r="15" spans="1:41" ht="20" customHeight="1" x14ac:dyDescent="0.35">
      <c r="A15" s="53"/>
      <c r="B15" s="12"/>
      <c r="C15" s="12"/>
      <c r="D15" s="12"/>
      <c r="E15" s="48"/>
      <c r="F15" s="48"/>
      <c r="G15" s="48"/>
      <c r="I15" s="68"/>
      <c r="J15" s="42">
        <v>1</v>
      </c>
      <c r="K15" s="42">
        <v>33</v>
      </c>
      <c r="L15" s="43" t="str">
        <f>COUNTIF(M15,$M$14)+COUNTIF(N15,$N$14)+COUNTIF(O15,$O$14)&amp;" ("&amp; IF(M15=$M$14,"Estrutura, ","") &amp; IF(N15=$N$14,"Ano, ","") &amp;IF(O15=$O$14,"Material","") &amp; IF(OR(M15=$M$14,N15=$N$14,O15=$O$14),"","Nenhuma") &amp;")"</f>
        <v>2 (Ano, Material)</v>
      </c>
      <c r="M15" s="41" t="str">
        <f>VLOOKUP(K15,$AG$1:$AJ$44,2,FALSE)</f>
        <v>Vãos Multiplos</v>
      </c>
      <c r="N15" s="41" t="str">
        <f>VLOOKUP(K15,$AG$1:$AJ$44,3,FALSE)</f>
        <v>1983-2010</v>
      </c>
      <c r="O15" s="41" t="str">
        <f>VLOOKUP(K15,$AG$1:$AJ$44,4,FALSE)</f>
        <v>Betão Armado</v>
      </c>
      <c r="Q15" s="66" t="s">
        <v>53</v>
      </c>
      <c r="R15" s="46">
        <v>8</v>
      </c>
      <c r="S15" s="46">
        <v>27</v>
      </c>
      <c r="T15" s="45">
        <f>R15/SUM(R15:R17)</f>
        <v>0.25806451612903225</v>
      </c>
      <c r="U15" s="47" t="str">
        <f>VLOOKUP(S15,$AG$1:$AJ$44,2,FALSE)</f>
        <v>Tabuleiro simples/apoiado</v>
      </c>
      <c r="V15" s="47" t="str">
        <f>VLOOKUP(S15,$AG$1:$AJ$44,3,FALSE)</f>
        <v>1983-2010</v>
      </c>
      <c r="W15" s="47" t="str">
        <f>VLOOKUP(S15,$AG$1:$AJ$44,4,FALSE)</f>
        <v>Betão Armado</v>
      </c>
      <c r="AC15" s="41"/>
      <c r="AD15" s="41"/>
      <c r="AE15" s="41"/>
      <c r="AG15" s="42">
        <v>13</v>
      </c>
      <c r="AH15" s="42" t="s">
        <v>46</v>
      </c>
      <c r="AI15" s="42" t="s">
        <v>33</v>
      </c>
      <c r="AJ15" s="42" t="s">
        <v>30</v>
      </c>
    </row>
    <row r="16" spans="1:41" ht="20" customHeight="1" x14ac:dyDescent="0.35">
      <c r="A16" s="67" t="s">
        <v>52</v>
      </c>
      <c r="B16" s="51">
        <v>0</v>
      </c>
      <c r="C16" s="51">
        <v>4</v>
      </c>
      <c r="D16" s="50"/>
      <c r="E16" s="44" t="str">
        <f>VLOOKUP(C16,$AG$1:$AJ$44,2,FALSE)</f>
        <v>Arco</v>
      </c>
      <c r="F16" s="44" t="str">
        <f>VLOOKUP(C16,$AG$1:$AJ$44,3,FALSE)</f>
        <v>1960-1983</v>
      </c>
      <c r="G16" s="44" t="str">
        <f>VLOOKUP(C16,$AG$1:$AJ$44,4,FALSE)</f>
        <v>Betão Armado</v>
      </c>
      <c r="J16" s="12"/>
      <c r="K16" s="12"/>
      <c r="L16" s="12"/>
      <c r="M16" s="48"/>
      <c r="N16" s="48"/>
      <c r="O16" s="48"/>
      <c r="Q16" s="66"/>
      <c r="R16" s="20">
        <v>14</v>
      </c>
      <c r="S16" s="20">
        <v>20</v>
      </c>
      <c r="T16" s="33" t="str">
        <f>COUNTIF(U16,$U$15)+COUNTIF(V16,$V$15)+COUNTIF(W16,$W$15)&amp;" ("&amp; IF(U16=$U$15,"Estrutura, ","") &amp; IF(V16=$V$15,"Ano, ","") &amp;IF(W16=$W$15,"Material","") &amp; IF(OR(U16=$U$15,V16=$V$15,W16=$W$15),"","Nenhuma") &amp;")"</f>
        <v>2 (Ano, Material)</v>
      </c>
      <c r="U16" s="41" t="str">
        <f>VLOOKUP(S16,$AG$1:$AJ$44,2,FALSE)</f>
        <v>Pórtico</v>
      </c>
      <c r="V16" s="41" t="str">
        <f>VLOOKUP(S16,$AG$1:$AJ$44,3,FALSE)</f>
        <v>1983-2010</v>
      </c>
      <c r="W16" s="41" t="str">
        <f>VLOOKUP(S16,$AG$1:$AJ$44,4,FALSE)</f>
        <v>Betão Armado</v>
      </c>
      <c r="Y16" s="66" t="s">
        <v>51</v>
      </c>
      <c r="Z16" s="46">
        <v>0</v>
      </c>
      <c r="AA16" s="46">
        <v>35</v>
      </c>
      <c r="AB16" s="45"/>
      <c r="AC16" s="44" t="str">
        <f>VLOOKUP(AA16,$AG$1:$AJ$44,2,FALSE)</f>
        <v>Vãos Multiplos</v>
      </c>
      <c r="AD16" s="44" t="str">
        <f>VLOOKUP(AA16,$AG$1:$AJ$44,3,FALSE)</f>
        <v>Antes de 1960</v>
      </c>
      <c r="AE16" s="44" t="str">
        <f>VLOOKUP(AA16,$AG$1:$AJ$44,4,FALSE)</f>
        <v>Aço</v>
      </c>
      <c r="AG16" s="42">
        <v>14</v>
      </c>
      <c r="AH16" s="42" t="s">
        <v>46</v>
      </c>
      <c r="AI16" s="42" t="s">
        <v>35</v>
      </c>
      <c r="AJ16" s="42" t="s">
        <v>27</v>
      </c>
    </row>
    <row r="17" spans="1:36" ht="20" customHeight="1" x14ac:dyDescent="0.35">
      <c r="A17" s="68"/>
      <c r="B17" s="42"/>
      <c r="C17" s="42"/>
      <c r="D17" s="43"/>
      <c r="E17" s="41" t="str">
        <f>VLOOKUP(C17,$AG$1:$AJ$44,2,FALSE)</f>
        <v>Arco</v>
      </c>
      <c r="F17" s="41" t="str">
        <f>VLOOKUP(C17,$AG$1:$AJ$44,3,FALSE)</f>
        <v>Antes de 1960</v>
      </c>
      <c r="G17" s="41" t="str">
        <f>VLOOKUP(C17,$AG$1:$AJ$44,4,FALSE)</f>
        <v>Alvenaria de Pedra</v>
      </c>
      <c r="I17" s="66" t="s">
        <v>50</v>
      </c>
      <c r="J17" s="46">
        <v>86</v>
      </c>
      <c r="K17" s="46">
        <v>20</v>
      </c>
      <c r="L17" s="45">
        <f>J17/SUM(J17:J20)</f>
        <v>0.91489361702127658</v>
      </c>
      <c r="M17" s="47" t="str">
        <f>VLOOKUP(K17,$AG$1:$AJ$44,2,FALSE)</f>
        <v>Pórtico</v>
      </c>
      <c r="N17" s="47" t="str">
        <f>VLOOKUP(K17,$AG$1:$AJ$44,3,FALSE)</f>
        <v>1983-2010</v>
      </c>
      <c r="O17" s="47" t="str">
        <f>VLOOKUP(K17,$AG$1:$AJ$44,4,FALSE)</f>
        <v>Betão Armado</v>
      </c>
      <c r="Q17" s="66"/>
      <c r="R17" s="42">
        <v>9</v>
      </c>
      <c r="S17" s="42">
        <v>33</v>
      </c>
      <c r="T17" s="43" t="str">
        <f>COUNTIF(U17,$U$15)+COUNTIF(V17,$V$15)+COUNTIF(W17,$W$15)&amp;" ("&amp; IF(U17=$U$15,"Estrutura, ","") &amp; IF(V17=$V$15,"Ano, ","") &amp;IF(W17=$W$15,"Material","") &amp; IF(OR(U17=$U$15,V17=$V$15,W17=$W$15),"","Nenhuma") &amp;")"</f>
        <v>2 (Ano, Material)</v>
      </c>
      <c r="U17" s="41" t="str">
        <f>VLOOKUP(S17,$AG$1:$AJ$44,2,FALSE)</f>
        <v>Vãos Multiplos</v>
      </c>
      <c r="V17" s="41" t="str">
        <f>VLOOKUP(S17,$AG$1:$AJ$44,3,FALSE)</f>
        <v>1983-2010</v>
      </c>
      <c r="W17" s="41" t="str">
        <f>VLOOKUP(S17,$AG$1:$AJ$44,4,FALSE)</f>
        <v>Betão Armado</v>
      </c>
      <c r="Y17" s="66"/>
      <c r="Z17" s="20">
        <v>2</v>
      </c>
      <c r="AA17" s="20">
        <v>33</v>
      </c>
      <c r="AB17" s="43" t="str">
        <f>COUNTIF(AC17,$AC$16)+COUNTIF(AD17,$AD$16)+COUNTIF(AE17,$AE$16)&amp;" ("&amp; IF(AC17=$AC$16,"Estrutura, ","") &amp; IF(AD17=$AD$16,"Ano, ","") &amp;IF(AE17=$AE$16,"Material","") &amp; IF(OR(AC17=$AC$16,AD17=$AD$16,AE17=$AE$16),"","Nenhuma") &amp;")"</f>
        <v>1 (Estrutura, )</v>
      </c>
      <c r="AC17" s="41" t="str">
        <f>VLOOKUP(AA17,$AG$1:$AJ$44,2,FALSE)</f>
        <v>Vãos Multiplos</v>
      </c>
      <c r="AD17" s="41" t="str">
        <f>VLOOKUP(AA17,$AG$1:$AJ$44,3,FALSE)</f>
        <v>1983-2010</v>
      </c>
      <c r="AE17" s="41" t="str">
        <f>VLOOKUP(AA17,$AG$1:$AJ$44,4,FALSE)</f>
        <v>Betão Armado</v>
      </c>
      <c r="AG17" s="42">
        <v>15</v>
      </c>
      <c r="AH17" s="42" t="s">
        <v>46</v>
      </c>
      <c r="AI17" s="42" t="s">
        <v>33</v>
      </c>
      <c r="AJ17" s="42" t="s">
        <v>34</v>
      </c>
    </row>
    <row r="18" spans="1:36" ht="20" customHeight="1" x14ac:dyDescent="0.35">
      <c r="B18" s="12"/>
      <c r="C18" s="12"/>
      <c r="D18" s="12"/>
      <c r="E18" s="48"/>
      <c r="F18" s="48"/>
      <c r="G18" s="48"/>
      <c r="I18" s="66"/>
      <c r="J18" s="10">
        <v>5</v>
      </c>
      <c r="K18" s="10">
        <v>33</v>
      </c>
      <c r="L18" s="43" t="str">
        <f>COUNTIF(M18,$M$17)+COUNTIF(N18,$N$17)+COUNTIF(O18,$O$17)&amp;" ("&amp; IF(M18=$M$17,"Estrutura, ","") &amp; IF(N18=$N$17,"Ano, ","") &amp;IF(O18=$O$17,"Material","") &amp; IF(OR(M18=$M$17,N18=$N$17,O18=$O$17),"","Nenhuma") &amp;")"</f>
        <v>2 (Ano, Material)</v>
      </c>
      <c r="M18" s="41" t="str">
        <f>VLOOKUP(K18,$AG$1:$AJ$44,2,FALSE)</f>
        <v>Vãos Multiplos</v>
      </c>
      <c r="N18" s="41" t="str">
        <f>VLOOKUP(K18,$AG$1:$AJ$44,3,FALSE)</f>
        <v>1983-2010</v>
      </c>
      <c r="O18" s="41" t="str">
        <f>VLOOKUP(K18,$AG$1:$AJ$44,4,FALSE)</f>
        <v>Betão Armado</v>
      </c>
      <c r="R18" s="12"/>
      <c r="S18" s="12"/>
      <c r="T18" s="12"/>
      <c r="U18" s="48"/>
      <c r="V18" s="48"/>
      <c r="W18" s="48"/>
      <c r="Y18" s="66"/>
      <c r="Z18" s="42">
        <v>1</v>
      </c>
      <c r="AA18" s="42">
        <v>34</v>
      </c>
      <c r="AB18" s="43" t="str">
        <f>COUNTIF(AC18,$AC$16)+COUNTIF(AD18,$AD$16)+COUNTIF(AE18,$AE$16)&amp;" ("&amp; IF(AC18=$AC$16,"Estrutura, ","") &amp; IF(AD18=$AD$16,"Ano, ","") &amp;IF(AE18=$AE$16,"Material","") &amp; IF(OR(AC18=$AC$16,AD18=$AD$16,AE18=$AE$16),"","Nenhuma") &amp;")"</f>
        <v>1 (Estrutura, )</v>
      </c>
      <c r="AC18" s="41" t="str">
        <f>VLOOKUP(AA18,$AG$1:$AJ$44,2,FALSE)</f>
        <v>Vãos Multiplos</v>
      </c>
      <c r="AD18" s="41" t="str">
        <f>VLOOKUP(AA18,$AG$1:$AJ$44,3,FALSE)</f>
        <v>1960-1983</v>
      </c>
      <c r="AE18" s="41" t="str">
        <f>VLOOKUP(AA18,$AG$1:$AJ$44,4,FALSE)</f>
        <v>Betão Armado</v>
      </c>
      <c r="AG18" s="42">
        <v>16</v>
      </c>
      <c r="AH18" s="42" t="s">
        <v>46</v>
      </c>
      <c r="AI18" s="42" t="s">
        <v>28</v>
      </c>
      <c r="AJ18" s="42" t="s">
        <v>27</v>
      </c>
    </row>
    <row r="19" spans="1:36" ht="20" customHeight="1" x14ac:dyDescent="0.35">
      <c r="A19" s="75" t="s">
        <v>49</v>
      </c>
      <c r="B19" s="46">
        <v>13</v>
      </c>
      <c r="C19" s="46">
        <v>6</v>
      </c>
      <c r="D19" s="45">
        <f>B19/SUM(B19:B21)</f>
        <v>1</v>
      </c>
      <c r="E19" s="47" t="str">
        <f>VLOOKUP(C19,$AG$1:$AJ$44,2,FALSE)</f>
        <v>Arco</v>
      </c>
      <c r="F19" s="47" t="str">
        <f>VLOOKUP(C19,$AG$1:$AJ$44,3,FALSE)</f>
        <v>1983-2010</v>
      </c>
      <c r="G19" s="47" t="str">
        <f>VLOOKUP(C19,$AG$1:$AJ$44,4,FALSE)</f>
        <v>Betão Armado</v>
      </c>
      <c r="I19" s="66"/>
      <c r="J19" s="52">
        <v>2</v>
      </c>
      <c r="K19" s="52">
        <v>21</v>
      </c>
      <c r="L19" s="32" t="str">
        <f>COUNTIF(M19,$M$17)+COUNTIF(N19,$N$17)+COUNTIF(O19,$O$17)&amp;" ("&amp; IF(M19=$M$17,"Estrutura, ","") &amp; IF(N19=$N$17,"Ano, ","") &amp;IF(O19=$O$17,"Material","") &amp; IF(OR(M19=$M$17,N19=$N$17,O19=$O$17),"","Nenhuma") &amp;")"</f>
        <v>2 (Estrutura, Material)</v>
      </c>
      <c r="M19" s="41" t="str">
        <f>VLOOKUP(K19,$AG$1:$AJ$44,2,FALSE)</f>
        <v>Pórtico</v>
      </c>
      <c r="N19" s="41" t="str">
        <f>VLOOKUP(K19,$AG$1:$AJ$44,3,FALSE)</f>
        <v>1960-1983</v>
      </c>
      <c r="O19" s="41" t="str">
        <f>VLOOKUP(K19,$AG$1:$AJ$44,4,FALSE)</f>
        <v>Betão Armado</v>
      </c>
      <c r="Q19" s="66" t="s">
        <v>48</v>
      </c>
      <c r="R19" s="46">
        <v>0</v>
      </c>
      <c r="S19" s="46">
        <v>30</v>
      </c>
      <c r="T19" s="45"/>
      <c r="U19" s="47" t="str">
        <f>VLOOKUP(S19,$AG$1:$AJ$44,2,FALSE)</f>
        <v>Tabuleiro simples/apoiado</v>
      </c>
      <c r="V19" s="47" t="str">
        <f>VLOOKUP(S19,$AG$1:$AJ$44,3,FALSE)</f>
        <v>Depois de 2010</v>
      </c>
      <c r="W19" s="47" t="str">
        <f>VLOOKUP(S19,$AG$1:$AJ$44,4,FALSE)</f>
        <v>Betão Armado</v>
      </c>
      <c r="AC19" s="41"/>
      <c r="AD19" s="41"/>
      <c r="AE19" s="41"/>
      <c r="AG19" s="42">
        <v>17</v>
      </c>
      <c r="AH19" s="42" t="s">
        <v>46</v>
      </c>
      <c r="AI19" s="42" t="s">
        <v>28</v>
      </c>
      <c r="AJ19" s="42" t="s">
        <v>34</v>
      </c>
    </row>
    <row r="20" spans="1:36" ht="20" customHeight="1" x14ac:dyDescent="0.35">
      <c r="A20" s="75"/>
      <c r="B20" s="42"/>
      <c r="C20" s="42"/>
      <c r="D20" s="43"/>
      <c r="E20" s="41" t="str">
        <f>VLOOKUP(C20,$AG$1:$AJ$44,2,FALSE)</f>
        <v>Arco</v>
      </c>
      <c r="F20" s="41" t="str">
        <f>VLOOKUP(C20,$AG$1:$AJ$44,3,FALSE)</f>
        <v>Antes de 1960</v>
      </c>
      <c r="G20" s="41" t="str">
        <f>VLOOKUP(C20,$AG$1:$AJ$44,4,FALSE)</f>
        <v>Alvenaria de Pedra</v>
      </c>
      <c r="I20" s="66"/>
      <c r="J20" s="42">
        <v>1</v>
      </c>
      <c r="K20" s="42">
        <v>27</v>
      </c>
      <c r="L20" s="43" t="str">
        <f>COUNTIF(M20,$M$17)+COUNTIF(N20,$N$17)+COUNTIF(O20,$O$17)&amp;" ("&amp; IF(M20=$M$17,"Estrutura, ","") &amp; IF(N20=$N$17,"Ano, ","") &amp;IF(O20=$O$17,"Material","") &amp; IF(OR(M20=$M$17,N20=$N$17,O20=$O$17),"","Nenhuma") &amp;")"</f>
        <v>2 (Ano, Material)</v>
      </c>
      <c r="M20" s="41" t="str">
        <f>VLOOKUP(K20,$AG$1:$AJ$44,2,FALSE)</f>
        <v>Tabuleiro simples/apoiado</v>
      </c>
      <c r="N20" s="41" t="str">
        <f>VLOOKUP(K20,$AG$1:$AJ$44,3,FALSE)</f>
        <v>1983-2010</v>
      </c>
      <c r="O20" s="41" t="str">
        <f>VLOOKUP(K20,$AG$1:$AJ$44,4,FALSE)</f>
        <v>Betão Armado</v>
      </c>
      <c r="Q20" s="66"/>
      <c r="R20" s="20">
        <v>1</v>
      </c>
      <c r="S20" s="20">
        <v>27</v>
      </c>
      <c r="T20" s="32" t="str">
        <f>COUNTIF(U20,$U$19)+COUNTIF(V20,$V$19)+COUNTIF(W20,$W$19)&amp;" ("&amp; IF(U20=$U$19,"Estrutura, ","") &amp; IF(V20=$V$19,"Ano, ","") &amp;IF(W20=$W$19,"Material","") &amp; IF(OR(U20=$U$19,V20=$V$19,W20=$W$19),"","Nenhuma") &amp;")"</f>
        <v>2 (Estrutura, Material)</v>
      </c>
      <c r="U20" s="41" t="str">
        <f>VLOOKUP(S20,$AG$1:$AJ$44,2,FALSE)</f>
        <v>Tabuleiro simples/apoiado</v>
      </c>
      <c r="V20" s="41" t="str">
        <f>VLOOKUP(S20,$AG$1:$AJ$44,3,FALSE)</f>
        <v>1983-2010</v>
      </c>
      <c r="W20" s="41" t="str">
        <f>VLOOKUP(S20,$AG$1:$AJ$44,4,FALSE)</f>
        <v>Betão Armado</v>
      </c>
      <c r="Y20" s="66" t="s">
        <v>47</v>
      </c>
      <c r="Z20" s="46">
        <v>4</v>
      </c>
      <c r="AA20" s="46">
        <v>36</v>
      </c>
      <c r="AB20" s="45">
        <f>Z20/SUM(Z20:Z22)</f>
        <v>0.44444444444444442</v>
      </c>
      <c r="AC20" s="44" t="str">
        <f>VLOOKUP(AA20,$AG$1:$AJ$44,2,FALSE)</f>
        <v>Vãos Multiplos</v>
      </c>
      <c r="AD20" s="44" t="str">
        <f>VLOOKUP(AA20,$AG$1:$AJ$44,3,FALSE)</f>
        <v>Depois de 2010</v>
      </c>
      <c r="AE20" s="44" t="str">
        <f>VLOOKUP(AA20,$AG$1:$AJ$44,4,FALSE)</f>
        <v>Betão Armado</v>
      </c>
      <c r="AG20" s="42">
        <v>18</v>
      </c>
      <c r="AH20" s="42" t="s">
        <v>46</v>
      </c>
      <c r="AI20" s="42" t="s">
        <v>33</v>
      </c>
      <c r="AJ20" s="42" t="s">
        <v>27</v>
      </c>
    </row>
    <row r="21" spans="1:36" ht="20" customHeight="1" x14ac:dyDescent="0.35">
      <c r="A21" s="75"/>
      <c r="B21" s="42"/>
      <c r="C21" s="42"/>
      <c r="D21" s="43"/>
      <c r="E21" s="41" t="str">
        <f>VLOOKUP(C21,$AG$1:$AJ$44,2,FALSE)</f>
        <v>Arco</v>
      </c>
      <c r="F21" s="41" t="str">
        <f>VLOOKUP(C21,$AG$1:$AJ$44,3,FALSE)</f>
        <v>Antes de 1960</v>
      </c>
      <c r="G21" s="41" t="str">
        <f>VLOOKUP(C21,$AG$1:$AJ$44,4,FALSE)</f>
        <v>Alvenaria de Pedra</v>
      </c>
      <c r="J21" s="12"/>
      <c r="K21" s="12"/>
      <c r="L21" s="12"/>
      <c r="M21" s="48"/>
      <c r="N21" s="48"/>
      <c r="O21" s="48"/>
      <c r="Q21" s="66"/>
      <c r="R21" s="42">
        <v>1</v>
      </c>
      <c r="S21" s="42">
        <v>33</v>
      </c>
      <c r="T21" s="43" t="str">
        <f>COUNTIF(U21,$U$19)+COUNTIF(V21,$V$19)+COUNTIF(W21,$W$19)&amp;" ("&amp; IF(U21=$U$19,"Estrutura, ","") &amp; IF(V21=$V$19,"Ano, ","") &amp;IF(W21=$W$19,"Material","") &amp; IF(OR(U21=$U$19,V21=$V$19,W21=$W$19),"","Nenhuma") &amp;")"</f>
        <v>1 (Material)</v>
      </c>
      <c r="U21" s="41" t="str">
        <f>VLOOKUP(S21,$AG$1:$AJ$44,2,FALSE)</f>
        <v>Vãos Multiplos</v>
      </c>
      <c r="V21" s="41" t="str">
        <f>VLOOKUP(S21,$AG$1:$AJ$44,3,FALSE)</f>
        <v>1983-2010</v>
      </c>
      <c r="W21" s="41" t="str">
        <f>VLOOKUP(S21,$AG$1:$AJ$44,4,FALSE)</f>
        <v>Betão Armado</v>
      </c>
      <c r="Y21" s="66"/>
      <c r="Z21" s="20">
        <v>4</v>
      </c>
      <c r="AA21" s="20">
        <v>33</v>
      </c>
      <c r="AB21" s="43" t="str">
        <f>COUNTIF(AC21,$AC$20)+COUNTIF(AD21,$AD$20)+COUNTIF(AE21,$AE$20)&amp;" ("&amp; IF(AC21=$AC$20,"Estrutura, ","") &amp; IF(AD21=$AD$20,"Ano, ","") &amp;IF(AE21=$AE$20,"Material","") &amp; IF(OR(AC21=$AC$20,AD21=$AD$20,AE21=$AE$20),"","Nenhuma") &amp;")"</f>
        <v>2 (Estrutura, Material)</v>
      </c>
      <c r="AC21" s="41" t="str">
        <f>VLOOKUP(AA21,$AG$1:$AJ$44,2,FALSE)</f>
        <v>Vãos Multiplos</v>
      </c>
      <c r="AD21" s="41" t="str">
        <f>VLOOKUP(AA21,$AG$1:$AJ$44,3,FALSE)</f>
        <v>1983-2010</v>
      </c>
      <c r="AE21" s="41" t="str">
        <f>VLOOKUP(AA21,$AG$1:$AJ$44,4,FALSE)</f>
        <v>Betão Armado</v>
      </c>
      <c r="AG21" s="42">
        <v>19</v>
      </c>
      <c r="AH21" s="42" t="s">
        <v>46</v>
      </c>
      <c r="AI21" s="42" t="s">
        <v>28</v>
      </c>
      <c r="AJ21" s="42" t="s">
        <v>45</v>
      </c>
    </row>
    <row r="22" spans="1:36" ht="20" customHeight="1" x14ac:dyDescent="0.35">
      <c r="B22" s="12"/>
      <c r="C22" s="12"/>
      <c r="D22" s="12"/>
      <c r="E22" s="48"/>
      <c r="F22" s="48"/>
      <c r="G22" s="48"/>
      <c r="I22" s="67" t="s">
        <v>44</v>
      </c>
      <c r="J22" s="46">
        <v>1</v>
      </c>
      <c r="K22" s="46">
        <v>21</v>
      </c>
      <c r="L22" s="45">
        <f>J22/SUM(J22:J23)</f>
        <v>7.6923076923076927E-2</v>
      </c>
      <c r="M22" s="47" t="str">
        <f>VLOOKUP(K22,$AG$1:$AJ$44,2,FALSE)</f>
        <v>Pórtico</v>
      </c>
      <c r="N22" s="47" t="str">
        <f>VLOOKUP(K22,$AG$1:$AJ$44,3,FALSE)</f>
        <v>1960-1983</v>
      </c>
      <c r="O22" s="47" t="str">
        <f>VLOOKUP(K22,$AG$1:$AJ$44,4,FALSE)</f>
        <v>Betão Armado</v>
      </c>
      <c r="R22" s="12"/>
      <c r="S22" s="12"/>
      <c r="T22" s="12"/>
      <c r="U22" s="48"/>
      <c r="V22" s="48"/>
      <c r="W22" s="48"/>
      <c r="Y22" s="66"/>
      <c r="Z22" s="42">
        <v>1</v>
      </c>
      <c r="AA22" s="42">
        <v>20</v>
      </c>
      <c r="AB22" s="43" t="str">
        <f>COUNTIF(AC22,$AC$20)+COUNTIF(AD22,$AD$20)+COUNTIF(AE22,$AE$20)&amp;" ("&amp; IF(AC22=$AC$20,"Estrutura, ","") &amp; IF(AD22=$AD$20,"Ano, ","") &amp;IF(AE22=$AE$20,"Material","") &amp; IF(OR(AC22=$AC$20,AD22=$AD$20,AE22=$AE$20),"","Nenhuma") &amp;")"</f>
        <v>1 (Material)</v>
      </c>
      <c r="AC22" s="41" t="str">
        <f>VLOOKUP(AA22,$AG$1:$AJ$44,2,FALSE)</f>
        <v>Pórtico</v>
      </c>
      <c r="AD22" s="41" t="str">
        <f>VLOOKUP(AA22,$AG$1:$AJ$44,3,FALSE)</f>
        <v>1983-2010</v>
      </c>
      <c r="AE22" s="41" t="str">
        <f>VLOOKUP(AA22,$AG$1:$AJ$44,4,FALSE)</f>
        <v>Betão Armado</v>
      </c>
      <c r="AG22" s="42">
        <v>20</v>
      </c>
      <c r="AH22" s="42" t="s">
        <v>39</v>
      </c>
      <c r="AI22" s="42" t="s">
        <v>28</v>
      </c>
      <c r="AJ22" s="42" t="s">
        <v>34</v>
      </c>
    </row>
    <row r="23" spans="1:36" ht="20" customHeight="1" x14ac:dyDescent="0.35">
      <c r="A23" s="67" t="s">
        <v>43</v>
      </c>
      <c r="B23" s="51">
        <v>0</v>
      </c>
      <c r="C23" s="51">
        <v>9</v>
      </c>
      <c r="D23" s="50"/>
      <c r="E23" s="44" t="str">
        <f>VLOOKUP(C23,$AG$1:$AJ$44,2,FALSE)</f>
        <v>Arco</v>
      </c>
      <c r="F23" s="44" t="str">
        <f>VLOOKUP(C23,$AG$1:$AJ$44,3,FALSE)</f>
        <v>Antes de 1960</v>
      </c>
      <c r="G23" s="44" t="str">
        <f>VLOOKUP(C23,$AG$1:$AJ$44,4,FALSE)</f>
        <v>Alvenaria de Tijolo</v>
      </c>
      <c r="I23" s="68"/>
      <c r="J23" s="10">
        <v>12</v>
      </c>
      <c r="K23" s="10">
        <v>20</v>
      </c>
      <c r="L23" s="34" t="str">
        <f>COUNTIF(M23,M22)+COUNTIF(N23,N22)+COUNTIF(O23,O22)&amp;" ("&amp; IF(M23=M22,"Estrutura, ","") &amp; IF(N23=N22,"Ano, ","") &amp;IF(O23=O22,"Material","") &amp; IF(OR(M23=M22,N23=N22,O23=O22),"","Nenhuma") &amp;")"</f>
        <v>2 (Estrutura, Material)</v>
      </c>
      <c r="M23" s="41" t="str">
        <f>VLOOKUP(K23,$AG$1:$AJ$44,2,FALSE)</f>
        <v>Pórtico</v>
      </c>
      <c r="N23" s="41" t="str">
        <f>VLOOKUP(K23,$AG$1:$AJ$44,3,FALSE)</f>
        <v>1983-2010</v>
      </c>
      <c r="O23" s="41" t="str">
        <f>VLOOKUP(K23,$AG$1:$AJ$44,4,FALSE)</f>
        <v>Betão Armado</v>
      </c>
      <c r="Q23" s="66" t="s">
        <v>42</v>
      </c>
      <c r="R23" s="46">
        <v>0</v>
      </c>
      <c r="S23" s="46">
        <v>31</v>
      </c>
      <c r="T23" s="45"/>
      <c r="U23" s="47" t="str">
        <f>VLOOKUP(S23,$AG$1:$AJ$44,2,FALSE)</f>
        <v>Tabuleiro simples/apoiado</v>
      </c>
      <c r="V23" s="47" t="str">
        <f>VLOOKUP(S23,$AG$1:$AJ$44,3,FALSE)</f>
        <v>Depois de 2010</v>
      </c>
      <c r="W23" s="47" t="str">
        <f>VLOOKUP(S23,$AG$1:$AJ$44,4,FALSE)</f>
        <v>Outros</v>
      </c>
      <c r="AG23" s="42">
        <v>21</v>
      </c>
      <c r="AH23" s="42" t="s">
        <v>39</v>
      </c>
      <c r="AI23" s="42" t="s">
        <v>33</v>
      </c>
      <c r="AJ23" s="42" t="s">
        <v>34</v>
      </c>
    </row>
    <row r="24" spans="1:36" ht="20" customHeight="1" x14ac:dyDescent="0.35">
      <c r="A24" s="68"/>
      <c r="B24" s="42"/>
      <c r="C24" s="42"/>
      <c r="D24" s="43"/>
      <c r="E24" s="41" t="str">
        <f>VLOOKUP(C24,$AG$1:$AJ$44,2,FALSE)</f>
        <v>Arco</v>
      </c>
      <c r="F24" s="41" t="str">
        <f>VLOOKUP(C24,$AG$1:$AJ$44,3,FALSE)</f>
        <v>Antes de 1960</v>
      </c>
      <c r="G24" s="41" t="str">
        <f>VLOOKUP(C24,$AG$1:$AJ$44,4,FALSE)</f>
        <v>Alvenaria de Pedra</v>
      </c>
      <c r="Q24" s="66"/>
      <c r="R24" s="20">
        <v>1</v>
      </c>
      <c r="S24" s="20">
        <v>33</v>
      </c>
      <c r="T24" s="33" t="str">
        <f>COUNTIF(U24,$U$23)+COUNTIF(V24,$V$23)+COUNTIF(W24,$W$23)&amp;" ("&amp; IF(U24=$U$23,"Estrutura, ","") &amp; IF(V24=$V$23,"Ano, ","") &amp;IF(W24=$W$23,"Material","") &amp; IF(OR(U24=$U$23,V24=$V$23,W24=$W$23),"","Nenhuma") &amp;")"</f>
        <v>0 (Nenhuma)</v>
      </c>
      <c r="U24" s="41" t="str">
        <f>VLOOKUP(S24,$AG$1:$AJ$44,2,FALSE)</f>
        <v>Vãos Multiplos</v>
      </c>
      <c r="V24" s="41" t="str">
        <f>VLOOKUP(S24,$AG$1:$AJ$44,3,FALSE)</f>
        <v>1983-2010</v>
      </c>
      <c r="W24" s="41" t="str">
        <f>VLOOKUP(S24,$AG$1:$AJ$44,4,FALSE)</f>
        <v>Betão Armado</v>
      </c>
      <c r="Y24" s="67" t="s">
        <v>41</v>
      </c>
      <c r="Z24" s="46">
        <v>0</v>
      </c>
      <c r="AA24" s="46">
        <v>38</v>
      </c>
      <c r="AB24" s="45"/>
      <c r="AC24" s="44" t="str">
        <f>VLOOKUP(AA24,$AG$1:$AJ$44,2,FALSE)</f>
        <v>Vãos Multiplos</v>
      </c>
      <c r="AD24" s="44" t="str">
        <f>VLOOKUP(AA24,$AG$1:$AJ$44,3,FALSE)</f>
        <v>Depois de 2010</v>
      </c>
      <c r="AE24" s="44" t="str">
        <f>VLOOKUP(AA24,$AG$1:$AJ$44,4,FALSE)</f>
        <v>Outros</v>
      </c>
      <c r="AG24" s="42">
        <v>22</v>
      </c>
      <c r="AH24" s="42" t="s">
        <v>39</v>
      </c>
      <c r="AI24" s="42" t="s">
        <v>35</v>
      </c>
      <c r="AJ24" s="42" t="s">
        <v>34</v>
      </c>
    </row>
    <row r="25" spans="1:36" ht="20" customHeight="1" x14ac:dyDescent="0.35">
      <c r="B25" s="12"/>
      <c r="C25" s="12"/>
      <c r="D25" s="12"/>
      <c r="E25" s="48"/>
      <c r="F25" s="48"/>
      <c r="G25" s="48"/>
      <c r="Q25" s="66"/>
      <c r="R25" s="42">
        <v>1</v>
      </c>
      <c r="S25" s="42">
        <v>20</v>
      </c>
      <c r="T25" s="43" t="str">
        <f>COUNTIF(U25,$U$23)+COUNTIF(V25,$V$23)+COUNTIF(W25,$W$23)&amp;" ("&amp; IF(U25=$U$23,"Estrutura, ","") &amp; IF(V25=$V$23,"Ano, ","") &amp;IF(W25=$W$23,"Material","") &amp; IF(OR(U25=$U$23,V25=$V$23,W25=$W$23),"","Nenhuma") &amp;")"</f>
        <v>0 (Nenhuma)</v>
      </c>
      <c r="U25" s="41" t="str">
        <f>VLOOKUP(S25,$AG$1:$AJ$44,2,FALSE)</f>
        <v>Pórtico</v>
      </c>
      <c r="V25" s="41" t="str">
        <f>VLOOKUP(S25,$AG$1:$AJ$44,3,FALSE)</f>
        <v>1983-2010</v>
      </c>
      <c r="W25" s="41" t="str">
        <f>VLOOKUP(S25,$AG$1:$AJ$44,4,FALSE)</f>
        <v>Betão Armado</v>
      </c>
      <c r="Y25" s="68"/>
      <c r="Z25" s="42">
        <v>2</v>
      </c>
      <c r="AA25" s="42">
        <v>33</v>
      </c>
      <c r="AB25" s="43" t="str">
        <f>COUNTIF(AC25,AC24)+COUNTIF(AD25,AD24)+COUNTIF(AE25,AE24)&amp;" ("&amp; IF(AC25=AC24,"Estrutura, ","") &amp; IF(AD25=AD24,"Ano, ","") &amp;IF(AE25=AE24,"Material","") &amp; IF(OR(AC25=AC24,AD25=AD24,AE25=AE24),"","Nenhuma") &amp;")"</f>
        <v>1 (Estrutura, )</v>
      </c>
      <c r="AC25" s="41" t="str">
        <f>VLOOKUP(AA25,$AG$1:$AJ$44,2,FALSE)</f>
        <v>Vãos Multiplos</v>
      </c>
      <c r="AD25" s="41" t="str">
        <f>VLOOKUP(AA25,$AG$1:$AJ$44,3,FALSE)</f>
        <v>1983-2010</v>
      </c>
      <c r="AE25" s="41" t="str">
        <f>VLOOKUP(AA25,$AG$1:$AJ$44,4,FALSE)</f>
        <v>Betão Armado</v>
      </c>
      <c r="AG25" s="42">
        <v>23</v>
      </c>
      <c r="AH25" s="42" t="s">
        <v>39</v>
      </c>
      <c r="AI25" s="42" t="s">
        <v>28</v>
      </c>
      <c r="AJ25" s="42" t="s">
        <v>30</v>
      </c>
    </row>
    <row r="26" spans="1:36" ht="20" customHeight="1" x14ac:dyDescent="0.35">
      <c r="A26" s="67" t="s">
        <v>40</v>
      </c>
      <c r="B26" s="46">
        <v>0</v>
      </c>
      <c r="C26" s="46">
        <v>10</v>
      </c>
      <c r="D26" s="49"/>
      <c r="E26" s="44" t="str">
        <f>VLOOKUP(C26,$AG$1:$AJ$44,2,FALSE)</f>
        <v>Arco</v>
      </c>
      <c r="F26" s="44" t="str">
        <f>VLOOKUP(C26,$AG$1:$AJ$44,3,FALSE)</f>
        <v>1960-1983</v>
      </c>
      <c r="G26" s="44" t="str">
        <f>VLOOKUP(C26,$AG$1:$AJ$44,4,FALSE)</f>
        <v>Alvenaria de Tijolo</v>
      </c>
      <c r="R26" s="12"/>
      <c r="S26" s="12"/>
      <c r="T26" s="12"/>
      <c r="U26" s="48"/>
      <c r="V26" s="48"/>
      <c r="W26" s="48"/>
      <c r="AG26" s="42">
        <v>24</v>
      </c>
      <c r="AH26" s="42" t="s">
        <v>39</v>
      </c>
      <c r="AI26" s="42" t="s">
        <v>32</v>
      </c>
      <c r="AJ26" s="42" t="s">
        <v>34</v>
      </c>
    </row>
    <row r="27" spans="1:36" ht="20" customHeight="1" x14ac:dyDescent="0.35">
      <c r="A27" s="68"/>
      <c r="B27" s="10">
        <v>1</v>
      </c>
      <c r="C27" s="10">
        <v>20</v>
      </c>
      <c r="D27" s="34" t="str">
        <f>COUNTIF(E27,$E$26)+COUNTIF(F27,$F$26)+COUNTIF(G27,$G$26)&amp;" ("&amp; IF(E27=$E$26,"Estrutura, ","") &amp; IF(F27=$F$26,"Ano, ","") &amp;IF(G27=$G$26,"Material","") &amp; IF(OR(E27=$E$26,F27=$F$26,G27=$G$26),"","Nenhuma") &amp;")"</f>
        <v>0 (Nenhuma)</v>
      </c>
      <c r="E27" s="41" t="str">
        <f>VLOOKUP(C27,$AG$1:$AJ$44,2,FALSE)</f>
        <v>Pórtico</v>
      </c>
      <c r="F27" s="41" t="str">
        <f>VLOOKUP(C27,$AG$1:$AJ$44,3,FALSE)</f>
        <v>1983-2010</v>
      </c>
      <c r="G27" s="41" t="str">
        <f>VLOOKUP(C27,$AG$1:$AJ$44,4,FALSE)</f>
        <v>Betão Armado</v>
      </c>
      <c r="Q27" s="66" t="s">
        <v>38</v>
      </c>
      <c r="R27" s="46">
        <v>0</v>
      </c>
      <c r="S27" s="46">
        <v>32</v>
      </c>
      <c r="T27" s="45"/>
      <c r="U27" s="47" t="str">
        <f>VLOOKUP(S27,$AG$1:$AJ$44,2,FALSE)</f>
        <v>Vãos Multiplos</v>
      </c>
      <c r="V27" s="47" t="str">
        <f>VLOOKUP(S27,$AG$1:$AJ$44,3,FALSE)</f>
        <v>Antes de 1960</v>
      </c>
      <c r="W27" s="47" t="str">
        <f>VLOOKUP(S27,$AG$1:$AJ$44,4,FALSE)</f>
        <v>Betão Armado</v>
      </c>
      <c r="Y27" s="67" t="s">
        <v>37</v>
      </c>
      <c r="Z27" s="46">
        <v>0</v>
      </c>
      <c r="AA27" s="46">
        <v>42</v>
      </c>
      <c r="AB27" s="45"/>
      <c r="AC27" s="44" t="str">
        <f>VLOOKUP(AA27,$AG$1:$AJ$44,2,FALSE)</f>
        <v>Vãos Multiplos</v>
      </c>
      <c r="AD27" s="44" t="str">
        <f>VLOOKUP(AA27,$AG$1:$AJ$44,3,FALSE)</f>
        <v>1983-2010</v>
      </c>
      <c r="AE27" s="44" t="str">
        <f>VLOOKUP(AA27,$AG$1:$AJ$44,4,FALSE)</f>
        <v>Alvenaria de Pedra</v>
      </c>
      <c r="AG27" s="42">
        <v>25</v>
      </c>
      <c r="AH27" s="42" t="s">
        <v>36</v>
      </c>
      <c r="AI27" s="42" t="s">
        <v>35</v>
      </c>
      <c r="AJ27" s="42" t="s">
        <v>34</v>
      </c>
    </row>
    <row r="28" spans="1:36" ht="20" customHeight="1" x14ac:dyDescent="0.35">
      <c r="Q28" s="66"/>
      <c r="R28" s="10">
        <v>4</v>
      </c>
      <c r="S28" s="10">
        <v>20</v>
      </c>
      <c r="T28" s="34" t="str">
        <f>COUNTIF(U28,$U$27)+COUNTIF(V28,$V$27)+COUNTIF(W28,$W$27)&amp;" ("&amp; IF(U28=$U$27,"Estrutura, ","") &amp; IF(V28=$V$27,"Ano, ","") &amp;IF(W28=$W$27,"Material","") &amp; IF(OR(U28=$U$27,V28=$V$27,W28=$W$27),"","Nenhuma") &amp;")"</f>
        <v>1 (Material)</v>
      </c>
      <c r="U28" s="41" t="str">
        <f>VLOOKUP(S28,$AG$1:$AJ$44,2,FALSE)</f>
        <v>Pórtico</v>
      </c>
      <c r="V28" s="41" t="str">
        <f>VLOOKUP(S28,$AG$1:$AJ$44,3,FALSE)</f>
        <v>1983-2010</v>
      </c>
      <c r="W28" s="41" t="str">
        <f>VLOOKUP(S28,$AG$1:$AJ$44,4,FALSE)</f>
        <v>Betão Armado</v>
      </c>
      <c r="Y28" s="68"/>
      <c r="Z28" s="42">
        <v>2</v>
      </c>
      <c r="AA28" s="42">
        <v>33</v>
      </c>
      <c r="AB28" s="43" t="str">
        <f>COUNTIF(AC28,AC27)+COUNTIF(AD28,AD27)+COUNTIF(AE28,AE27)&amp;" ("&amp; IF(AC28=AC27,"Estrutura, ","") &amp; IF(AD28=AD27,"Ano, ","") &amp;IF(AE28=AE27,"Material","") &amp; IF(OR(AC28=AC27,AD28=AD27,AE28=AE27),"","Nenhuma") &amp;")"</f>
        <v>2 (Estrutura, Ano, )</v>
      </c>
      <c r="AC28" s="41" t="str">
        <f>VLOOKUP(AA28,$AG$1:$AJ$44,2,FALSE)</f>
        <v>Vãos Multiplos</v>
      </c>
      <c r="AD28" s="41" t="str">
        <f>VLOOKUP(AA28,$AG$1:$AJ$44,3,FALSE)</f>
        <v>1983-2010</v>
      </c>
      <c r="AE28" s="41" t="str">
        <f>VLOOKUP(AA28,$AG$1:$AJ$44,4,FALSE)</f>
        <v>Betão Armado</v>
      </c>
      <c r="AG28" s="42">
        <v>26</v>
      </c>
      <c r="AH28" s="42" t="s">
        <v>36</v>
      </c>
      <c r="AI28" s="42" t="s">
        <v>33</v>
      </c>
      <c r="AJ28" s="42" t="s">
        <v>34</v>
      </c>
    </row>
    <row r="29" spans="1:36" ht="20" customHeight="1" x14ac:dyDescent="0.35">
      <c r="Q29" s="66"/>
      <c r="R29" s="42">
        <v>2</v>
      </c>
      <c r="S29" s="42">
        <v>33</v>
      </c>
      <c r="T29" s="34" t="str">
        <f>COUNTIF(U29,$U$27)+COUNTIF(V29,$V$27)+COUNTIF(W29,$W$27)&amp;" ("&amp; IF(U29=$U$27,"Estrutura, ","") &amp; IF(V29=$V$27,"Ano, ","") &amp;IF(W29=$W$27,"Material","") &amp; IF(OR(U29=$U$27,V29=$V$27,W29=$W$27),"","Nenhuma") &amp;")"</f>
        <v>2 (Estrutura, Material)</v>
      </c>
      <c r="U29" s="41" t="str">
        <f>VLOOKUP(S29,$AG$1:$AJ$44,2,FALSE)</f>
        <v>Vãos Multiplos</v>
      </c>
      <c r="V29" s="41" t="str">
        <f>VLOOKUP(S29,$AG$1:$AJ$44,3,FALSE)</f>
        <v>1983-2010</v>
      </c>
      <c r="W29" s="41" t="str">
        <f>VLOOKUP(S29,$AG$1:$AJ$44,4,FALSE)</f>
        <v>Betão Armado</v>
      </c>
      <c r="AG29" s="42">
        <v>27</v>
      </c>
      <c r="AH29" s="42" t="s">
        <v>36</v>
      </c>
      <c r="AI29" s="42" t="s">
        <v>28</v>
      </c>
      <c r="AJ29" s="42" t="s">
        <v>34</v>
      </c>
    </row>
    <row r="30" spans="1:36" ht="20" customHeight="1" x14ac:dyDescent="0.35">
      <c r="Q30" s="66"/>
      <c r="R30" s="42">
        <v>1</v>
      </c>
      <c r="S30" s="42">
        <v>3</v>
      </c>
      <c r="T30" s="34" t="str">
        <f>COUNTIF(U30,$U$27)+COUNTIF(V30,$V$27)+COUNTIF(W30,$W$27)&amp;" ("&amp; IF(U30=$U$27,"Estrutura, ","") &amp; IF(V30=$V$27,"Ano, ","") &amp;IF(W30=$W$27,"Material","") &amp; IF(OR(U30=$U$27,V30=$V$27,W30=$W$27),"","Nenhuma") &amp;")"</f>
        <v>0 (Nenhuma)</v>
      </c>
      <c r="U30" s="41" t="str">
        <f>VLOOKUP(S30,$AG$1:$AJ$44,2,FALSE)</f>
        <v>Arco</v>
      </c>
      <c r="V30" s="41" t="str">
        <f>VLOOKUP(S30,$AG$1:$AJ$44,3,FALSE)</f>
        <v>1983-2010</v>
      </c>
      <c r="W30" s="41" t="str">
        <f>VLOOKUP(S30,$AG$1:$AJ$44,4,FALSE)</f>
        <v>Alvenaria de Pedra</v>
      </c>
      <c r="AG30" s="42">
        <v>28</v>
      </c>
      <c r="AH30" s="42" t="s">
        <v>36</v>
      </c>
      <c r="AI30" s="42" t="s">
        <v>35</v>
      </c>
      <c r="AJ30" s="42" t="s">
        <v>30</v>
      </c>
    </row>
    <row r="31" spans="1:36" ht="20" customHeight="1" x14ac:dyDescent="0.35">
      <c r="Q31" s="66"/>
      <c r="R31" s="42">
        <v>1</v>
      </c>
      <c r="S31" s="42">
        <v>34</v>
      </c>
      <c r="T31" s="34" t="str">
        <f>COUNTIF(U31,$U$27)+COUNTIF(V31,$V$27)+COUNTIF(W31,$W$27)&amp;" ("&amp; IF(U31=$U$27,"Estrutura, ","") &amp; IF(V31=$V$27,"Ano, ","") &amp;IF(W31=$W$27,"Material","") &amp; IF(OR(U31=$U$27,V31=$V$27,W31=$W$27),"","Nenhuma") &amp;")"</f>
        <v>2 (Estrutura, Material)</v>
      </c>
      <c r="U31" s="41" t="str">
        <f>VLOOKUP(S31,$AG$1:$AJ$44,2,FALSE)</f>
        <v>Vãos Multiplos</v>
      </c>
      <c r="V31" s="41" t="str">
        <f>VLOOKUP(S31,$AG$1:$AJ$44,3,FALSE)</f>
        <v>1960-1983</v>
      </c>
      <c r="W31" s="41" t="str">
        <f>VLOOKUP(S31,$AG$1:$AJ$44,4,FALSE)</f>
        <v>Betão Armado</v>
      </c>
      <c r="AG31" s="42">
        <v>29</v>
      </c>
      <c r="AH31" s="42" t="s">
        <v>36</v>
      </c>
      <c r="AI31" s="42" t="s">
        <v>28</v>
      </c>
      <c r="AJ31" s="42" t="s">
        <v>30</v>
      </c>
    </row>
    <row r="32" spans="1:36" ht="20" customHeight="1" x14ac:dyDescent="0.35">
      <c r="AG32" s="42">
        <v>30</v>
      </c>
      <c r="AH32" s="42" t="s">
        <v>36</v>
      </c>
      <c r="AI32" s="42" t="s">
        <v>32</v>
      </c>
      <c r="AJ32" s="42" t="s">
        <v>34</v>
      </c>
    </row>
    <row r="33" spans="33:36" ht="20" customHeight="1" x14ac:dyDescent="0.35">
      <c r="AG33" s="42">
        <v>31</v>
      </c>
      <c r="AH33" s="42" t="s">
        <v>36</v>
      </c>
      <c r="AI33" s="42" t="s">
        <v>32</v>
      </c>
      <c r="AJ33" s="42" t="s">
        <v>31</v>
      </c>
    </row>
    <row r="34" spans="33:36" ht="20" customHeight="1" x14ac:dyDescent="0.35">
      <c r="AG34" s="42">
        <v>32</v>
      </c>
      <c r="AH34" s="42" t="s">
        <v>29</v>
      </c>
      <c r="AI34" s="42" t="s">
        <v>35</v>
      </c>
      <c r="AJ34" s="42" t="s">
        <v>34</v>
      </c>
    </row>
    <row r="35" spans="33:36" ht="20" customHeight="1" x14ac:dyDescent="0.35">
      <c r="AG35" s="42">
        <v>33</v>
      </c>
      <c r="AH35" s="42" t="s">
        <v>29</v>
      </c>
      <c r="AI35" s="42" t="s">
        <v>28</v>
      </c>
      <c r="AJ35" s="42" t="s">
        <v>34</v>
      </c>
    </row>
    <row r="36" spans="33:36" ht="20" customHeight="1" x14ac:dyDescent="0.35">
      <c r="AG36" s="42">
        <v>34</v>
      </c>
      <c r="AH36" s="42" t="s">
        <v>29</v>
      </c>
      <c r="AI36" s="42" t="s">
        <v>33</v>
      </c>
      <c r="AJ36" s="42" t="s">
        <v>34</v>
      </c>
    </row>
    <row r="37" spans="33:36" ht="20" customHeight="1" x14ac:dyDescent="0.35">
      <c r="AG37" s="42">
        <v>35</v>
      </c>
      <c r="AH37" s="42" t="s">
        <v>29</v>
      </c>
      <c r="AI37" s="42" t="s">
        <v>35</v>
      </c>
      <c r="AJ37" s="42" t="s">
        <v>30</v>
      </c>
    </row>
    <row r="38" spans="33:36" ht="20" customHeight="1" x14ac:dyDescent="0.35">
      <c r="AG38" s="42">
        <v>36</v>
      </c>
      <c r="AH38" s="42" t="s">
        <v>29</v>
      </c>
      <c r="AI38" s="42" t="s">
        <v>32</v>
      </c>
      <c r="AJ38" s="42" t="s">
        <v>34</v>
      </c>
    </row>
    <row r="39" spans="33:36" ht="20" customHeight="1" x14ac:dyDescent="0.35">
      <c r="AG39" s="42">
        <v>37</v>
      </c>
      <c r="AH39" s="42" t="s">
        <v>29</v>
      </c>
      <c r="AI39" s="42" t="s">
        <v>33</v>
      </c>
      <c r="AJ39" s="42" t="s">
        <v>30</v>
      </c>
    </row>
    <row r="40" spans="33:36" ht="20" customHeight="1" x14ac:dyDescent="0.35">
      <c r="AG40" s="42">
        <v>38</v>
      </c>
      <c r="AH40" s="42" t="s">
        <v>29</v>
      </c>
      <c r="AI40" s="42" t="s">
        <v>32</v>
      </c>
      <c r="AJ40" s="42" t="s">
        <v>31</v>
      </c>
    </row>
    <row r="41" spans="33:36" ht="20" customHeight="1" x14ac:dyDescent="0.35">
      <c r="AG41" s="42">
        <v>39</v>
      </c>
      <c r="AH41" s="42" t="s">
        <v>29</v>
      </c>
      <c r="AI41" s="42" t="s">
        <v>32</v>
      </c>
      <c r="AJ41" s="42" t="s">
        <v>30</v>
      </c>
    </row>
    <row r="42" spans="33:36" ht="20" customHeight="1" x14ac:dyDescent="0.35">
      <c r="AG42" s="42">
        <v>40</v>
      </c>
      <c r="AH42" s="42" t="s">
        <v>29</v>
      </c>
      <c r="AI42" s="42" t="s">
        <v>28</v>
      </c>
      <c r="AJ42" s="42" t="s">
        <v>31</v>
      </c>
    </row>
    <row r="43" spans="33:36" ht="20" customHeight="1" x14ac:dyDescent="0.35">
      <c r="AG43" s="42">
        <v>41</v>
      </c>
      <c r="AH43" s="42" t="s">
        <v>29</v>
      </c>
      <c r="AI43" s="42" t="s">
        <v>28</v>
      </c>
      <c r="AJ43" s="42" t="s">
        <v>30</v>
      </c>
    </row>
    <row r="44" spans="33:36" ht="20" customHeight="1" x14ac:dyDescent="0.35">
      <c r="AG44" s="42">
        <v>42</v>
      </c>
      <c r="AH44" s="42" t="s">
        <v>29</v>
      </c>
      <c r="AI44" s="42" t="s">
        <v>28</v>
      </c>
      <c r="AJ44" s="42" t="s">
        <v>27</v>
      </c>
    </row>
  </sheetData>
  <mergeCells count="27">
    <mergeCell ref="AL1:AN1"/>
    <mergeCell ref="Q15:Q17"/>
    <mergeCell ref="Q19:Q21"/>
    <mergeCell ref="Q23:Q25"/>
    <mergeCell ref="Q27:Q31"/>
    <mergeCell ref="Y2:Y8"/>
    <mergeCell ref="Y10:Y14"/>
    <mergeCell ref="Y16:Y18"/>
    <mergeCell ref="Y20:Y22"/>
    <mergeCell ref="Y24:Y25"/>
    <mergeCell ref="Y27:Y28"/>
    <mergeCell ref="Q2:Q3"/>
    <mergeCell ref="Q5:Q8"/>
    <mergeCell ref="Q10:Q13"/>
    <mergeCell ref="A23:A24"/>
    <mergeCell ref="A26:A27"/>
    <mergeCell ref="I2:I4"/>
    <mergeCell ref="I6:I7"/>
    <mergeCell ref="I11:I12"/>
    <mergeCell ref="I14:I15"/>
    <mergeCell ref="I17:I20"/>
    <mergeCell ref="I22:I23"/>
    <mergeCell ref="A13:A14"/>
    <mergeCell ref="A16:A17"/>
    <mergeCell ref="A2:A7"/>
    <mergeCell ref="A9:A11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4"/>
  <dimension ref="A1:K51"/>
  <sheetViews>
    <sheetView zoomScaleNormal="100" workbookViewId="0">
      <pane xSplit="1" topLeftCell="B1" activePane="topRight" state="frozen"/>
      <selection pane="topRight" activeCell="K38" sqref="K38"/>
    </sheetView>
  </sheetViews>
  <sheetFormatPr defaultRowHeight="14.5" x14ac:dyDescent="0.35"/>
  <cols>
    <col min="1" max="1" width="9.7265625" style="15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18" bestFit="1" customWidth="1"/>
    <col min="7" max="7" width="12.6328125" bestFit="1" customWidth="1"/>
    <col min="8" max="8" width="12.36328125" bestFit="1" customWidth="1"/>
    <col min="9" max="9" width="16.08984375" bestFit="1" customWidth="1"/>
    <col min="10" max="10" width="7.26953125" style="9" bestFit="1" customWidth="1"/>
    <col min="11" max="11" width="138" bestFit="1" customWidth="1"/>
  </cols>
  <sheetData>
    <row r="1" spans="1:11" x14ac:dyDescent="0.35">
      <c r="A1" s="23" t="s">
        <v>10</v>
      </c>
      <c r="B1" s="24" t="s">
        <v>2</v>
      </c>
      <c r="C1" s="24" t="s">
        <v>5</v>
      </c>
      <c r="D1" s="24" t="s">
        <v>6</v>
      </c>
      <c r="E1" s="24" t="s">
        <v>7</v>
      </c>
      <c r="F1" s="25" t="s">
        <v>18</v>
      </c>
      <c r="G1" s="26" t="s">
        <v>11</v>
      </c>
      <c r="H1" s="26" t="s">
        <v>12</v>
      </c>
      <c r="I1" s="26" t="s">
        <v>13</v>
      </c>
      <c r="J1" s="27" t="s">
        <v>14</v>
      </c>
      <c r="K1" s="11" t="s">
        <v>16</v>
      </c>
    </row>
    <row r="2" spans="1:11" x14ac:dyDescent="0.35">
      <c r="A2" s="21">
        <v>0</v>
      </c>
      <c r="B2" s="2">
        <v>0.97990726429675423</v>
      </c>
      <c r="C2" s="2">
        <v>0</v>
      </c>
      <c r="D2" s="2">
        <v>0</v>
      </c>
      <c r="E2" s="2">
        <v>0</v>
      </c>
      <c r="F2" s="16">
        <v>114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22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 s="59"/>
    </row>
    <row r="3" spans="1:11" x14ac:dyDescent="0.35">
      <c r="A3" s="21">
        <v>1</v>
      </c>
      <c r="B3" s="2">
        <v>0.9969088098918083</v>
      </c>
      <c r="C3" s="2">
        <v>0</v>
      </c>
      <c r="D3" s="2">
        <v>0</v>
      </c>
      <c r="E3" s="2">
        <v>0</v>
      </c>
      <c r="F3" s="17">
        <v>13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2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60"/>
    </row>
    <row r="4" spans="1:11" x14ac:dyDescent="0.35">
      <c r="A4" s="21">
        <v>2</v>
      </c>
      <c r="B4" s="2">
        <v>0.99845440494590421</v>
      </c>
      <c r="C4" s="2">
        <v>0</v>
      </c>
      <c r="D4" s="2">
        <v>0</v>
      </c>
      <c r="E4" s="2">
        <v>0</v>
      </c>
      <c r="F4" s="17">
        <v>18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2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60"/>
    </row>
    <row r="5" spans="1:11" x14ac:dyDescent="0.35">
      <c r="A5" s="21">
        <v>3</v>
      </c>
      <c r="B5" s="2">
        <v>1</v>
      </c>
      <c r="C5" s="2">
        <v>0</v>
      </c>
      <c r="D5" s="2">
        <v>0</v>
      </c>
      <c r="E5" s="2">
        <v>0</v>
      </c>
      <c r="F5" s="17">
        <v>19</v>
      </c>
      <c r="G5" s="1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2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60"/>
    </row>
    <row r="6" spans="1:11" x14ac:dyDescent="0.35">
      <c r="A6" s="21">
        <v>4</v>
      </c>
      <c r="B6" s="2">
        <v>0.9969088098918083</v>
      </c>
      <c r="C6" s="2">
        <v>0</v>
      </c>
      <c r="D6" s="2">
        <v>0</v>
      </c>
      <c r="E6" s="2">
        <v>0</v>
      </c>
      <c r="F6" s="17">
        <v>20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2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60"/>
    </row>
    <row r="7" spans="1:11" x14ac:dyDescent="0.35">
      <c r="A7" s="21">
        <v>5</v>
      </c>
      <c r="B7" s="2">
        <v>1</v>
      </c>
      <c r="C7" s="2">
        <v>0</v>
      </c>
      <c r="D7" s="2">
        <v>0</v>
      </c>
      <c r="E7" s="2">
        <v>0</v>
      </c>
      <c r="F7" s="17">
        <v>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2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60"/>
    </row>
    <row r="8" spans="1:11" x14ac:dyDescent="0.35">
      <c r="A8" s="21">
        <v>6</v>
      </c>
      <c r="B8" s="2">
        <v>0.97681607418856264</v>
      </c>
      <c r="C8" s="2">
        <v>0.5</v>
      </c>
      <c r="D8" s="2">
        <v>0.4</v>
      </c>
      <c r="E8" s="2">
        <v>0.44444444444444448</v>
      </c>
      <c r="F8" s="17">
        <v>140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Baixo</v>
      </c>
      <c r="J8" s="22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Baixo</v>
      </c>
      <c r="K8" s="60"/>
    </row>
    <row r="9" spans="1:11" x14ac:dyDescent="0.35">
      <c r="A9" s="21">
        <v>7</v>
      </c>
      <c r="B9" s="2">
        <v>1</v>
      </c>
      <c r="C9" s="2">
        <v>0</v>
      </c>
      <c r="D9" s="2">
        <v>0</v>
      </c>
      <c r="E9" s="2">
        <v>0</v>
      </c>
      <c r="F9" s="17">
        <v>7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2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60"/>
    </row>
    <row r="10" spans="1:11" x14ac:dyDescent="0.35">
      <c r="A10" s="21">
        <v>8</v>
      </c>
      <c r="B10" s="2">
        <v>1</v>
      </c>
      <c r="C10" s="2">
        <v>0</v>
      </c>
      <c r="D10" s="2">
        <v>0</v>
      </c>
      <c r="E10" s="2">
        <v>0</v>
      </c>
      <c r="F10" s="17">
        <v>1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2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60"/>
    </row>
    <row r="11" spans="1:11" x14ac:dyDescent="0.35">
      <c r="A11" s="21">
        <v>9</v>
      </c>
      <c r="B11" s="2">
        <v>0.99845440494590421</v>
      </c>
      <c r="C11" s="2">
        <v>0</v>
      </c>
      <c r="D11" s="2">
        <v>0</v>
      </c>
      <c r="E11" s="2">
        <v>0</v>
      </c>
      <c r="F11" s="17">
        <v>10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2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60"/>
    </row>
    <row r="12" spans="1:11" x14ac:dyDescent="0.35">
      <c r="A12" s="21">
        <v>10</v>
      </c>
      <c r="B12" s="2">
        <v>0.99845440494590421</v>
      </c>
      <c r="C12" s="2">
        <v>0</v>
      </c>
      <c r="D12" s="2">
        <v>0</v>
      </c>
      <c r="E12" s="2">
        <v>0</v>
      </c>
      <c r="F12" s="17">
        <v>6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2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60"/>
    </row>
    <row r="13" spans="1:11" x14ac:dyDescent="0.35">
      <c r="A13" s="21">
        <v>11</v>
      </c>
      <c r="B13" s="2">
        <v>1</v>
      </c>
      <c r="C13" s="2">
        <v>0</v>
      </c>
      <c r="D13" s="2">
        <v>0</v>
      </c>
      <c r="E13" s="2">
        <v>0</v>
      </c>
      <c r="F13" s="17">
        <v>20</v>
      </c>
      <c r="G13" s="10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0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0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2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60"/>
    </row>
    <row r="14" spans="1:11" x14ac:dyDescent="0.35">
      <c r="A14" s="21">
        <v>12</v>
      </c>
      <c r="B14" s="2">
        <v>0.98608964451313752</v>
      </c>
      <c r="C14" s="2">
        <v>0</v>
      </c>
      <c r="D14" s="2">
        <v>0</v>
      </c>
      <c r="E14" s="2">
        <v>0</v>
      </c>
      <c r="F14" s="17">
        <v>65</v>
      </c>
      <c r="G14" s="10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0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Zero</v>
      </c>
      <c r="I14" s="10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Zero</v>
      </c>
      <c r="J14" s="22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Zero</v>
      </c>
      <c r="K14" s="60"/>
    </row>
    <row r="15" spans="1:11" x14ac:dyDescent="0.35">
      <c r="A15" s="21">
        <v>13</v>
      </c>
      <c r="B15" s="2">
        <v>0.99845440494590421</v>
      </c>
      <c r="C15" s="2">
        <v>0</v>
      </c>
      <c r="D15" s="2">
        <v>0</v>
      </c>
      <c r="E15" s="2">
        <v>0</v>
      </c>
      <c r="F15" s="17">
        <v>11</v>
      </c>
      <c r="G15" s="10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0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0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2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60"/>
    </row>
    <row r="16" spans="1:11" x14ac:dyDescent="0.35">
      <c r="A16" s="21">
        <v>14</v>
      </c>
      <c r="B16" s="2">
        <v>0.99845440494590421</v>
      </c>
      <c r="C16" s="2">
        <v>0</v>
      </c>
      <c r="D16" s="2">
        <v>0</v>
      </c>
      <c r="E16" s="2">
        <v>0</v>
      </c>
      <c r="F16" s="17">
        <v>16</v>
      </c>
      <c r="G16" s="10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0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0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2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60"/>
    </row>
    <row r="17" spans="1:11" x14ac:dyDescent="0.35">
      <c r="A17" s="21">
        <v>15</v>
      </c>
      <c r="B17" s="2">
        <v>0.99845440494590421</v>
      </c>
      <c r="C17" s="2">
        <v>0</v>
      </c>
      <c r="D17" s="2">
        <v>0</v>
      </c>
      <c r="E17" s="2">
        <v>0</v>
      </c>
      <c r="F17" s="17">
        <v>4</v>
      </c>
      <c r="G17" s="10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0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0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2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60"/>
    </row>
    <row r="18" spans="1:11" x14ac:dyDescent="0.35">
      <c r="A18" s="21">
        <v>16</v>
      </c>
      <c r="B18" s="2">
        <v>1</v>
      </c>
      <c r="C18" s="2">
        <v>0</v>
      </c>
      <c r="D18" s="2">
        <v>0</v>
      </c>
      <c r="E18" s="2">
        <v>0</v>
      </c>
      <c r="F18" s="17">
        <v>2</v>
      </c>
      <c r="G18" s="10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0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0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2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60"/>
    </row>
    <row r="19" spans="1:11" x14ac:dyDescent="0.35">
      <c r="A19" s="21">
        <v>17</v>
      </c>
      <c r="B19" s="2">
        <v>0.99845440494590421</v>
      </c>
      <c r="C19" s="2">
        <v>0</v>
      </c>
      <c r="D19" s="2">
        <v>0</v>
      </c>
      <c r="E19" s="2">
        <v>0</v>
      </c>
      <c r="F19" s="17">
        <v>8</v>
      </c>
      <c r="G19" s="10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0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0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2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60"/>
    </row>
    <row r="20" spans="1:11" x14ac:dyDescent="0.35">
      <c r="A20" s="21">
        <v>18</v>
      </c>
      <c r="B20" s="2">
        <v>1</v>
      </c>
      <c r="C20" s="2">
        <v>0</v>
      </c>
      <c r="D20" s="2">
        <v>0</v>
      </c>
      <c r="E20" s="2">
        <v>0</v>
      </c>
      <c r="F20" s="17">
        <v>1</v>
      </c>
      <c r="G20" s="10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0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0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2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60"/>
    </row>
    <row r="21" spans="1:11" x14ac:dyDescent="0.35">
      <c r="A21" s="21">
        <v>19</v>
      </c>
      <c r="B21" s="2">
        <v>1</v>
      </c>
      <c r="C21" s="2">
        <v>0</v>
      </c>
      <c r="D21" s="2">
        <v>0</v>
      </c>
      <c r="E21" s="2">
        <v>0</v>
      </c>
      <c r="F21" s="17">
        <v>1</v>
      </c>
      <c r="G21" s="10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0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0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2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60"/>
    </row>
    <row r="22" spans="1:11" x14ac:dyDescent="0.35">
      <c r="A22" s="21">
        <v>20</v>
      </c>
      <c r="B22" s="2">
        <v>0.86862442040185472</v>
      </c>
      <c r="C22" s="2">
        <v>0.5298013245033113</v>
      </c>
      <c r="D22" s="2">
        <v>0.85106382978723405</v>
      </c>
      <c r="E22" s="2">
        <v>0.65306122448979609</v>
      </c>
      <c r="F22" s="17">
        <v>979</v>
      </c>
      <c r="G22" s="10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0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0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2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60"/>
    </row>
    <row r="23" spans="1:11" x14ac:dyDescent="0.35">
      <c r="A23" s="21">
        <v>21</v>
      </c>
      <c r="B23" s="2">
        <v>0.97990726429675423</v>
      </c>
      <c r="C23" s="2">
        <v>0</v>
      </c>
      <c r="D23" s="2">
        <v>0</v>
      </c>
      <c r="E23" s="2">
        <v>0</v>
      </c>
      <c r="F23" s="17">
        <v>119</v>
      </c>
      <c r="G23" s="10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0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Zero</v>
      </c>
      <c r="I23" s="10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Zero</v>
      </c>
      <c r="J23" s="22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Zero</v>
      </c>
      <c r="K23" s="60"/>
    </row>
    <row r="24" spans="1:11" x14ac:dyDescent="0.35">
      <c r="A24" s="21">
        <v>22</v>
      </c>
      <c r="B24" s="2">
        <v>1</v>
      </c>
      <c r="C24" s="2">
        <v>0</v>
      </c>
      <c r="D24" s="2">
        <v>0</v>
      </c>
      <c r="E24" s="2">
        <v>0</v>
      </c>
      <c r="F24" s="17">
        <v>8</v>
      </c>
      <c r="G24" s="10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0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0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2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60"/>
    </row>
    <row r="25" spans="1:11" x14ac:dyDescent="0.35">
      <c r="A25" s="21">
        <v>23</v>
      </c>
      <c r="B25" s="2">
        <v>1</v>
      </c>
      <c r="C25" s="2">
        <v>0</v>
      </c>
      <c r="D25" s="2">
        <v>0</v>
      </c>
      <c r="E25" s="2">
        <v>0</v>
      </c>
      <c r="F25" s="17">
        <v>4</v>
      </c>
      <c r="G25" s="10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0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0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2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60"/>
    </row>
    <row r="26" spans="1:11" x14ac:dyDescent="0.35">
      <c r="A26" s="21">
        <v>24</v>
      </c>
      <c r="B26" s="2">
        <v>0.99536321483771251</v>
      </c>
      <c r="C26" s="2">
        <v>0</v>
      </c>
      <c r="D26" s="2">
        <v>0</v>
      </c>
      <c r="E26" s="2">
        <v>0</v>
      </c>
      <c r="F26" s="17">
        <v>58</v>
      </c>
      <c r="G26" s="10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0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0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22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  <c r="K26" s="60"/>
    </row>
    <row r="27" spans="1:11" x14ac:dyDescent="0.35">
      <c r="A27" s="21">
        <v>25</v>
      </c>
      <c r="B27" s="2">
        <v>0.98918083462132922</v>
      </c>
      <c r="C27" s="2">
        <v>0</v>
      </c>
      <c r="D27" s="2">
        <v>0</v>
      </c>
      <c r="E27" s="2">
        <v>0</v>
      </c>
      <c r="F27" s="17">
        <v>60</v>
      </c>
      <c r="G27" s="10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0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0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22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60"/>
    </row>
    <row r="28" spans="1:11" x14ac:dyDescent="0.35">
      <c r="A28" s="21">
        <v>26</v>
      </c>
      <c r="B28" s="2">
        <v>0.97990726429675423</v>
      </c>
      <c r="C28" s="2">
        <v>0</v>
      </c>
      <c r="D28" s="2">
        <v>0</v>
      </c>
      <c r="E28" s="2">
        <v>0</v>
      </c>
      <c r="F28" s="17">
        <v>65</v>
      </c>
      <c r="G28" s="10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0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0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2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60"/>
    </row>
    <row r="29" spans="1:11" x14ac:dyDescent="0.35">
      <c r="A29" s="21">
        <v>27</v>
      </c>
      <c r="B29" s="2">
        <v>0.94899536321483768</v>
      </c>
      <c r="C29" s="2">
        <v>0</v>
      </c>
      <c r="D29" s="2">
        <v>0</v>
      </c>
      <c r="E29" s="2">
        <v>0</v>
      </c>
      <c r="F29" s="17">
        <v>275</v>
      </c>
      <c r="G29" s="10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0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Zero</v>
      </c>
      <c r="I29" s="10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Zero</v>
      </c>
      <c r="J29" s="22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Zero</v>
      </c>
      <c r="K29" s="60"/>
    </row>
    <row r="30" spans="1:11" x14ac:dyDescent="0.35">
      <c r="A30" s="21">
        <v>28</v>
      </c>
      <c r="B30" s="2">
        <v>1</v>
      </c>
      <c r="C30" s="2">
        <v>0</v>
      </c>
      <c r="D30" s="2">
        <v>0</v>
      </c>
      <c r="E30" s="2">
        <v>0</v>
      </c>
      <c r="F30" s="17">
        <v>13</v>
      </c>
      <c r="G30" s="10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0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0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2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60"/>
    </row>
    <row r="31" spans="1:11" x14ac:dyDescent="0.35">
      <c r="A31" s="21">
        <v>29</v>
      </c>
      <c r="B31" s="2">
        <v>1</v>
      </c>
      <c r="C31" s="2">
        <v>0</v>
      </c>
      <c r="D31" s="2">
        <v>0</v>
      </c>
      <c r="E31" s="2">
        <v>0</v>
      </c>
      <c r="F31" s="17">
        <v>4</v>
      </c>
      <c r="G31" s="10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0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0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2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60"/>
    </row>
    <row r="32" spans="1:11" x14ac:dyDescent="0.35">
      <c r="A32" s="21">
        <v>30</v>
      </c>
      <c r="B32" s="2">
        <v>0.9969088098918083</v>
      </c>
      <c r="C32" s="2">
        <v>0</v>
      </c>
      <c r="D32" s="2">
        <v>0</v>
      </c>
      <c r="E32" s="2">
        <v>0</v>
      </c>
      <c r="F32" s="17">
        <v>13</v>
      </c>
      <c r="G32" s="10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0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0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2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60"/>
    </row>
    <row r="33" spans="1:11" x14ac:dyDescent="0.35">
      <c r="A33" s="21">
        <v>31</v>
      </c>
      <c r="B33" s="2">
        <v>0.9969088098918083</v>
      </c>
      <c r="C33" s="2">
        <v>0</v>
      </c>
      <c r="D33" s="2">
        <v>0</v>
      </c>
      <c r="E33" s="2">
        <v>0</v>
      </c>
      <c r="F33" s="17">
        <v>8</v>
      </c>
      <c r="G33" s="10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0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0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2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60"/>
    </row>
    <row r="34" spans="1:11" x14ac:dyDescent="0.35">
      <c r="A34" s="21">
        <v>32</v>
      </c>
      <c r="B34" s="2">
        <v>0.98763523956723343</v>
      </c>
      <c r="C34" s="2">
        <v>0</v>
      </c>
      <c r="D34" s="2">
        <v>0</v>
      </c>
      <c r="E34" s="2">
        <v>0</v>
      </c>
      <c r="F34" s="17">
        <v>44</v>
      </c>
      <c r="G34" s="10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0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Zero</v>
      </c>
      <c r="I34" s="10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Zero</v>
      </c>
      <c r="J34" s="22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Zero</v>
      </c>
      <c r="K34" s="60"/>
    </row>
    <row r="35" spans="1:11" x14ac:dyDescent="0.35">
      <c r="A35" s="21">
        <v>33</v>
      </c>
      <c r="B35" s="2">
        <v>0.80989180834621333</v>
      </c>
      <c r="C35" s="2">
        <v>0.77338877338877343</v>
      </c>
      <c r="D35" s="2">
        <v>0.96373056994818651</v>
      </c>
      <c r="E35" s="2">
        <v>0.8581314878892734</v>
      </c>
      <c r="F35" s="17">
        <v>3904</v>
      </c>
      <c r="G35" s="10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0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0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Muito Alta</v>
      </c>
      <c r="J35" s="22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60"/>
    </row>
    <row r="36" spans="1:11" x14ac:dyDescent="0.35">
      <c r="A36" s="21">
        <v>34</v>
      </c>
      <c r="B36" s="2">
        <v>0.95981452859350846</v>
      </c>
      <c r="C36" s="2">
        <v>0</v>
      </c>
      <c r="D36" s="2">
        <v>0</v>
      </c>
      <c r="E36" s="2">
        <v>0</v>
      </c>
      <c r="F36" s="17">
        <v>241</v>
      </c>
      <c r="G36" s="10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0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0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22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  <c r="K36" s="60"/>
    </row>
    <row r="37" spans="1:11" x14ac:dyDescent="0.35">
      <c r="A37" s="21">
        <v>35</v>
      </c>
      <c r="B37" s="2">
        <v>0.99536321483771251</v>
      </c>
      <c r="C37" s="2">
        <v>0</v>
      </c>
      <c r="D37" s="2">
        <v>0</v>
      </c>
      <c r="E37" s="2">
        <v>0</v>
      </c>
      <c r="F37" s="17">
        <v>32</v>
      </c>
      <c r="G37" s="10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0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0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22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60"/>
    </row>
    <row r="38" spans="1:11" x14ac:dyDescent="0.35">
      <c r="A38" s="21">
        <v>36</v>
      </c>
      <c r="B38" s="2">
        <v>0.98608964451313752</v>
      </c>
      <c r="C38" s="2">
        <v>0</v>
      </c>
      <c r="D38" s="2">
        <v>0</v>
      </c>
      <c r="E38" s="2">
        <v>0</v>
      </c>
      <c r="F38" s="17">
        <v>124</v>
      </c>
      <c r="G38" s="10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0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0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22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  <c r="K38" s="60"/>
    </row>
    <row r="39" spans="1:11" x14ac:dyDescent="0.35">
      <c r="A39" s="21">
        <v>37</v>
      </c>
      <c r="B39" s="2">
        <v>1</v>
      </c>
      <c r="C39" s="2">
        <v>0</v>
      </c>
      <c r="D39" s="2">
        <v>0</v>
      </c>
      <c r="E39" s="2">
        <v>0</v>
      </c>
      <c r="F39" s="17">
        <v>1</v>
      </c>
      <c r="G39" s="10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0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0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2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60"/>
    </row>
    <row r="40" spans="1:11" x14ac:dyDescent="0.35">
      <c r="A40" s="21">
        <v>38</v>
      </c>
      <c r="B40" s="2">
        <v>0.9969088098918083</v>
      </c>
      <c r="C40" s="2">
        <v>0</v>
      </c>
      <c r="D40" s="2">
        <v>0</v>
      </c>
      <c r="E40" s="2">
        <v>0</v>
      </c>
      <c r="F40" s="17">
        <v>17</v>
      </c>
      <c r="G40" s="10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0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0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2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60"/>
    </row>
    <row r="41" spans="1:11" x14ac:dyDescent="0.35">
      <c r="A41" s="21">
        <v>39</v>
      </c>
      <c r="B41" s="2">
        <v>1</v>
      </c>
      <c r="C41" s="2">
        <v>0</v>
      </c>
      <c r="D41" s="2">
        <v>0</v>
      </c>
      <c r="E41" s="2">
        <v>0</v>
      </c>
      <c r="F41" s="17">
        <v>4</v>
      </c>
      <c r="G41" s="10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0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0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2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60"/>
    </row>
    <row r="42" spans="1:11" x14ac:dyDescent="0.35">
      <c r="A42" s="21">
        <v>40</v>
      </c>
      <c r="B42" s="2">
        <v>1</v>
      </c>
      <c r="C42" s="2">
        <v>0</v>
      </c>
      <c r="D42" s="2">
        <v>0</v>
      </c>
      <c r="E42" s="2">
        <v>0</v>
      </c>
      <c r="F42" s="17">
        <v>5</v>
      </c>
      <c r="G42" s="10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0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0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2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60"/>
    </row>
    <row r="43" spans="1:11" x14ac:dyDescent="0.35">
      <c r="A43" s="21">
        <v>41</v>
      </c>
      <c r="B43" s="2">
        <v>1</v>
      </c>
      <c r="C43" s="2">
        <v>0</v>
      </c>
      <c r="D43" s="2">
        <v>0</v>
      </c>
      <c r="E43" s="2">
        <v>0</v>
      </c>
      <c r="F43" s="17">
        <v>2</v>
      </c>
      <c r="G43" s="10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0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0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2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60"/>
    </row>
    <row r="44" spans="1:11" x14ac:dyDescent="0.35">
      <c r="A44" s="28">
        <v>42</v>
      </c>
      <c r="B44" s="31">
        <v>0.99845440494590421</v>
      </c>
      <c r="C44" s="31">
        <v>0</v>
      </c>
      <c r="D44" s="31">
        <v>0</v>
      </c>
      <c r="E44" s="31">
        <v>0</v>
      </c>
      <c r="F44" s="29">
        <v>2</v>
      </c>
      <c r="G44" s="20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0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0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0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61"/>
    </row>
    <row r="45" spans="1:11" x14ac:dyDescent="0.35">
      <c r="A45" s="7" t="s">
        <v>8</v>
      </c>
      <c r="B45" s="5">
        <f>MIN(B2:B44)</f>
        <v>0.80989180834621333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9">
        <f>COUNTIF(G2:G44,$K$45)</f>
        <v>40</v>
      </c>
      <c r="H45" s="9">
        <f t="shared" ref="H45:J45" si="1">COUNTIF(H2:H44,$K$45)</f>
        <v>0</v>
      </c>
      <c r="I45" s="9">
        <f t="shared" si="1"/>
        <v>1</v>
      </c>
      <c r="J45" s="9">
        <f t="shared" si="1"/>
        <v>0</v>
      </c>
      <c r="K45" t="s">
        <v>19</v>
      </c>
    </row>
    <row r="46" spans="1:11" x14ac:dyDescent="0.35">
      <c r="A46" s="8" t="s">
        <v>9</v>
      </c>
      <c r="B46" s="6">
        <f>MAX(B2:B44)</f>
        <v>1</v>
      </c>
      <c r="C46" s="6">
        <f t="shared" ref="C46:E46" si="2">MAX(C2:C44)</f>
        <v>0.77338877338877343</v>
      </c>
      <c r="D46" s="6">
        <f t="shared" si="2"/>
        <v>0.96373056994818651</v>
      </c>
      <c r="E46" s="6">
        <f t="shared" si="2"/>
        <v>0.8581314878892734</v>
      </c>
      <c r="G46" s="9">
        <f>COUNTIF(G2:G44,$K$46)</f>
        <v>1</v>
      </c>
      <c r="H46" s="9">
        <f t="shared" ref="H46:J46" si="3">COUNTIF(H2:H44,$K$46)</f>
        <v>0</v>
      </c>
      <c r="I46" s="9">
        <f t="shared" si="3"/>
        <v>0</v>
      </c>
      <c r="J46" s="9">
        <f t="shared" si="3"/>
        <v>0</v>
      </c>
      <c r="K46" t="s">
        <v>15</v>
      </c>
    </row>
    <row r="47" spans="1:11" x14ac:dyDescent="0.35">
      <c r="A47" s="12">
        <v>0</v>
      </c>
      <c r="B47">
        <f>COUNTIF(B2:B44,"=0")</f>
        <v>0</v>
      </c>
      <c r="C47">
        <f t="shared" ref="C47:E47" si="4">COUNTIF(C2:C44,"=0")</f>
        <v>40</v>
      </c>
      <c r="D47">
        <f t="shared" si="4"/>
        <v>40</v>
      </c>
      <c r="E47">
        <f t="shared" si="4"/>
        <v>40</v>
      </c>
      <c r="G47" s="9">
        <f>COUNTIF(G2:G44,$K$47)</f>
        <v>2</v>
      </c>
      <c r="H47" s="9">
        <f t="shared" ref="H47:J47" si="5">COUNTIF(H2:H44,$K$47)</f>
        <v>1</v>
      </c>
      <c r="I47" s="9">
        <f t="shared" si="5"/>
        <v>1</v>
      </c>
      <c r="J47" s="9">
        <f t="shared" si="5"/>
        <v>1</v>
      </c>
      <c r="K47" t="s">
        <v>21</v>
      </c>
    </row>
    <row r="48" spans="1:11" x14ac:dyDescent="0.35">
      <c r="A48" s="12">
        <v>1</v>
      </c>
      <c r="B48">
        <f>COUNTIF(B2:B44,"=1")</f>
        <v>16</v>
      </c>
      <c r="C48">
        <f>COUNTIF(C2:C44,"=1")</f>
        <v>0</v>
      </c>
      <c r="D48">
        <f>COUNTIF(D2:D44,"=1")</f>
        <v>0</v>
      </c>
      <c r="E48">
        <f>COUNTIF(E2:E44,"=1")</f>
        <v>0</v>
      </c>
      <c r="G48" s="9">
        <f>COUNTIF(G2:G44,$K$48)</f>
        <v>0</v>
      </c>
      <c r="H48" s="9">
        <f t="shared" ref="H48:J48" si="6">COUNTIF(H2:H44,$K$48)</f>
        <v>2</v>
      </c>
      <c r="I48" s="9">
        <f t="shared" si="6"/>
        <v>0</v>
      </c>
      <c r="J48" s="9">
        <f t="shared" si="6"/>
        <v>1</v>
      </c>
      <c r="K48" t="s">
        <v>17</v>
      </c>
    </row>
    <row r="49" spans="1:11" x14ac:dyDescent="0.35">
      <c r="A49" s="13" t="s">
        <v>8</v>
      </c>
      <c r="B49" s="7">
        <f>INDEX($A$2:$A$44,MATCH(B45,B2:B44,0))</f>
        <v>33</v>
      </c>
      <c r="C49" s="5">
        <f t="shared" ref="C49:E49" si="7">INDEX($A$2:$A$44,MATCH(C45,C2:C44,0))</f>
        <v>0</v>
      </c>
      <c r="D49" s="5">
        <f t="shared" si="7"/>
        <v>0</v>
      </c>
      <c r="E49" s="5">
        <f t="shared" si="7"/>
        <v>0</v>
      </c>
      <c r="G49" s="9">
        <f>COUNTIF(G2:G44,$K$49)</f>
        <v>0</v>
      </c>
      <c r="H49" s="9">
        <f>COUNTIF(H2:H44,$K$49)</f>
        <v>0</v>
      </c>
      <c r="I49" s="9">
        <f>COUNTIF(I2:I44,$K$49)</f>
        <v>1</v>
      </c>
      <c r="J49" s="9">
        <f>COUNTIF(J2:J44,$K$49)</f>
        <v>1</v>
      </c>
      <c r="K49" t="s">
        <v>20</v>
      </c>
    </row>
    <row r="50" spans="1:11" x14ac:dyDescent="0.35">
      <c r="A50" s="14" t="s">
        <v>9</v>
      </c>
      <c r="B50" s="6">
        <f>INDEX($A$2:$A$44,MATCH(B46,B2:B44,0))</f>
        <v>3</v>
      </c>
      <c r="C50" s="8">
        <f t="shared" ref="C50:E50" si="8">INDEX($A$2:$A$44,MATCH(C46,C2:C44,0))</f>
        <v>33</v>
      </c>
      <c r="D50" s="8">
        <f t="shared" si="8"/>
        <v>33</v>
      </c>
      <c r="E50" s="8">
        <f t="shared" si="8"/>
        <v>33</v>
      </c>
      <c r="F50" s="19"/>
      <c r="G50" s="9">
        <f>COUNTIF(G2:G44,$K$50)</f>
        <v>0</v>
      </c>
      <c r="H50" s="9">
        <f t="shared" ref="H50:J50" si="9">COUNTIF(H2:H44,$K$50)</f>
        <v>0</v>
      </c>
      <c r="I50" s="9">
        <f t="shared" si="9"/>
        <v>0</v>
      </c>
      <c r="J50" s="9">
        <f t="shared" si="9"/>
        <v>0</v>
      </c>
      <c r="K50" t="s">
        <v>22</v>
      </c>
    </row>
    <row r="51" spans="1:11" x14ac:dyDescent="0.35">
      <c r="A51" s="12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5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6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7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8"/>
  <dimension ref="A1"/>
  <sheetViews>
    <sheetView zoomScale="80" zoomScaleNormal="80" workbookViewId="0">
      <selection activeCell="P39" sqref="P3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1512-12C2-48F8-A858-F22FF9E02F55}">
  <dimension ref="S1:T44"/>
  <sheetViews>
    <sheetView topLeftCell="A73" workbookViewId="0">
      <selection activeCell="U59" sqref="U59"/>
    </sheetView>
  </sheetViews>
  <sheetFormatPr defaultRowHeight="14.5" x14ac:dyDescent="0.35"/>
  <cols>
    <col min="19" max="20" width="8.7265625" style="9"/>
  </cols>
  <sheetData>
    <row r="1" spans="19:20" x14ac:dyDescent="0.35">
      <c r="S1" s="55" t="s">
        <v>80</v>
      </c>
      <c r="T1" s="55" t="s">
        <v>83</v>
      </c>
    </row>
    <row r="2" spans="19:20" x14ac:dyDescent="0.35">
      <c r="S2" s="42">
        <v>0</v>
      </c>
      <c r="T2" s="42"/>
    </row>
    <row r="3" spans="19:20" x14ac:dyDescent="0.35">
      <c r="S3" s="42">
        <v>1</v>
      </c>
      <c r="T3" s="42"/>
    </row>
    <row r="4" spans="19:20" x14ac:dyDescent="0.35">
      <c r="S4" s="42">
        <v>2</v>
      </c>
      <c r="T4" s="42"/>
    </row>
    <row r="5" spans="19:20" x14ac:dyDescent="0.35">
      <c r="S5" s="42">
        <v>3</v>
      </c>
      <c r="T5" s="42"/>
    </row>
    <row r="6" spans="19:20" x14ac:dyDescent="0.35">
      <c r="S6" s="42">
        <v>4</v>
      </c>
      <c r="T6" s="42"/>
    </row>
    <row r="7" spans="19:20" x14ac:dyDescent="0.35">
      <c r="S7" s="42">
        <v>5</v>
      </c>
      <c r="T7" s="42"/>
    </row>
    <row r="8" spans="19:20" x14ac:dyDescent="0.35">
      <c r="S8" s="42">
        <v>6</v>
      </c>
      <c r="T8" s="42"/>
    </row>
    <row r="9" spans="19:20" x14ac:dyDescent="0.35">
      <c r="S9" s="42">
        <v>7</v>
      </c>
      <c r="T9" s="42"/>
    </row>
    <row r="10" spans="19:20" x14ac:dyDescent="0.35">
      <c r="S10" s="42">
        <v>8</v>
      </c>
      <c r="T10" s="42"/>
    </row>
    <row r="11" spans="19:20" x14ac:dyDescent="0.35">
      <c r="S11" s="42">
        <v>9</v>
      </c>
      <c r="T11" s="42"/>
    </row>
    <row r="12" spans="19:20" x14ac:dyDescent="0.35">
      <c r="S12" s="42">
        <v>10</v>
      </c>
      <c r="T12" s="42"/>
    </row>
    <row r="13" spans="19:20" x14ac:dyDescent="0.35">
      <c r="S13" s="42">
        <v>11</v>
      </c>
      <c r="T13" s="42"/>
    </row>
    <row r="14" spans="19:20" x14ac:dyDescent="0.35">
      <c r="S14" s="42">
        <v>12</v>
      </c>
      <c r="T14" s="42"/>
    </row>
    <row r="15" spans="19:20" x14ac:dyDescent="0.35">
      <c r="S15" s="42">
        <v>13</v>
      </c>
      <c r="T15" s="42"/>
    </row>
    <row r="16" spans="19:20" x14ac:dyDescent="0.35">
      <c r="S16" s="42">
        <v>14</v>
      </c>
      <c r="T16" s="42"/>
    </row>
    <row r="17" spans="19:20" x14ac:dyDescent="0.35">
      <c r="S17" s="42">
        <v>15</v>
      </c>
      <c r="T17" s="42"/>
    </row>
    <row r="18" spans="19:20" x14ac:dyDescent="0.35">
      <c r="S18" s="42">
        <v>16</v>
      </c>
      <c r="T18" s="42"/>
    </row>
    <row r="19" spans="19:20" x14ac:dyDescent="0.35">
      <c r="S19" s="42">
        <v>17</v>
      </c>
      <c r="T19" s="42"/>
    </row>
    <row r="20" spans="19:20" x14ac:dyDescent="0.35">
      <c r="S20" s="42">
        <v>18</v>
      </c>
      <c r="T20" s="42"/>
    </row>
    <row r="21" spans="19:20" x14ac:dyDescent="0.35">
      <c r="S21" s="42">
        <v>19</v>
      </c>
      <c r="T21" s="42"/>
    </row>
    <row r="22" spans="19:20" x14ac:dyDescent="0.35">
      <c r="S22" s="42">
        <v>20</v>
      </c>
      <c r="T22" s="42"/>
    </row>
    <row r="23" spans="19:20" x14ac:dyDescent="0.35">
      <c r="S23" s="42">
        <v>21</v>
      </c>
      <c r="T23" s="42"/>
    </row>
    <row r="24" spans="19:20" x14ac:dyDescent="0.35">
      <c r="S24" s="42">
        <v>22</v>
      </c>
      <c r="T24" s="42"/>
    </row>
    <row r="25" spans="19:20" x14ac:dyDescent="0.35">
      <c r="S25" s="42">
        <v>23</v>
      </c>
      <c r="T25" s="42"/>
    </row>
    <row r="26" spans="19:20" x14ac:dyDescent="0.35">
      <c r="S26" s="42">
        <v>24</v>
      </c>
      <c r="T26" s="42"/>
    </row>
    <row r="27" spans="19:20" x14ac:dyDescent="0.35">
      <c r="S27" s="42">
        <v>25</v>
      </c>
      <c r="T27" s="42"/>
    </row>
    <row r="28" spans="19:20" x14ac:dyDescent="0.35">
      <c r="S28" s="42">
        <v>26</v>
      </c>
      <c r="T28" s="42"/>
    </row>
    <row r="29" spans="19:20" x14ac:dyDescent="0.35">
      <c r="S29" s="42">
        <v>27</v>
      </c>
      <c r="T29" s="42"/>
    </row>
    <row r="30" spans="19:20" x14ac:dyDescent="0.35">
      <c r="S30" s="42">
        <v>28</v>
      </c>
      <c r="T30" s="42"/>
    </row>
    <row r="31" spans="19:20" x14ac:dyDescent="0.35">
      <c r="S31" s="42">
        <v>29</v>
      </c>
      <c r="T31" s="42"/>
    </row>
    <row r="32" spans="19:20" x14ac:dyDescent="0.35">
      <c r="S32" s="42">
        <v>30</v>
      </c>
      <c r="T32" s="42"/>
    </row>
    <row r="33" spans="19:20" x14ac:dyDescent="0.35">
      <c r="S33" s="42">
        <v>31</v>
      </c>
      <c r="T33" s="42"/>
    </row>
    <row r="34" spans="19:20" x14ac:dyDescent="0.35">
      <c r="S34" s="42">
        <v>32</v>
      </c>
      <c r="T34" s="42"/>
    </row>
    <row r="35" spans="19:20" x14ac:dyDescent="0.35">
      <c r="S35" s="42">
        <v>33</v>
      </c>
      <c r="T35" s="42"/>
    </row>
    <row r="36" spans="19:20" x14ac:dyDescent="0.35">
      <c r="S36" s="42">
        <v>34</v>
      </c>
      <c r="T36" s="42"/>
    </row>
    <row r="37" spans="19:20" x14ac:dyDescent="0.35">
      <c r="S37" s="42">
        <v>35</v>
      </c>
      <c r="T37" s="42"/>
    </row>
    <row r="38" spans="19:20" x14ac:dyDescent="0.35">
      <c r="S38" s="42">
        <v>36</v>
      </c>
      <c r="T38" s="42"/>
    </row>
    <row r="39" spans="19:20" x14ac:dyDescent="0.35">
      <c r="S39" s="42">
        <v>37</v>
      </c>
      <c r="T39" s="42"/>
    </row>
    <row r="40" spans="19:20" x14ac:dyDescent="0.35">
      <c r="S40" s="42">
        <v>38</v>
      </c>
      <c r="T40" s="42"/>
    </row>
    <row r="41" spans="19:20" x14ac:dyDescent="0.35">
      <c r="S41" s="42">
        <v>39</v>
      </c>
      <c r="T41" s="42"/>
    </row>
    <row r="42" spans="19:20" x14ac:dyDescent="0.35">
      <c r="S42" s="42">
        <v>40</v>
      </c>
      <c r="T42" s="42"/>
    </row>
    <row r="43" spans="19:20" x14ac:dyDescent="0.35">
      <c r="S43" s="42">
        <v>41</v>
      </c>
      <c r="T43" s="42"/>
    </row>
    <row r="44" spans="19:20" x14ac:dyDescent="0.35">
      <c r="S44" s="42">
        <v>42</v>
      </c>
      <c r="T44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2024-10-28T17:01:14Z</dcterms:modified>
</cp:coreProperties>
</file>