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09C462B7-2F5D-4112-8D8C-AF47A566EDD4}" xr6:coauthVersionLast="47" xr6:coauthVersionMax="47" xr10:uidLastSave="{00000000-0000-0000-0000-000000000000}"/>
  <bookViews>
    <workbookView xWindow="-110" yWindow="-110" windowWidth="19420" windowHeight="10300" firstSheet="4" activeTab="6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0" i="12" l="1"/>
  <c r="T17" i="12"/>
  <c r="U20" i="12"/>
  <c r="V20" i="12"/>
  <c r="W20" i="12"/>
  <c r="U15" i="12"/>
  <c r="V15" i="12"/>
  <c r="W15" i="12"/>
  <c r="U9" i="12"/>
  <c r="V9" i="12"/>
  <c r="W9" i="12"/>
  <c r="M11" i="12" l="1"/>
  <c r="N11" i="12"/>
  <c r="O11" i="12"/>
  <c r="L2" i="12" l="1"/>
  <c r="M5" i="12"/>
  <c r="N5" i="12"/>
  <c r="O5" i="12"/>
  <c r="E27" i="12" l="1"/>
  <c r="E21" i="12" l="1"/>
  <c r="F21" i="12"/>
  <c r="G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T46" i="13"/>
  <c r="AL2" i="12"/>
  <c r="AO2" i="12" s="1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E25" i="12"/>
  <c r="AD25" i="12"/>
  <c r="AC25" i="12"/>
  <c r="AE24" i="12"/>
  <c r="AD24" i="12"/>
  <c r="AC24" i="12"/>
  <c r="AC22" i="12"/>
  <c r="AD22" i="12"/>
  <c r="AE22" i="12"/>
  <c r="AE21" i="12"/>
  <c r="AD21" i="12"/>
  <c r="AC21" i="12"/>
  <c r="AC17" i="12"/>
  <c r="AD17" i="12"/>
  <c r="AE17" i="12"/>
  <c r="AC18" i="12"/>
  <c r="AD18" i="12"/>
  <c r="AE18" i="12"/>
  <c r="AC19" i="12"/>
  <c r="AD19" i="12"/>
  <c r="AE19" i="12"/>
  <c r="AB17" i="12"/>
  <c r="AC14" i="12"/>
  <c r="AD14" i="12"/>
  <c r="AE14" i="12"/>
  <c r="AC15" i="12"/>
  <c r="AD15" i="12"/>
  <c r="AE15" i="12"/>
  <c r="M10" i="12"/>
  <c r="N10" i="12"/>
  <c r="O10" i="12"/>
  <c r="AB9" i="12"/>
  <c r="AC9" i="12"/>
  <c r="AD9" i="12"/>
  <c r="AE9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10" i="12"/>
  <c r="AD10" i="12"/>
  <c r="AE10" i="12"/>
  <c r="AC11" i="12"/>
  <c r="AD11" i="12"/>
  <c r="AE11" i="12"/>
  <c r="AC12" i="12"/>
  <c r="AD12" i="12"/>
  <c r="AE12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1" i="12"/>
  <c r="V11" i="12"/>
  <c r="W11" i="12"/>
  <c r="U12" i="12"/>
  <c r="V12" i="12"/>
  <c r="W12" i="12"/>
  <c r="U13" i="12"/>
  <c r="V13" i="12"/>
  <c r="W13" i="12"/>
  <c r="U14" i="12"/>
  <c r="V14" i="12"/>
  <c r="W14" i="12"/>
  <c r="U17" i="12"/>
  <c r="V17" i="12"/>
  <c r="W17" i="12"/>
  <c r="U18" i="12"/>
  <c r="V18" i="12"/>
  <c r="W18" i="12"/>
  <c r="U19" i="12"/>
  <c r="V19" i="12"/>
  <c r="W19" i="12"/>
  <c r="U22" i="12"/>
  <c r="V22" i="12"/>
  <c r="W22" i="12"/>
  <c r="U23" i="12"/>
  <c r="V23" i="12"/>
  <c r="W23" i="12"/>
  <c r="U24" i="12"/>
  <c r="V24" i="12"/>
  <c r="W24" i="12"/>
  <c r="U26" i="12"/>
  <c r="V26" i="12"/>
  <c r="W26" i="12"/>
  <c r="U27" i="12"/>
  <c r="V27" i="12"/>
  <c r="W27" i="12"/>
  <c r="U28" i="12"/>
  <c r="V28" i="12"/>
  <c r="W28" i="12"/>
  <c r="U30" i="12"/>
  <c r="V30" i="12"/>
  <c r="W30" i="12"/>
  <c r="U31" i="12"/>
  <c r="V31" i="12"/>
  <c r="W31" i="12"/>
  <c r="U32" i="12"/>
  <c r="V32" i="12"/>
  <c r="W32" i="12"/>
  <c r="U33" i="12"/>
  <c r="V33" i="12"/>
  <c r="W33" i="12"/>
  <c r="W2" i="12"/>
  <c r="V2" i="12"/>
  <c r="U2" i="12"/>
  <c r="M3" i="12"/>
  <c r="N3" i="12"/>
  <c r="O3" i="12"/>
  <c r="M4" i="12"/>
  <c r="N4" i="12"/>
  <c r="O4" i="12"/>
  <c r="M7" i="12"/>
  <c r="N7" i="12"/>
  <c r="O7" i="12"/>
  <c r="M8" i="12"/>
  <c r="N8" i="12"/>
  <c r="O8" i="12"/>
  <c r="M13" i="12"/>
  <c r="N13" i="12"/>
  <c r="O13" i="12"/>
  <c r="M14" i="12"/>
  <c r="N14" i="12"/>
  <c r="O14" i="12"/>
  <c r="M16" i="12"/>
  <c r="N16" i="12"/>
  <c r="O16" i="12"/>
  <c r="M17" i="12"/>
  <c r="N17" i="12"/>
  <c r="O17" i="12"/>
  <c r="M19" i="12"/>
  <c r="N19" i="12"/>
  <c r="O19" i="12"/>
  <c r="M20" i="12"/>
  <c r="N20" i="12"/>
  <c r="O20" i="12"/>
  <c r="M21" i="12"/>
  <c r="N21" i="12"/>
  <c r="O21" i="12"/>
  <c r="M22" i="12"/>
  <c r="N22" i="12"/>
  <c r="O22" i="12"/>
  <c r="M24" i="12"/>
  <c r="N24" i="12"/>
  <c r="O24" i="12"/>
  <c r="M25" i="12"/>
  <c r="N25" i="12"/>
  <c r="O25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1" i="12" l="1"/>
  <c r="AB12" i="12"/>
  <c r="AB10" i="12"/>
  <c r="AB7" i="12"/>
  <c r="T20" i="12"/>
  <c r="L5" i="12"/>
  <c r="T15" i="12"/>
  <c r="T9" i="12"/>
  <c r="L11" i="12"/>
  <c r="D21" i="12"/>
  <c r="D24" i="12"/>
  <c r="D11" i="12"/>
  <c r="AB15" i="12"/>
  <c r="AB19" i="12"/>
  <c r="AB25" i="12"/>
  <c r="T32" i="12"/>
  <c r="AB22" i="12"/>
  <c r="AB18" i="12"/>
  <c r="T27" i="12"/>
  <c r="T31" i="12"/>
  <c r="T28" i="12"/>
  <c r="T33" i="12"/>
  <c r="T24" i="12"/>
  <c r="T23" i="12"/>
  <c r="T19" i="12"/>
  <c r="T13" i="12"/>
  <c r="T7" i="12"/>
  <c r="T18" i="12"/>
  <c r="T12" i="12"/>
  <c r="T14" i="12"/>
  <c r="T6" i="12"/>
  <c r="T8" i="12"/>
  <c r="T3" i="12"/>
  <c r="L25" i="12"/>
  <c r="L21" i="12"/>
  <c r="L17" i="12"/>
  <c r="L20" i="12"/>
  <c r="L22" i="12"/>
  <c r="L14" i="12"/>
  <c r="L8" i="12"/>
  <c r="L3" i="12"/>
  <c r="L4" i="12"/>
  <c r="D27" i="12"/>
  <c r="D20" i="12"/>
  <c r="AB3" i="12"/>
  <c r="D3" i="12"/>
  <c r="D10" i="12"/>
  <c r="D14" i="12"/>
  <c r="D17" i="12"/>
  <c r="D7" i="12"/>
  <c r="D6" i="12"/>
  <c r="D5" i="12"/>
  <c r="D4" i="12"/>
  <c r="AB6" i="12"/>
  <c r="AB5" i="12"/>
  <c r="AB4" i="12"/>
  <c r="T2" i="12" l="1"/>
  <c r="L19" i="12"/>
  <c r="L24" i="12"/>
  <c r="AT4" i="9" l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L10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<sst xmlns="http://schemas.openxmlformats.org/spreadsheetml/2006/main" count="254" uniqueCount="95">
  <si>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</si>
  <si>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</si>
  <si>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</si>
  <si>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</si>
  <si>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</si>
  <si>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</si>
  <si>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</si>
  <si>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</si>
  <si>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</si>
  <si>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</si>
  <si>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</si>
  <si>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</si>
  <si>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</si>
  <si>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</si>
  <si>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</si>
  <si>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</si>
  <si>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</si>
  <si>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</si>
  <si>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</si>
  <si>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</si>
  <si>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</si>
  <si>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</si>
  <si>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</si>
  <si>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</si>
  <si>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</si>
  <si>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</si>
  <si>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</si>
  <si>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</si>
  <si>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</si>
  <si>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</si>
  <si>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</si>
  <si>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</si>
  <si>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</si>
  <si>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</si>
  <si>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</si>
  <si>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</si>
  <si>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</si>
  <si>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</si>
  <si>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</si>
  <si>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</si>
  <si>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</si>
  <si>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</si>
  <si>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</si>
  <si>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</si>
  <si>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</si>
  <si>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</si>
  <si>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</si>
  <si>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</si>
  <si>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</si>
  <si>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</si>
  <si>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</si>
  <si>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</si>
  <si>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</si>
  <si>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</si>
  <si>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</si>
  <si>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</si>
  <si>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</si>
  <si>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</si>
  <si>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</si>
  <si>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</si>
  <si>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</si>
  <si>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</si>
  <si>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</si>
  <si>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</si>
  <si>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</si>
  <si>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</si>
  <si>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</si>
  <si>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</si>
  <si>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</si>
  <si>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</si>
  <si>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</si>
  <si>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</si>
  <si>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</si>
  <si>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</si>
  <si>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</si>
  <si>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</si>
  <si>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</si>
  <si>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</si>
  <si>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</si>
  <si>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</si>
  <si>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</si>
  <si>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</si>
  <si>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O modelo é preciso nas suas classificações, mas ainda precisa de melhorar na identificação de todos os casos relevantes da classe.</t>
  </si>
  <si>
    <t>Embora o modelo tenha uma exatidão aparentemente muito alta, falha completamente em identificar e classificar os casos destas classes, resultando em 0 casos corretos.</t>
  </si>
  <si>
    <t>AUC</t>
  </si>
  <si>
    <t>-</t>
  </si>
  <si>
    <t>O modelo destaca-se em termos de exatidão, acertando a maioria das previsões corretas. No entanto, apesar da precisão, recuperação e F1 serem boas, o desempenho não é tão forte em identificar e classificar todos os casos da classe.</t>
  </si>
  <si>
    <t>O modelo apresenta uma exatidão muito alta, o que indica que a maioria das previsões estão corretas. Contudo, a baixa recuperação sugere que enfrenta dificuldades significativas em identificar todos os casos da classe.</t>
  </si>
  <si>
    <t>O modelo é eficaz em identificar a maioria dos casos corretos (boa recuperação), mas ainda faz algumas previsões incorretas (média precisão), o que compromente a sua capacidaade de precisão geral.</t>
  </si>
  <si>
    <t>O modelo demonstra muito alta exatidão e precisão, mostrando que as previsões feitas são corretas. No entanto, a recuperação média sugere que alguns casos da classe não estão a ser bem identificados.</t>
  </si>
  <si>
    <t>O modelo apresenta uma alta exatidão, mas o desempenho é limitado pela baixa precisão, recuperação e F1,o que indica dificuldades em identificar e classificar corretamente a maioria dos casos da classe.</t>
  </si>
  <si>
    <t>Embora o modelo consiga fazer previsões precisas na maioria das vezes, tem dificuldade em identificar todos os casos desta classe.</t>
  </si>
  <si>
    <t>O modelo apresenta um desempenho equilibrado, com boa exatidão, precisão e F1, além de uma recuperação alta, o que indica que o modelo identifica a maioria dos casos da classe de forma consistente.</t>
  </si>
  <si>
    <t>Embora o modelo tenha uma exatidão muito alta, apresenta dificuldades significativas em identificar e classificar corretamente os casos desta classe. A muito baixa precisão e recuperação indicam que o modelo raramente acerta quando prevê esta classe.</t>
  </si>
  <si>
    <t>O modelo possui uma exatidão muito alta, mas o desempenho geral é limitado por sua precisão, recuperação e F1, o que sugere que o modelo perde muitos casos da classe e apresenta previsões menos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</si>
</sst>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Normal="100" workbookViewId="0">
      <selection activeCell="D29" sqref="D2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22</v>
      </c>
      <c r="B12" s="65">
        <v>23.1086101531982</v>
      </c>
      <c r="C12" s="65"/>
      <c r="D12" s="65"/>
      <c r="E12" s="65"/>
    </row>
    <row r="13" spans="1:5" x14ac:dyDescent="0.35">
      <c r="A13" s="3" t="s">
        <v>23</v>
      </c>
      <c r="B13" s="65">
        <v>0.74961358308792103</v>
      </c>
      <c r="C13" s="65"/>
      <c r="D13" s="65"/>
      <c r="E13" s="65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N38" sqref="N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Normal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4" sqref="A14:XFD14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T46"/>
  <sheetViews>
    <sheetView zoomScaleNormal="10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AL2" sqref="AL1:AL1048576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hidden="1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hidden="1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hidden="1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hidden="1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hidden="1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hidden="1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hidden="1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hidden="1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hidden="1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hidden="1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hidden="1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hidden="1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hidden="1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hidden="1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hidden="1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hidden="1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topLeftCell="S1" workbookViewId="0">
      <pane ySplit="1" topLeftCell="A13" activePane="bottomLeft" state="frozen"/>
      <selection pane="bottomLeft" activeCell="Z14" sqref="Z14:AE15"/>
    </sheetView>
  </sheetViews>
  <sheetFormatPr defaultRowHeight="20" customHeight="1" x14ac:dyDescent="0.35"/>
  <cols>
    <col min="1" max="1" width="8.6328125" style="42" bestFit="1" customWidth="1"/>
    <col min="2" max="2" width="10.6328125" style="11" bestFit="1" customWidth="1"/>
    <col min="3" max="3" width="6.453125" style="11" bestFit="1" customWidth="1"/>
    <col min="4" max="4" width="18.6328125" style="31" bestFit="1" customWidth="1"/>
    <col min="5" max="5" width="16.26953125" style="39" bestFit="1" customWidth="1"/>
    <col min="6" max="6" width="9.6328125" style="39" bestFit="1" customWidth="1"/>
    <col min="7" max="7" width="11.54296875" style="39" bestFit="1" customWidth="1"/>
    <col min="8" max="8" width="8.7265625" style="11"/>
    <col min="9" max="9" width="8.6328125" style="42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1" bestFit="1" customWidth="1"/>
    <col min="14" max="14" width="9.6328125" style="41" bestFit="1" customWidth="1"/>
    <col min="15" max="15" width="11.54296875" style="41" bestFit="1" customWidth="1"/>
    <col min="16" max="16" width="8.7265625" style="11"/>
    <col min="17" max="17" width="8.6328125" style="42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1" bestFit="1" customWidth="1"/>
    <col min="22" max="22" width="9.6328125" style="41" bestFit="1" customWidth="1"/>
    <col min="23" max="23" width="11.54296875" style="41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1" bestFit="1" customWidth="1"/>
    <col min="30" max="30" width="9.6328125" style="41" bestFit="1" customWidth="1"/>
    <col min="31" max="31" width="11.54296875" style="41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1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2" t="s">
        <v>26</v>
      </c>
      <c r="C1" s="32" t="s">
        <v>54</v>
      </c>
      <c r="D1" s="32" t="s">
        <v>27</v>
      </c>
      <c r="E1" s="37"/>
      <c r="F1" s="37"/>
      <c r="G1" s="37"/>
      <c r="J1" s="32" t="s">
        <v>26</v>
      </c>
      <c r="K1" s="32" t="s">
        <v>54</v>
      </c>
      <c r="L1" s="32" t="s">
        <v>27</v>
      </c>
      <c r="M1" s="37"/>
      <c r="N1" s="37"/>
      <c r="O1" s="37"/>
      <c r="R1" s="48" t="s">
        <v>26</v>
      </c>
      <c r="S1" s="48" t="s">
        <v>54</v>
      </c>
      <c r="T1" s="48" t="s">
        <v>27</v>
      </c>
      <c r="U1" s="37"/>
      <c r="V1" s="37"/>
      <c r="W1" s="37"/>
      <c r="Z1" s="32" t="s">
        <v>26</v>
      </c>
      <c r="AA1" s="32" t="s">
        <v>54</v>
      </c>
      <c r="AB1" s="32" t="s">
        <v>27</v>
      </c>
      <c r="AC1" s="37"/>
      <c r="AD1" s="37"/>
      <c r="AE1" s="37"/>
      <c r="AG1" s="32" t="s">
        <v>54</v>
      </c>
      <c r="AH1" s="32" t="s">
        <v>31</v>
      </c>
      <c r="AI1" s="32" t="s">
        <v>32</v>
      </c>
      <c r="AJ1" s="32" t="s">
        <v>33</v>
      </c>
      <c r="AL1" s="68" t="s">
        <v>48</v>
      </c>
      <c r="AM1" s="68"/>
      <c r="AN1" s="68"/>
    </row>
    <row r="2" spans="1:41" ht="20" customHeight="1" x14ac:dyDescent="0.35">
      <c r="A2" s="71" t="s">
        <v>55</v>
      </c>
      <c r="B2" s="34">
        <v>8</v>
      </c>
      <c r="C2" s="34">
        <v>0</v>
      </c>
      <c r="D2" s="36">
        <f>B2/SUM(B2:B7)</f>
        <v>0.61538461538461542</v>
      </c>
      <c r="E2" s="38" t="str">
        <f t="shared" ref="E2:E7" si="0">VLOOKUP(C2,$AG$1:$AJ$44,2,FALSE)</f>
        <v>Arco</v>
      </c>
      <c r="F2" s="38" t="str">
        <f t="shared" ref="F2:F7" si="1">VLOOKUP(C2,$AG$1:$AJ$44,3,FALSE)</f>
        <v>Antes de 1960</v>
      </c>
      <c r="G2" s="38" t="str">
        <f t="shared" ref="G2:G7" si="2">VLOOKUP(C2,$AG$1:$AJ$44,4,FALSE)</f>
        <v>Alvenaria de Pedra</v>
      </c>
      <c r="I2" s="66" t="s">
        <v>56</v>
      </c>
      <c r="J2" s="34">
        <v>4</v>
      </c>
      <c r="K2" s="34">
        <v>12</v>
      </c>
      <c r="L2" s="36">
        <f>J2/SUM(J2:J5)</f>
        <v>0.44444444444444442</v>
      </c>
      <c r="M2" s="40" t="str">
        <f>VLOOKUP(K2,$AG$1:$AJ$44,2,FALSE)</f>
        <v>Outro</v>
      </c>
      <c r="N2" s="40" t="str">
        <f>VLOOKUP(K2,$AG$1:$AJ$44,3,FALSE)</f>
        <v>1983-2010</v>
      </c>
      <c r="O2" s="40" t="str">
        <f>VLOOKUP(K2,$AG$1:$AJ$44,4,FALSE)</f>
        <v>Aço</v>
      </c>
      <c r="Q2" s="69" t="s">
        <v>57</v>
      </c>
      <c r="R2" s="34">
        <v>2</v>
      </c>
      <c r="S2" s="34">
        <v>24</v>
      </c>
      <c r="T2" s="36">
        <f>R2/SUM(R2:R3)</f>
        <v>0.66666666666666663</v>
      </c>
      <c r="U2" s="40" t="str">
        <f>VLOOKUP(S2,$AG$1:$AJ$44,2,FALSE)</f>
        <v>Pórtico</v>
      </c>
      <c r="V2" s="40" t="str">
        <f>VLOOKUP(S2,$AG$1:$AJ$44,3,FALSE)</f>
        <v>Depois de 2010</v>
      </c>
      <c r="W2" s="40" t="str">
        <f>VLOOKUP(S2,$AG$1:$AJ$44,4,FALSE)</f>
        <v>Betão Armado</v>
      </c>
      <c r="Y2" s="66" t="s">
        <v>58</v>
      </c>
      <c r="Z2" s="34">
        <v>362</v>
      </c>
      <c r="AA2" s="34">
        <v>33</v>
      </c>
      <c r="AB2" s="36">
        <f>Z2/SUM(Z2:Z7)</f>
        <v>0.93782383419689119</v>
      </c>
      <c r="AC2" s="40" t="str">
        <f t="shared" ref="AC2:AC7" si="3">VLOOKUP(AA2,$AG$1:$AJ$44,2,FALSE)</f>
        <v>Vãos Multiplos</v>
      </c>
      <c r="AD2" s="40" t="str">
        <f t="shared" ref="AD2:AD7" si="4">VLOOKUP(AA2,$AG$1:$AJ$44,3,FALSE)</f>
        <v>1983-2010</v>
      </c>
      <c r="AE2" s="40" t="str">
        <f t="shared" ref="AE2:AE7" si="5">VLOOKUP(AA2,$AG$1:$AJ$44,4,FALSE)</f>
        <v>Betão Armado</v>
      </c>
      <c r="AG2" s="23">
        <v>0</v>
      </c>
      <c r="AH2" s="23" t="s">
        <v>34</v>
      </c>
      <c r="AI2" s="23" t="s">
        <v>35</v>
      </c>
      <c r="AJ2" s="23" t="s">
        <v>36</v>
      </c>
      <c r="AL2" s="23">
        <f>C2+C9+C13+C16+C19+C23+C26+K2+K7+K10+K13+K16+K19+K24+S2+S5+S11+S17+S22+S26+S30+AA2+AA9+AA14+AA17+AA21+AA24</f>
        <v>557</v>
      </c>
      <c r="AM2" s="33" t="s">
        <v>53</v>
      </c>
      <c r="AN2" s="23">
        <v>647</v>
      </c>
      <c r="AO2" s="49">
        <f>AL2/AN2</f>
        <v>0.86089644513137553</v>
      </c>
    </row>
    <row r="3" spans="1:41" ht="20" customHeight="1" x14ac:dyDescent="0.35">
      <c r="A3" s="72"/>
      <c r="B3" s="23">
        <v>1</v>
      </c>
      <c r="C3" s="23">
        <v>6</v>
      </c>
      <c r="D3" s="33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39" t="str">
        <f t="shared" si="0"/>
        <v>Arco</v>
      </c>
      <c r="F3" s="39" t="str">
        <f t="shared" si="1"/>
        <v>1983-2010</v>
      </c>
      <c r="G3" s="39" t="str">
        <f t="shared" si="2"/>
        <v>Betão Armado</v>
      </c>
      <c r="I3" s="66"/>
      <c r="J3" s="23">
        <v>3</v>
      </c>
      <c r="K3" s="23">
        <v>20</v>
      </c>
      <c r="L3" s="2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39" t="str">
        <f>VLOOKUP(K3,$AG$1:$AJ$44,2,FALSE)</f>
        <v>Pórtico</v>
      </c>
      <c r="N3" s="39" t="str">
        <f>VLOOKUP(K3,$AG$1:$AJ$44,3,FALSE)</f>
        <v>1983-2010</v>
      </c>
      <c r="O3" s="39" t="str">
        <f>VLOOKUP(K3,$AG$1:$AJ$44,4,FALSE)</f>
        <v>Betão Armado</v>
      </c>
      <c r="Q3" s="70"/>
      <c r="R3" s="23">
        <v>1</v>
      </c>
      <c r="S3" s="23">
        <v>20</v>
      </c>
      <c r="T3" s="3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39" t="str">
        <f>VLOOKUP(S3,$AG$1:$AJ$44,2,FALSE)</f>
        <v>Pórtico</v>
      </c>
      <c r="V3" s="39" t="str">
        <f>VLOOKUP(S3,$AG$1:$AJ$44,3,FALSE)</f>
        <v>1983-2010</v>
      </c>
      <c r="W3" s="39" t="str">
        <f>VLOOKUP(S3,$AG$1:$AJ$44,4,FALSE)</f>
        <v>Betão Armado</v>
      </c>
      <c r="Y3" s="66"/>
      <c r="Z3" s="23">
        <v>13</v>
      </c>
      <c r="AA3" s="23">
        <v>20</v>
      </c>
      <c r="AB3" s="33" t="str">
        <f t="shared" ref="AB3:AB6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39" t="str">
        <f t="shared" si="3"/>
        <v>Pórtico</v>
      </c>
      <c r="AD3" s="39" t="str">
        <f t="shared" si="4"/>
        <v>1983-2010</v>
      </c>
      <c r="AE3" s="39" t="str">
        <f t="shared" si="5"/>
        <v>Betão Armado</v>
      </c>
      <c r="AG3" s="23">
        <v>1</v>
      </c>
      <c r="AH3" s="23" t="s">
        <v>34</v>
      </c>
      <c r="AI3" s="23" t="s">
        <v>37</v>
      </c>
      <c r="AJ3" s="23" t="s">
        <v>36</v>
      </c>
      <c r="AL3" s="23">
        <f>COUNTIF($D$2:$D$37,AM3)+COUNTIF($L$2:$L$39,AM3)+COUNTIF($T$2:$T$39,AM3)+COUNTIF($AB$2:$AB$34,AM3)</f>
        <v>9</v>
      </c>
      <c r="AM3" s="33" t="s">
        <v>52</v>
      </c>
      <c r="AN3" s="50">
        <f>AL3/$AL$10</f>
        <v>0.16071428571428573</v>
      </c>
    </row>
    <row r="4" spans="1:41" ht="20" customHeight="1" x14ac:dyDescent="0.35">
      <c r="A4" s="72"/>
      <c r="B4" s="23">
        <v>1</v>
      </c>
      <c r="C4" s="23">
        <v>14</v>
      </c>
      <c r="D4" s="33" t="str">
        <f t="shared" ref="D4:D7" si="7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39" t="str">
        <f t="shared" si="0"/>
        <v>Outro</v>
      </c>
      <c r="F4" s="39" t="str">
        <f t="shared" si="1"/>
        <v>Antes de 1960</v>
      </c>
      <c r="G4" s="39" t="str">
        <f t="shared" si="2"/>
        <v>Alvenaria de Pedra</v>
      </c>
      <c r="I4" s="66"/>
      <c r="J4" s="23">
        <v>1</v>
      </c>
      <c r="K4" s="23">
        <v>6</v>
      </c>
      <c r="L4" s="3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39" t="str">
        <f>VLOOKUP(K4,$AG$1:$AJ$44,2,FALSE)</f>
        <v>Arco</v>
      </c>
      <c r="N4" s="39" t="str">
        <f>VLOOKUP(K4,$AG$1:$AJ$44,3,FALSE)</f>
        <v>1983-2010</v>
      </c>
      <c r="O4" s="39" t="str">
        <f>VLOOKUP(K4,$AG$1:$AJ$44,4,FALSE)</f>
        <v>Betão Armado</v>
      </c>
      <c r="R4" s="13"/>
      <c r="S4" s="13"/>
      <c r="T4" s="13"/>
      <c r="U4" s="37"/>
      <c r="V4" s="37"/>
      <c r="W4" s="37"/>
      <c r="Y4" s="66"/>
      <c r="Z4" s="23">
        <v>5</v>
      </c>
      <c r="AA4" s="23">
        <v>27</v>
      </c>
      <c r="AB4" s="33" t="str">
        <f t="shared" si="6"/>
        <v>2 (Ano, Material)</v>
      </c>
      <c r="AC4" s="39" t="str">
        <f t="shared" si="3"/>
        <v>Tabuleiro simples/apoiado</v>
      </c>
      <c r="AD4" s="39" t="str">
        <f t="shared" si="4"/>
        <v>1983-2010</v>
      </c>
      <c r="AE4" s="39" t="str">
        <f t="shared" si="5"/>
        <v>Betão Armado</v>
      </c>
      <c r="AG4" s="23">
        <v>2</v>
      </c>
      <c r="AH4" s="23" t="s">
        <v>34</v>
      </c>
      <c r="AI4" s="23" t="s">
        <v>35</v>
      </c>
      <c r="AJ4" s="23" t="s">
        <v>38</v>
      </c>
      <c r="AL4" s="23">
        <f>COUNTIF($D$2:$D$37,AM4)+COUNTIF($L$2:$L$39,AM4)+COUNTIF($T$2:$T$39,AM4)+COUNTIF($AB$2:$AB$34,AM4)</f>
        <v>3</v>
      </c>
      <c r="AM4" s="33" t="s">
        <v>49</v>
      </c>
      <c r="AN4" s="50">
        <f t="shared" ref="AN4:AN9" si="8">AL4/$AL$10</f>
        <v>5.3571428571428568E-2</v>
      </c>
    </row>
    <row r="5" spans="1:41" ht="20" customHeight="1" x14ac:dyDescent="0.35">
      <c r="A5" s="72"/>
      <c r="B5" s="23">
        <v>1</v>
      </c>
      <c r="C5" s="23">
        <v>32</v>
      </c>
      <c r="D5" s="33" t="str">
        <f t="shared" si="7"/>
        <v>1 (Ano, )</v>
      </c>
      <c r="E5" s="39" t="str">
        <f t="shared" si="0"/>
        <v>Vãos Multiplos</v>
      </c>
      <c r="F5" s="39" t="str">
        <f t="shared" si="1"/>
        <v>Antes de 1960</v>
      </c>
      <c r="G5" s="39" t="str">
        <f t="shared" si="2"/>
        <v>Betão Armado</v>
      </c>
      <c r="I5" s="66"/>
      <c r="J5" s="23">
        <v>1</v>
      </c>
      <c r="K5" s="23">
        <v>11</v>
      </c>
      <c r="L5" s="33" t="str">
        <f>COUNTIF(M5,$M$2)+COUNTIF(N5,$N$2)+COUNTIF(O5,$O$2)&amp;" ("&amp; IF(M5=$M$2,"Estrutura, ","") &amp; IF(N5=$N$2,"Ano, ","") &amp;IF(O5=$O$2,"Material","") &amp; IF(OR(M5=$M$2,N5=$N$2,O5=$O$2),"","Nenhuma") &amp;")"</f>
        <v>0 (Nenhuma)</v>
      </c>
      <c r="M5" s="39" t="str">
        <f>VLOOKUP(K5,$AG$1:$AJ$44,2,FALSE)</f>
        <v>Arco</v>
      </c>
      <c r="N5" s="39" t="str">
        <f>VLOOKUP(K5,$AG$1:$AJ$44,3,FALSE)</f>
        <v>Depois de 2010</v>
      </c>
      <c r="O5" s="39" t="str">
        <f>VLOOKUP(K5,$AG$1:$AJ$44,4,FALSE)</f>
        <v>Betão Armado</v>
      </c>
      <c r="Q5" s="66" t="s">
        <v>59</v>
      </c>
      <c r="R5" s="34">
        <v>0</v>
      </c>
      <c r="S5" s="34">
        <v>25</v>
      </c>
      <c r="T5" s="36"/>
      <c r="U5" s="40" t="str">
        <f>VLOOKUP(S5,$AG$1:$AJ$44,2,FALSE)</f>
        <v>Tabuleiro simples/apoiado</v>
      </c>
      <c r="V5" s="40" t="str">
        <f>VLOOKUP(S5,$AG$1:$AJ$44,3,FALSE)</f>
        <v>Antes de 1960</v>
      </c>
      <c r="W5" s="40" t="str">
        <f>VLOOKUP(S5,$AG$1:$AJ$44,4,FALSE)</f>
        <v>Betão Armado</v>
      </c>
      <c r="Y5" s="66"/>
      <c r="Z5" s="23">
        <v>3</v>
      </c>
      <c r="AA5" s="23">
        <v>34</v>
      </c>
      <c r="AB5" s="33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39" t="str">
        <f t="shared" si="3"/>
        <v>Vãos Multiplos</v>
      </c>
      <c r="AD5" s="39" t="str">
        <f t="shared" si="4"/>
        <v>1960-1983</v>
      </c>
      <c r="AE5" s="39" t="str">
        <f t="shared" si="5"/>
        <v>Betão Armado</v>
      </c>
      <c r="AG5" s="23">
        <v>3</v>
      </c>
      <c r="AH5" s="23" t="s">
        <v>34</v>
      </c>
      <c r="AI5" s="23" t="s">
        <v>39</v>
      </c>
      <c r="AJ5" s="23" t="s">
        <v>36</v>
      </c>
      <c r="AL5" s="23">
        <f>COUNTIF($D$2:$D$37,AM5)+COUNTIF($L$2:$L$39,AM5)+COUNTIF($T$2:$T$39,AM5)+COUNTIF($AB$2:$AB$34,AM5)</f>
        <v>5</v>
      </c>
      <c r="AM5" s="33" t="s">
        <v>50</v>
      </c>
      <c r="AN5" s="50">
        <f t="shared" si="8"/>
        <v>8.9285714285714288E-2</v>
      </c>
    </row>
    <row r="6" spans="1:41" ht="20" customHeight="1" x14ac:dyDescent="0.35">
      <c r="A6" s="72"/>
      <c r="B6" s="23">
        <v>1</v>
      </c>
      <c r="C6" s="23">
        <v>33</v>
      </c>
      <c r="D6" s="33" t="str">
        <f t="shared" si="7"/>
        <v>0 (Nenhuma)</v>
      </c>
      <c r="E6" s="39" t="str">
        <f t="shared" si="0"/>
        <v>Vãos Multiplos</v>
      </c>
      <c r="F6" s="39" t="str">
        <f t="shared" si="1"/>
        <v>1983-2010</v>
      </c>
      <c r="G6" s="39" t="str">
        <f t="shared" si="2"/>
        <v>Betão Armado</v>
      </c>
      <c r="J6" s="13"/>
      <c r="K6" s="13"/>
      <c r="L6" s="13"/>
      <c r="M6" s="37"/>
      <c r="N6" s="37"/>
      <c r="O6" s="37"/>
      <c r="Q6" s="66"/>
      <c r="R6" s="23">
        <v>3</v>
      </c>
      <c r="S6" s="23">
        <v>33</v>
      </c>
      <c r="T6" s="3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39" t="str">
        <f>VLOOKUP(S6,$AG$1:$AJ$44,2,FALSE)</f>
        <v>Vãos Multiplos</v>
      </c>
      <c r="V6" s="39" t="str">
        <f>VLOOKUP(S6,$AG$1:$AJ$44,3,FALSE)</f>
        <v>1983-2010</v>
      </c>
      <c r="W6" s="39" t="str">
        <f>VLOOKUP(S6,$AG$1:$AJ$44,4,FALSE)</f>
        <v>Betão Armado</v>
      </c>
      <c r="Y6" s="66"/>
      <c r="Z6" s="23">
        <v>2</v>
      </c>
      <c r="AA6" s="23">
        <v>36</v>
      </c>
      <c r="AB6" s="33" t="str">
        <f t="shared" si="6"/>
        <v>2 (Estrutura, Material)</v>
      </c>
      <c r="AC6" s="39" t="str">
        <f t="shared" si="3"/>
        <v>Vãos Multiplos</v>
      </c>
      <c r="AD6" s="39" t="str">
        <f t="shared" si="4"/>
        <v>Depois de 2010</v>
      </c>
      <c r="AE6" s="39" t="str">
        <f t="shared" si="5"/>
        <v>Betão Armado</v>
      </c>
      <c r="AG6" s="23">
        <v>4</v>
      </c>
      <c r="AH6" s="23" t="s">
        <v>34</v>
      </c>
      <c r="AI6" s="23" t="s">
        <v>37</v>
      </c>
      <c r="AJ6" s="23" t="s">
        <v>38</v>
      </c>
      <c r="AL6" s="23">
        <f>COUNTIF($D$2:$D$37,AM6)+COUNTIF($L$2:$L$39,AM6)+COUNTIF($T$2:$T$39,AM6)+COUNTIF($AB$2:$AB$34,AM6)</f>
        <v>16</v>
      </c>
      <c r="AM6" s="33" t="s">
        <v>29</v>
      </c>
      <c r="AN6" s="50">
        <f t="shared" si="8"/>
        <v>0.2857142857142857</v>
      </c>
    </row>
    <row r="7" spans="1:41" ht="20" customHeight="1" x14ac:dyDescent="0.35">
      <c r="A7" s="73"/>
      <c r="B7" s="23">
        <v>1</v>
      </c>
      <c r="C7" s="23">
        <v>34</v>
      </c>
      <c r="D7" s="33" t="str">
        <f t="shared" si="7"/>
        <v>0 (Nenhuma)</v>
      </c>
      <c r="E7" s="39" t="str">
        <f t="shared" si="0"/>
        <v>Vãos Multiplos</v>
      </c>
      <c r="F7" s="39" t="str">
        <f t="shared" si="1"/>
        <v>1960-1983</v>
      </c>
      <c r="G7" s="39" t="str">
        <f t="shared" si="2"/>
        <v>Betão Armado</v>
      </c>
      <c r="I7" s="69" t="s">
        <v>60</v>
      </c>
      <c r="J7" s="34">
        <v>0</v>
      </c>
      <c r="K7" s="34">
        <v>13</v>
      </c>
      <c r="L7" s="35"/>
      <c r="M7" s="38" t="str">
        <f>VLOOKUP(K7,$AG$1:$AJ$44,2,FALSE)</f>
        <v>Outro</v>
      </c>
      <c r="N7" s="38" t="str">
        <f>VLOOKUP(K7,$AG$1:$AJ$44,3,FALSE)</f>
        <v>1960-1983</v>
      </c>
      <c r="O7" s="38" t="str">
        <f>VLOOKUP(K7,$AG$1:$AJ$44,4,FALSE)</f>
        <v>Aço</v>
      </c>
      <c r="Q7" s="66"/>
      <c r="R7" s="23">
        <v>2</v>
      </c>
      <c r="S7" s="23">
        <v>27</v>
      </c>
      <c r="T7" s="33" t="str">
        <f t="shared" ref="T7:T9" si="9">COUNTIF(U7,$U$5)+COUNTIF(V7,$V$5)+COUNTIF(W7,$W$5)&amp;" ("&amp; IF(U7=$U$5,"Estrutura, ","") &amp; IF(V7=$V$5,"Ano, ","") &amp;IF(W7=$W$5,"Material","") &amp; IF(OR(U7=$U$5,V7=$V$5,W7=$W$5),"","Nenhuma") &amp;")"</f>
        <v>2 (Estrutura, Material)</v>
      </c>
      <c r="U7" s="39" t="str">
        <f>VLOOKUP(S7,$AG$1:$AJ$44,2,FALSE)</f>
        <v>Tabuleiro simples/apoiado</v>
      </c>
      <c r="V7" s="39" t="str">
        <f>VLOOKUP(S7,$AG$1:$AJ$44,3,FALSE)</f>
        <v>1983-2010</v>
      </c>
      <c r="W7" s="39" t="str">
        <f>VLOOKUP(S7,$AG$1:$AJ$44,4,FALSE)</f>
        <v>Betão Armado</v>
      </c>
      <c r="Y7" s="66"/>
      <c r="Z7" s="23">
        <v>1</v>
      </c>
      <c r="AA7" s="23">
        <v>25</v>
      </c>
      <c r="AB7" s="33" t="str">
        <f>COUNTIF(AC7,$AC$2)+COUNTIF(AD7,$AD$2)+COUNTIF(AE7,$AE$2)&amp;" ("&amp; IF(AC7=$AC$2,"Estrutura, ","") &amp; IF(AD7=$AD$2,"Ano, ","") &amp;IF(AE7=$AE$2,"Material","") &amp; IF(OR(AC7=$AC$2,AD7=$AD$2,AE7=$AE$2),"","Nenhuma") &amp;")"</f>
        <v>1 (Material)</v>
      </c>
      <c r="AC7" s="39" t="str">
        <f t="shared" si="3"/>
        <v>Tabuleiro simples/apoiado</v>
      </c>
      <c r="AD7" s="39" t="str">
        <f t="shared" si="4"/>
        <v>Antes de 1960</v>
      </c>
      <c r="AE7" s="39" t="str">
        <f t="shared" si="5"/>
        <v>Betão Armado</v>
      </c>
      <c r="AG7" s="23">
        <v>5</v>
      </c>
      <c r="AH7" s="23" t="s">
        <v>34</v>
      </c>
      <c r="AI7" s="23" t="s">
        <v>39</v>
      </c>
      <c r="AJ7" s="23" t="s">
        <v>40</v>
      </c>
      <c r="AL7" s="23">
        <f>COUNTIF($D$2:$D$37,AM7)+COUNTIF($L$2:$L$39,AM7)+COUNTIF($T$2:$T$39,AM7)+COUNTIF($AB$2:$AB$34,AM7)</f>
        <v>1</v>
      </c>
      <c r="AM7" s="33" t="s">
        <v>51</v>
      </c>
      <c r="AN7" s="50">
        <f t="shared" si="8"/>
        <v>1.7857142857142856E-2</v>
      </c>
    </row>
    <row r="8" spans="1:41" ht="20" customHeight="1" x14ac:dyDescent="0.35">
      <c r="B8" s="13"/>
      <c r="C8" s="13"/>
      <c r="D8" s="13"/>
      <c r="E8" s="37"/>
      <c r="F8" s="37"/>
      <c r="G8" s="37"/>
      <c r="I8" s="70"/>
      <c r="J8" s="23">
        <v>1</v>
      </c>
      <c r="K8" s="23">
        <v>36</v>
      </c>
      <c r="L8" s="33" t="str">
        <f>COUNTIF(M8,$M$7)+COUNTIF(N8,$N$7)+COUNTIF(O8,$O$7)&amp;" ("&amp; IF(M8=$M$7,"Estrutura, ","") &amp; IF(N8=$N$7,"Ano, ","") &amp;IF(O8=$O$7,"Material","") &amp; IF(OR(M8=$M$7,N8=$N$7,O8=$O$7),"","Nenhuma") &amp;")"</f>
        <v>0 (Nenhuma)</v>
      </c>
      <c r="M8" s="39" t="str">
        <f>VLOOKUP(K8,$AG$1:$AJ$44,2,FALSE)</f>
        <v>Vãos Multiplos</v>
      </c>
      <c r="N8" s="39" t="str">
        <f>VLOOKUP(K8,$AG$1:$AJ$44,3,FALSE)</f>
        <v>Depois de 2010</v>
      </c>
      <c r="O8" s="39" t="str">
        <f>VLOOKUP(K8,$AG$1:$AJ$44,4,FALSE)</f>
        <v>Betão Armado</v>
      </c>
      <c r="Q8" s="66"/>
      <c r="R8" s="23">
        <v>1</v>
      </c>
      <c r="S8" s="23">
        <v>20</v>
      </c>
      <c r="T8" s="33" t="str">
        <f t="shared" si="9"/>
        <v>1 (Material)</v>
      </c>
      <c r="U8" s="39" t="str">
        <f>VLOOKUP(S8,$AG$1:$AJ$44,2,FALSE)</f>
        <v>Pórtico</v>
      </c>
      <c r="V8" s="39" t="str">
        <f>VLOOKUP(S8,$AG$1:$AJ$44,3,FALSE)</f>
        <v>1983-2010</v>
      </c>
      <c r="W8" s="39" t="str">
        <f>VLOOKUP(S8,$AG$1:$AJ$44,4,FALSE)</f>
        <v>Betão Armado</v>
      </c>
      <c r="Z8" s="13"/>
      <c r="AA8" s="13"/>
      <c r="AB8" s="13"/>
      <c r="AG8" s="23">
        <v>6</v>
      </c>
      <c r="AH8" s="23" t="s">
        <v>34</v>
      </c>
      <c r="AI8" s="23" t="s">
        <v>39</v>
      </c>
      <c r="AJ8" s="23" t="s">
        <v>38</v>
      </c>
      <c r="AL8" s="23">
        <f>COUNTIF($D$2:$D$37,AM8)+COUNTIF($L$2:$L$39,AM8)+COUNTIF($T$2:$T$39,AM8)+COUNTIF($AB$2:$AB$34,AM8)</f>
        <v>11</v>
      </c>
      <c r="AM8" s="33" t="s">
        <v>28</v>
      </c>
      <c r="AN8" s="50">
        <f t="shared" si="8"/>
        <v>0.19642857142857142</v>
      </c>
    </row>
    <row r="9" spans="1:41" ht="20" customHeight="1" x14ac:dyDescent="0.35">
      <c r="A9" s="74" t="s">
        <v>64</v>
      </c>
      <c r="B9" s="45">
        <v>0</v>
      </c>
      <c r="C9" s="45">
        <v>1</v>
      </c>
      <c r="D9" s="46"/>
      <c r="E9" s="40" t="str">
        <f>VLOOKUP(C9,$AG$1:$AJ$44,2,FALSE)</f>
        <v>Arco</v>
      </c>
      <c r="F9" s="40" t="str">
        <f>VLOOKUP(C9,$AG$1:$AJ$44,3,FALSE)</f>
        <v>1960-1983</v>
      </c>
      <c r="G9" s="40" t="str">
        <f>VLOOKUP(C9,$AG$1:$AJ$44,4,FALSE)</f>
        <v>Alvenaria de Pedra</v>
      </c>
      <c r="J9" s="13"/>
      <c r="K9" s="13"/>
      <c r="L9" s="13"/>
      <c r="M9" s="37"/>
      <c r="N9" s="37"/>
      <c r="O9" s="37"/>
      <c r="Q9" s="66"/>
      <c r="R9" s="23">
        <v>1</v>
      </c>
      <c r="S9" s="23">
        <v>34</v>
      </c>
      <c r="T9" s="33" t="str">
        <f t="shared" si="9"/>
        <v>1 (Material)</v>
      </c>
      <c r="U9" s="39" t="str">
        <f>VLOOKUP(S9,$AG$1:$AJ$44,2,FALSE)</f>
        <v>Vãos Multiplos</v>
      </c>
      <c r="V9" s="39" t="str">
        <f>VLOOKUP(S9,$AG$1:$AJ$44,3,FALSE)</f>
        <v>1960-1983</v>
      </c>
      <c r="W9" s="39" t="str">
        <f>VLOOKUP(S9,$AG$1:$AJ$44,4,FALSE)</f>
        <v>Betão Armado</v>
      </c>
      <c r="Y9" s="71" t="s">
        <v>63</v>
      </c>
      <c r="Z9" s="34">
        <v>1</v>
      </c>
      <c r="AA9" s="34">
        <v>34</v>
      </c>
      <c r="AB9" s="36">
        <f>Z9/SUM(Z9:Z12)</f>
        <v>0.04</v>
      </c>
      <c r="AC9" s="38" t="str">
        <f>VLOOKUP(AA9,$AG$1:$AJ$44,2,FALSE)</f>
        <v>Vãos Multiplos</v>
      </c>
      <c r="AD9" s="38" t="str">
        <f>VLOOKUP(AA9,$AG$1:$AJ$44,3,FALSE)</f>
        <v>1960-1983</v>
      </c>
      <c r="AE9" s="38" t="str">
        <f>VLOOKUP(AA9,$AG$1:$AJ$44,4,FALSE)</f>
        <v>Betão Armado</v>
      </c>
      <c r="AG9" s="23">
        <v>7</v>
      </c>
      <c r="AH9" s="23" t="s">
        <v>34</v>
      </c>
      <c r="AI9" s="23" t="s">
        <v>35</v>
      </c>
      <c r="AJ9" s="23" t="s">
        <v>41</v>
      </c>
      <c r="AL9" s="23">
        <f>COUNTIF($D$2:$D$37,AM9)+COUNTIF($L$2:$L$39,AM9)+COUNTIF($T$2:$T$39,AM9)+COUNTIF($AB$2:$AB$34,AM9)</f>
        <v>11</v>
      </c>
      <c r="AM9" s="33" t="s">
        <v>30</v>
      </c>
      <c r="AN9" s="50">
        <f t="shared" si="8"/>
        <v>0.19642857142857142</v>
      </c>
    </row>
    <row r="10" spans="1:41" ht="20" customHeight="1" x14ac:dyDescent="0.35">
      <c r="A10" s="75"/>
      <c r="B10" s="23">
        <v>1</v>
      </c>
      <c r="C10" s="23">
        <v>14</v>
      </c>
      <c r="D10" s="33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39" t="str">
        <f>VLOOKUP(C10,$AG$1:$AJ$44,2,FALSE)</f>
        <v>Outro</v>
      </c>
      <c r="F10" s="39" t="str">
        <f>VLOOKUP(C10,$AG$1:$AJ$44,3,FALSE)</f>
        <v>Antes de 1960</v>
      </c>
      <c r="G10" s="39" t="str">
        <f>VLOOKUP(C10,$AG$1:$AJ$44,4,FALSE)</f>
        <v>Alvenaria de Pedra</v>
      </c>
      <c r="I10" s="77" t="s">
        <v>61</v>
      </c>
      <c r="J10" s="34">
        <v>0</v>
      </c>
      <c r="K10" s="34">
        <v>14</v>
      </c>
      <c r="L10" s="36"/>
      <c r="M10" s="40" t="str">
        <f>VLOOKUP(K10,$AG$1:$AJ$44,2,FALSE)</f>
        <v>Outro</v>
      </c>
      <c r="N10" s="40" t="str">
        <f>VLOOKUP(K10,$AG$1:$AJ$44,3,FALSE)</f>
        <v>Antes de 1960</v>
      </c>
      <c r="O10" s="40" t="str">
        <f>VLOOKUP(K10,$AG$1:$AJ$44,4,FALSE)</f>
        <v>Alvenaria de Pedra</v>
      </c>
      <c r="R10" s="13"/>
      <c r="S10" s="13"/>
      <c r="T10" s="13"/>
      <c r="U10" s="37"/>
      <c r="V10" s="37"/>
      <c r="W10" s="37"/>
      <c r="Y10" s="72"/>
      <c r="Z10" s="12">
        <v>21</v>
      </c>
      <c r="AA10" s="12">
        <v>33</v>
      </c>
      <c r="AB10" s="33" t="str">
        <f>COUNTIF(AC10,$AC$9)+COUNTIF(AD10,$AD$9)+COUNTIF(AE10,$AE$9)&amp;" ("&amp; IF(AC10=$AC$9,"Estrutura, ","") &amp; IF(AD10=$AD$9,"Ano, ","") &amp;IF(AE10=$AE$9,"Material","") &amp; IF(OR(AC10=$AC$9,AD10=$AD$9,AE10=$AE$9),"","Nenhuma") &amp;")"</f>
        <v>2 (Estrutura, Material)</v>
      </c>
      <c r="AC10" s="39" t="str">
        <f>VLOOKUP(AA10,$AG$1:$AJ$44,2,FALSE)</f>
        <v>Vãos Multiplos</v>
      </c>
      <c r="AD10" s="39" t="str">
        <f>VLOOKUP(AA10,$AG$1:$AJ$44,3,FALSE)</f>
        <v>1983-2010</v>
      </c>
      <c r="AE10" s="39" t="str">
        <f>VLOOKUP(AA10,$AG$1:$AJ$44,4,FALSE)</f>
        <v>Betão Armado</v>
      </c>
      <c r="AG10" s="23">
        <v>8</v>
      </c>
      <c r="AH10" s="23" t="s">
        <v>34</v>
      </c>
      <c r="AI10" s="23" t="s">
        <v>42</v>
      </c>
      <c r="AJ10" s="23" t="s">
        <v>40</v>
      </c>
      <c r="AL10" s="11">
        <f>SUM(AL3:AL9)</f>
        <v>56</v>
      </c>
    </row>
    <row r="11" spans="1:41" ht="20" customHeight="1" x14ac:dyDescent="0.35">
      <c r="A11" s="76"/>
      <c r="B11" s="23">
        <v>1</v>
      </c>
      <c r="C11" s="23">
        <v>33</v>
      </c>
      <c r="D11" s="33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39" t="str">
        <f>VLOOKUP(C11,$AG$1:$AJ$44,2,FALSE)</f>
        <v>Vãos Multiplos</v>
      </c>
      <c r="F11" s="39" t="str">
        <f>VLOOKUP(C11,$AG$1:$AJ$44,3,FALSE)</f>
        <v>1983-2010</v>
      </c>
      <c r="G11" s="39" t="str">
        <f>VLOOKUP(C11,$AG$1:$AJ$44,4,FALSE)</f>
        <v>Betão Armado</v>
      </c>
      <c r="I11" s="77"/>
      <c r="J11" s="23">
        <v>1</v>
      </c>
      <c r="K11" s="23">
        <v>0</v>
      </c>
      <c r="L11" s="33" t="str">
        <f>COUNTIF(M11,M10)+COUNTIF(N11,N10)+COUNTIF(O11,O10)&amp;" ("&amp; IF(M11=M10,"Estrutura, ","") &amp; IF(N11=N10,"Ano, ","") &amp;IF(O11=O10,"Material","") &amp; IF(OR(M11=M10,N11=N10,O11=O10),"","Nenhuma") &amp;")"</f>
        <v>2 (Ano, Material)</v>
      </c>
      <c r="M11" s="64" t="str">
        <f t="shared" ref="M11" si="10">VLOOKUP(K11,$AG$1:$AJ$44,2,FALSE)</f>
        <v>Arco</v>
      </c>
      <c r="N11" s="64" t="str">
        <f t="shared" ref="N11" si="11">VLOOKUP(K11,$AG$1:$AJ$44,3,FALSE)</f>
        <v>Antes de 1960</v>
      </c>
      <c r="O11" s="64" t="str">
        <f t="shared" ref="O11" si="12">VLOOKUP(K11,$AG$1:$AJ$44,4,FALSE)</f>
        <v>Alvenaria de Pedra</v>
      </c>
      <c r="Q11" s="66" t="s">
        <v>62</v>
      </c>
      <c r="R11" s="34">
        <v>0</v>
      </c>
      <c r="S11" s="34">
        <v>26</v>
      </c>
      <c r="T11" s="36"/>
      <c r="U11" s="40" t="str">
        <f>VLOOKUP(S11,$AG$1:$AJ$44,2,FALSE)</f>
        <v>Tabuleiro simples/apoiado</v>
      </c>
      <c r="V11" s="40" t="str">
        <f>VLOOKUP(S11,$AG$1:$AJ$44,3,FALSE)</f>
        <v>1960-1983</v>
      </c>
      <c r="W11" s="40" t="str">
        <f>VLOOKUP(S11,$AG$1:$AJ$44,4,FALSE)</f>
        <v>Betão Armado</v>
      </c>
      <c r="Y11" s="72"/>
      <c r="Z11" s="23">
        <v>2</v>
      </c>
      <c r="AA11" s="23">
        <v>20</v>
      </c>
      <c r="AB11" s="33" t="str">
        <f t="shared" ref="AB11:AB12" si="13">COUNTIF(AC11,$AC$9)+COUNTIF(AD11,$AD$9)+COUNTIF(AE11,$AE$9)&amp;" ("&amp; IF(AC11=$AC$9,"Estrutura, ","") &amp; IF(AD11=$AD$9,"Ano, ","") &amp;IF(AE11=$AE$9,"Material","") &amp; IF(OR(AC11=$AC$9,AD11=$AD$9,AE11=$AE$9),"","Nenhuma") &amp;")"</f>
        <v>1 (Material)</v>
      </c>
      <c r="AC11" s="39" t="str">
        <f>VLOOKUP(AA11,$AG$1:$AJ$44,2,FALSE)</f>
        <v>Pórtico</v>
      </c>
      <c r="AD11" s="39" t="str">
        <f>VLOOKUP(AA11,$AG$1:$AJ$44,3,FALSE)</f>
        <v>1983-2010</v>
      </c>
      <c r="AE11" s="39" t="str">
        <f>VLOOKUP(AA11,$AG$1:$AJ$44,4,FALSE)</f>
        <v>Betão Armado</v>
      </c>
      <c r="AG11" s="23">
        <v>9</v>
      </c>
      <c r="AH11" s="23" t="s">
        <v>34</v>
      </c>
      <c r="AI11" s="23" t="s">
        <v>35</v>
      </c>
      <c r="AJ11" s="23" t="s">
        <v>40</v>
      </c>
    </row>
    <row r="12" spans="1:41" ht="20" customHeight="1" x14ac:dyDescent="0.35">
      <c r="B12" s="13"/>
      <c r="C12" s="13"/>
      <c r="D12" s="13"/>
      <c r="E12" s="37"/>
      <c r="F12" s="37"/>
      <c r="G12" s="37"/>
      <c r="J12" s="13"/>
      <c r="K12" s="13"/>
      <c r="L12" s="13"/>
      <c r="M12" s="37"/>
      <c r="N12" s="37"/>
      <c r="O12" s="37"/>
      <c r="Q12" s="66"/>
      <c r="R12" s="23">
        <v>6</v>
      </c>
      <c r="S12" s="23">
        <v>20</v>
      </c>
      <c r="T12" s="33" t="str">
        <f>COUNTIF(U12,$U$11)+COUNTIF(V12,$V$11)+COUNTIF(W12,$W$11)&amp;" ("&amp; IF(U12=$U$11,"Estrutura, ","") &amp; IF(V12=$V$11,"Ano, ","") &amp;IF(W12=$W$11,"Material","") &amp; IF(OR(U12=$U$11,V12=$V$11,W12=$W$11),"","Nenhuma") &amp;")"</f>
        <v>1 (Material)</v>
      </c>
      <c r="U12" s="39" t="str">
        <f>VLOOKUP(S12,$AG$1:$AJ$44,2,FALSE)</f>
        <v>Pórtico</v>
      </c>
      <c r="V12" s="39" t="str">
        <f>VLOOKUP(S12,$AG$1:$AJ$44,3,FALSE)</f>
        <v>1983-2010</v>
      </c>
      <c r="W12" s="39" t="str">
        <f>VLOOKUP(S12,$AG$1:$AJ$44,4,FALSE)</f>
        <v>Betão Armado</v>
      </c>
      <c r="Y12" s="73"/>
      <c r="Z12" s="23">
        <v>1</v>
      </c>
      <c r="AA12" s="23">
        <v>0</v>
      </c>
      <c r="AB12" s="33" t="str">
        <f t="shared" si="13"/>
        <v>0 (Nenhuma)</v>
      </c>
      <c r="AC12" s="39" t="str">
        <f>VLOOKUP(AA12,$AG$1:$AJ$44,2,FALSE)</f>
        <v>Arco</v>
      </c>
      <c r="AD12" s="39" t="str">
        <f>VLOOKUP(AA12,$AG$1:$AJ$44,3,FALSE)</f>
        <v>Antes de 1960</v>
      </c>
      <c r="AE12" s="39" t="str">
        <f>VLOOKUP(AA12,$AG$1:$AJ$44,4,FALSE)</f>
        <v>Alvenaria de Pedra</v>
      </c>
      <c r="AG12" s="23">
        <v>10</v>
      </c>
      <c r="AH12" s="23" t="s">
        <v>34</v>
      </c>
      <c r="AI12" s="23" t="s">
        <v>37</v>
      </c>
      <c r="AJ12" s="23" t="s">
        <v>40</v>
      </c>
    </row>
    <row r="13" spans="1:41" ht="20" customHeight="1" x14ac:dyDescent="0.35">
      <c r="A13" s="69" t="s">
        <v>66</v>
      </c>
      <c r="B13" s="34">
        <v>0</v>
      </c>
      <c r="C13" s="34">
        <v>2</v>
      </c>
      <c r="D13" s="35"/>
      <c r="E13" s="38" t="str">
        <f>VLOOKUP(C13,$AG$1:$AJ$44,2,FALSE)</f>
        <v>Arco</v>
      </c>
      <c r="F13" s="38" t="str">
        <f>VLOOKUP(C13,$AG$1:$AJ$44,3,FALSE)</f>
        <v>Antes de 1960</v>
      </c>
      <c r="G13" s="38" t="str">
        <f>VLOOKUP(C13,$AG$1:$AJ$44,4,FALSE)</f>
        <v>Betão Armado</v>
      </c>
      <c r="I13" s="69" t="s">
        <v>65</v>
      </c>
      <c r="J13" s="45">
        <v>0</v>
      </c>
      <c r="K13" s="45">
        <v>15</v>
      </c>
      <c r="L13" s="47"/>
      <c r="M13" s="38" t="str">
        <f>VLOOKUP(K13,$AG$1:$AJ$44,2,FALSE)</f>
        <v>Outro</v>
      </c>
      <c r="N13" s="38" t="str">
        <f>VLOOKUP(K13,$AG$1:$AJ$44,3,FALSE)</f>
        <v>1960-1983</v>
      </c>
      <c r="O13" s="38" t="str">
        <f>VLOOKUP(K13,$AG$1:$AJ$44,4,FALSE)</f>
        <v>Betão Armado</v>
      </c>
      <c r="Q13" s="66"/>
      <c r="R13" s="21">
        <v>4</v>
      </c>
      <c r="S13" s="21">
        <v>33</v>
      </c>
      <c r="T13" s="28" t="str">
        <f>COUNTIF(U13,$U$11)+COUNTIF(V13,$V$11)+COUNTIF(W13,$W$11)&amp;" ("&amp; IF(U13=$U$11,"Estrutura, ","") &amp; IF(V13=$V$11,"Ano, ","") &amp;IF(W13=$W$11,"Material","") &amp; IF(OR(U13=$U$11,V13=$V$11,W13=$W$11),"","Nenhuma") &amp;")"</f>
        <v>1 (Material)</v>
      </c>
      <c r="U13" s="39" t="str">
        <f>VLOOKUP(S13,$AG$1:$AJ$44,2,FALSE)</f>
        <v>Vãos Multiplos</v>
      </c>
      <c r="V13" s="39" t="str">
        <f>VLOOKUP(S13,$AG$1:$AJ$44,3,FALSE)</f>
        <v>1983-2010</v>
      </c>
      <c r="W13" s="39" t="str">
        <f>VLOOKUP(S13,$AG$1:$AJ$44,4,FALSE)</f>
        <v>Betão Armado</v>
      </c>
      <c r="AC13" s="39"/>
      <c r="AD13" s="39"/>
      <c r="AE13" s="39"/>
      <c r="AG13" s="23">
        <v>11</v>
      </c>
      <c r="AH13" s="23" t="s">
        <v>34</v>
      </c>
      <c r="AI13" s="23" t="s">
        <v>42</v>
      </c>
      <c r="AJ13" s="23" t="s">
        <v>38</v>
      </c>
    </row>
    <row r="14" spans="1:41" ht="20" customHeight="1" x14ac:dyDescent="0.35">
      <c r="A14" s="70"/>
      <c r="B14" s="23">
        <v>1</v>
      </c>
      <c r="C14" s="23">
        <v>21</v>
      </c>
      <c r="D14" s="33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39" t="str">
        <f>VLOOKUP(C14,$AG$1:$AJ$44,2,FALSE)</f>
        <v>Pórtico</v>
      </c>
      <c r="F14" s="39" t="str">
        <f>VLOOKUP(C14,$AG$1:$AJ$44,3,FALSE)</f>
        <v>1960-1983</v>
      </c>
      <c r="G14" s="39" t="str">
        <f>VLOOKUP(C14,$AG$1:$AJ$44,4,FALSE)</f>
        <v>Betão Armado</v>
      </c>
      <c r="I14" s="70"/>
      <c r="J14" s="23">
        <v>1</v>
      </c>
      <c r="K14" s="23">
        <v>33</v>
      </c>
      <c r="L14" s="33" t="str">
        <f>COUNTIF(M14,$M$13)+COUNTIF(N14,$N$13)+COUNTIF(O14,$O$13)&amp;" ("&amp; IF(M14=$M$13,"Estrutura, ","") &amp; IF(N14=$N$13,"Ano, ","") &amp;IF(O14=$O$13,"Material","") &amp; IF(OR(M14=$M$13,N14=$N$13,O14=$O$13),"","Nenhuma") &amp;")"</f>
        <v>1 (Material)</v>
      </c>
      <c r="M14" s="39" t="str">
        <f>VLOOKUP(K14,$AG$1:$AJ$44,2,FALSE)</f>
        <v>Vãos Multiplos</v>
      </c>
      <c r="N14" s="39" t="str">
        <f>VLOOKUP(K14,$AG$1:$AJ$44,3,FALSE)</f>
        <v>1983-2010</v>
      </c>
      <c r="O14" s="39" t="str">
        <f>VLOOKUP(K14,$AG$1:$AJ$44,4,FALSE)</f>
        <v>Betão Armado</v>
      </c>
      <c r="Q14" s="66"/>
      <c r="R14" s="23">
        <v>2</v>
      </c>
      <c r="S14" s="23">
        <v>27</v>
      </c>
      <c r="T14" s="33" t="str">
        <f>COUNTIF(U14,$U$11)+COUNTIF(V14,$V$11)+COUNTIF(W14,$W$11)&amp;" ("&amp; IF(U14=$U$11,"Estrutura, ","") &amp; IF(V14=$V$11,"Ano, ","") &amp;IF(W14=$W$11,"Material","") &amp; IF(OR(U14=$U$11,V14=$V$11,W14=$W$11),"","Nenhuma") &amp;")"</f>
        <v>2 (Estrutura, Material)</v>
      </c>
      <c r="U14" s="39" t="str">
        <f>VLOOKUP(S14,$AG$1:$AJ$44,2,FALSE)</f>
        <v>Tabuleiro simples/apoiado</v>
      </c>
      <c r="V14" s="39" t="str">
        <f>VLOOKUP(S14,$AG$1:$AJ$44,3,FALSE)</f>
        <v>1983-2010</v>
      </c>
      <c r="W14" s="39" t="str">
        <f>VLOOKUP(S14,$AG$1:$AJ$44,4,FALSE)</f>
        <v>Betão Armado</v>
      </c>
      <c r="Y14" s="69" t="s">
        <v>69</v>
      </c>
      <c r="Z14" s="34">
        <v>0</v>
      </c>
      <c r="AA14" s="34">
        <v>35</v>
      </c>
      <c r="AB14" s="36"/>
      <c r="AC14" s="38" t="str">
        <f t="shared" ref="AC14:AC15" si="14">VLOOKUP(AA14,$AG$1:$AJ$44,2,FALSE)</f>
        <v>Vãos Multiplos</v>
      </c>
      <c r="AD14" s="38" t="str">
        <f t="shared" ref="AD14:AD15" si="15">VLOOKUP(AA14,$AG$1:$AJ$44,3,FALSE)</f>
        <v>Antes de 1960</v>
      </c>
      <c r="AE14" s="38" t="str">
        <f t="shared" ref="AE14:AE15" si="16">VLOOKUP(AA14,$AG$1:$AJ$44,4,FALSE)</f>
        <v>Aço</v>
      </c>
      <c r="AG14" s="23">
        <v>12</v>
      </c>
      <c r="AH14" s="23" t="s">
        <v>43</v>
      </c>
      <c r="AI14" s="23" t="s">
        <v>39</v>
      </c>
      <c r="AJ14" s="23" t="s">
        <v>41</v>
      </c>
    </row>
    <row r="15" spans="1:41" ht="20" customHeight="1" x14ac:dyDescent="0.35">
      <c r="A15" s="43"/>
      <c r="B15" s="13"/>
      <c r="C15" s="13"/>
      <c r="D15" s="13"/>
      <c r="E15" s="37"/>
      <c r="F15" s="37"/>
      <c r="G15" s="37"/>
      <c r="J15" s="13"/>
      <c r="K15" s="13"/>
      <c r="L15" s="13"/>
      <c r="M15" s="37"/>
      <c r="N15" s="37"/>
      <c r="O15" s="37"/>
      <c r="Q15" s="66"/>
      <c r="R15" s="23">
        <v>1</v>
      </c>
      <c r="S15" s="23">
        <v>21</v>
      </c>
      <c r="T15" s="33" t="str">
        <f>COUNTIF(U15,$U$11)+COUNTIF(V15,$V$11)+COUNTIF(W15,$W$11)&amp;" ("&amp; IF(U15=$U$11,"Estrutura, ","") &amp; IF(V15=$V$11,"Ano, ","") &amp;IF(W15=$W$11,"Material","") &amp; IF(OR(U15=$U$11,V15=$V$11,W15=$W$11),"","Nenhuma") &amp;")"</f>
        <v>2 (Ano, Material)</v>
      </c>
      <c r="U15" s="39" t="str">
        <f>VLOOKUP(S15,$AG$1:$AJ$44,2,FALSE)</f>
        <v>Pórtico</v>
      </c>
      <c r="V15" s="39" t="str">
        <f>VLOOKUP(S15,$AG$1:$AJ$44,3,FALSE)</f>
        <v>1960-1983</v>
      </c>
      <c r="W15" s="39" t="str">
        <f>VLOOKUP(S15,$AG$1:$AJ$44,4,FALSE)</f>
        <v>Betão Armado</v>
      </c>
      <c r="Y15" s="70"/>
      <c r="Z15" s="23">
        <v>3</v>
      </c>
      <c r="AA15" s="23">
        <v>33</v>
      </c>
      <c r="AB15" s="33" t="str">
        <f>COUNTIF(AC15,$AC$14)+COUNTIF(AD15,$AD$14)+COUNTIF(AE15,$AE$14)&amp;" ("&amp; IF(AC15=$AC$14,"Estrutura, ","") &amp; IF(AD15=$AD$14,"Ano, ","") &amp;IF(AE15=$AE$14,"Material","") &amp; IF(OR(AC15=$AC$14,AD15=$AD$14,AE15=$AE$14),"","Nenhuma") &amp;")"</f>
        <v>1 (Estrutura, )</v>
      </c>
      <c r="AC15" s="39" t="str">
        <f t="shared" si="14"/>
        <v>Vãos Multiplos</v>
      </c>
      <c r="AD15" s="39" t="str">
        <f t="shared" si="15"/>
        <v>1983-2010</v>
      </c>
      <c r="AE15" s="39" t="str">
        <f t="shared" si="16"/>
        <v>Betão Armado</v>
      </c>
      <c r="AG15" s="23">
        <v>13</v>
      </c>
      <c r="AH15" s="23" t="s">
        <v>43</v>
      </c>
      <c r="AI15" s="23" t="s">
        <v>37</v>
      </c>
      <c r="AJ15" s="23" t="s">
        <v>41</v>
      </c>
    </row>
    <row r="16" spans="1:41" ht="20" customHeight="1" x14ac:dyDescent="0.35">
      <c r="A16" s="69" t="s">
        <v>70</v>
      </c>
      <c r="B16" s="45">
        <v>0</v>
      </c>
      <c r="C16" s="45">
        <v>4</v>
      </c>
      <c r="D16" s="47"/>
      <c r="E16" s="38" t="str">
        <f>VLOOKUP(C16,$AG$1:$AJ$44,2,FALSE)</f>
        <v>Arco</v>
      </c>
      <c r="F16" s="38" t="str">
        <f>VLOOKUP(C16,$AG$1:$AJ$44,3,FALSE)</f>
        <v>1960-1983</v>
      </c>
      <c r="G16" s="38" t="str">
        <f>VLOOKUP(C16,$AG$1:$AJ$44,4,FALSE)</f>
        <v>Betão Armado</v>
      </c>
      <c r="I16" s="69" t="s">
        <v>67</v>
      </c>
      <c r="J16" s="45">
        <v>0</v>
      </c>
      <c r="K16" s="45">
        <v>17</v>
      </c>
      <c r="L16" s="47"/>
      <c r="M16" s="38" t="str">
        <f>VLOOKUP(K16,$AG$1:$AJ$44,2,FALSE)</f>
        <v>Outro</v>
      </c>
      <c r="N16" s="38" t="str">
        <f>VLOOKUP(K16,$AG$1:$AJ$44,3,FALSE)</f>
        <v>1983-2010</v>
      </c>
      <c r="O16" s="38" t="str">
        <f>VLOOKUP(K16,$AG$1:$AJ$44,4,FALSE)</f>
        <v>Betão Armado</v>
      </c>
      <c r="R16" s="13"/>
      <c r="S16" s="13"/>
      <c r="T16" s="13"/>
      <c r="U16" s="37"/>
      <c r="V16" s="37"/>
      <c r="W16" s="37"/>
      <c r="AC16" s="39"/>
      <c r="AD16" s="39"/>
      <c r="AE16" s="39"/>
      <c r="AG16" s="23">
        <v>14</v>
      </c>
      <c r="AH16" s="23" t="s">
        <v>43</v>
      </c>
      <c r="AI16" s="23" t="s">
        <v>35</v>
      </c>
      <c r="AJ16" s="23" t="s">
        <v>36</v>
      </c>
    </row>
    <row r="17" spans="1:36" ht="20" customHeight="1" x14ac:dyDescent="0.35">
      <c r="A17" s="70"/>
      <c r="B17" s="23">
        <v>2</v>
      </c>
      <c r="C17" s="23">
        <v>33</v>
      </c>
      <c r="D17" s="33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39" t="str">
        <f>VLOOKUP(C17,$AG$1:$AJ$44,2,FALSE)</f>
        <v>Vãos Multiplos</v>
      </c>
      <c r="F17" s="39" t="str">
        <f>VLOOKUP(C17,$AG$1:$AJ$44,3,FALSE)</f>
        <v>1983-2010</v>
      </c>
      <c r="G17" s="39" t="str">
        <f>VLOOKUP(C17,$AG$1:$AJ$44,4,FALSE)</f>
        <v>Betão Armado</v>
      </c>
      <c r="I17" s="70"/>
      <c r="J17" s="23">
        <v>1</v>
      </c>
      <c r="K17" s="23">
        <v>33</v>
      </c>
      <c r="L17" s="33" t="str">
        <f>COUNTIF(M17,$M$16)+COUNTIF(N17,$N$16)+COUNTIF(O17,$O$16)&amp;" ("&amp; IF(M17=$M$16,"Estrutura, ","") &amp; IF(N17=$N$16,"Ano, ","") &amp;IF(O17=$O$16,"Material","") &amp; IF(OR(M17=$M$16,N17=$N$16,O17=$O$16),"","Nenhuma") &amp;")"</f>
        <v>2 (Ano, Material)</v>
      </c>
      <c r="M17" s="39" t="str">
        <f>VLOOKUP(K17,$AG$1:$AJ$44,2,FALSE)</f>
        <v>Vãos Multiplos</v>
      </c>
      <c r="N17" s="39" t="str">
        <f>VLOOKUP(K17,$AG$1:$AJ$44,3,FALSE)</f>
        <v>1983-2010</v>
      </c>
      <c r="O17" s="39" t="str">
        <f>VLOOKUP(K17,$AG$1:$AJ$44,4,FALSE)</f>
        <v>Betão Armado</v>
      </c>
      <c r="Q17" s="66" t="s">
        <v>68</v>
      </c>
      <c r="R17" s="34">
        <v>10</v>
      </c>
      <c r="S17" s="34">
        <v>27</v>
      </c>
      <c r="T17" s="36">
        <f>R17/SUM(R17:R20)</f>
        <v>0.32258064516129031</v>
      </c>
      <c r="U17" s="40" t="str">
        <f>VLOOKUP(S17,$AG$1:$AJ$44,2,FALSE)</f>
        <v>Tabuleiro simples/apoiado</v>
      </c>
      <c r="V17" s="40" t="str">
        <f>VLOOKUP(S17,$AG$1:$AJ$44,3,FALSE)</f>
        <v>1983-2010</v>
      </c>
      <c r="W17" s="40" t="str">
        <f>VLOOKUP(S17,$AG$1:$AJ$44,4,FALSE)</f>
        <v>Betão Armado</v>
      </c>
      <c r="Y17" s="66" t="s">
        <v>74</v>
      </c>
      <c r="Z17" s="34">
        <v>4</v>
      </c>
      <c r="AA17" s="34">
        <v>36</v>
      </c>
      <c r="AB17" s="36">
        <f>Z17/SUM(Z17:Z19)</f>
        <v>0.44444444444444442</v>
      </c>
      <c r="AC17" s="38" t="str">
        <f t="shared" ref="AC17:AC19" si="17">VLOOKUP(AA17,$AG$1:$AJ$44,2,FALSE)</f>
        <v>Vãos Multiplos</v>
      </c>
      <c r="AD17" s="38" t="str">
        <f t="shared" ref="AD17:AD19" si="18">VLOOKUP(AA17,$AG$1:$AJ$44,3,FALSE)</f>
        <v>Depois de 2010</v>
      </c>
      <c r="AE17" s="38" t="str">
        <f t="shared" ref="AE17:AE19" si="19">VLOOKUP(AA17,$AG$1:$AJ$44,4,FALSE)</f>
        <v>Betão Armado</v>
      </c>
      <c r="AG17" s="23">
        <v>15</v>
      </c>
      <c r="AH17" s="23" t="s">
        <v>43</v>
      </c>
      <c r="AI17" s="23" t="s">
        <v>37</v>
      </c>
      <c r="AJ17" s="23" t="s">
        <v>38</v>
      </c>
    </row>
    <row r="18" spans="1:36" ht="20" customHeight="1" x14ac:dyDescent="0.35">
      <c r="B18" s="13"/>
      <c r="C18" s="13"/>
      <c r="D18" s="13"/>
      <c r="E18" s="37"/>
      <c r="F18" s="37"/>
      <c r="G18" s="37"/>
      <c r="J18" s="13"/>
      <c r="K18" s="13"/>
      <c r="L18" s="13"/>
      <c r="M18" s="37"/>
      <c r="N18" s="37"/>
      <c r="O18" s="37"/>
      <c r="Q18" s="66"/>
      <c r="R18" s="23">
        <v>10</v>
      </c>
      <c r="S18" s="23">
        <v>20</v>
      </c>
      <c r="T18" s="29" t="str">
        <f>COUNTIF(U18,$U$17)+COUNTIF(V18,$V$17)+COUNTIF(W18,$W$17)&amp;" ("&amp; IF(U18=$U$17,"Estrutura, ","") &amp; IF(V18=$V$17,"Ano, ","") &amp;IF(W18=$W$17,"Material","") &amp; IF(OR(U18=$U$17,V18=$V$17,W18=$W$17),"","Nenhuma") &amp;")"</f>
        <v>2 (Ano, Material)</v>
      </c>
      <c r="U18" s="39" t="str">
        <f>VLOOKUP(S18,$AG$1:$AJ$44,2,FALSE)</f>
        <v>Pórtico</v>
      </c>
      <c r="V18" s="39" t="str">
        <f>VLOOKUP(S18,$AG$1:$AJ$44,3,FALSE)</f>
        <v>1983-2010</v>
      </c>
      <c r="W18" s="39" t="str">
        <f>VLOOKUP(S18,$AG$1:$AJ$44,4,FALSE)</f>
        <v>Betão Armado</v>
      </c>
      <c r="Y18" s="66"/>
      <c r="Z18" s="21">
        <v>4</v>
      </c>
      <c r="AA18" s="21">
        <v>33</v>
      </c>
      <c r="AB18" s="33" t="str">
        <f>COUNTIF(AC18,$AC$17)+COUNTIF(AD18,$AD$17)+COUNTIF(AE18,$AE$17)&amp;" ("&amp; IF(AC18=$AC$17,"Estrutura, ","") &amp; IF(AD18=$AD$17,"Ano, ","") &amp;IF(AE18=$AE$17,"Material","") &amp; IF(OR(AC18=$AC$17,AD18=$AD$17,AE18=$AE$17),"","Nenhuma") &amp;")"</f>
        <v>2 (Estrutura, Material)</v>
      </c>
      <c r="AC18" s="39" t="str">
        <f t="shared" si="17"/>
        <v>Vãos Multiplos</v>
      </c>
      <c r="AD18" s="39" t="str">
        <f t="shared" si="18"/>
        <v>1983-2010</v>
      </c>
      <c r="AE18" s="39" t="str">
        <f t="shared" si="19"/>
        <v>Betão Armado</v>
      </c>
      <c r="AG18" s="23">
        <v>16</v>
      </c>
      <c r="AH18" s="23" t="s">
        <v>43</v>
      </c>
      <c r="AI18" s="23" t="s">
        <v>39</v>
      </c>
      <c r="AJ18" s="23" t="s">
        <v>36</v>
      </c>
    </row>
    <row r="19" spans="1:36" ht="20" customHeight="1" x14ac:dyDescent="0.35">
      <c r="A19" s="77" t="s">
        <v>73</v>
      </c>
      <c r="B19" s="34">
        <v>13</v>
      </c>
      <c r="C19" s="34">
        <v>6</v>
      </c>
      <c r="D19" s="36">
        <f>B19/SUM(B19:B21)</f>
        <v>0.8666666666666667</v>
      </c>
      <c r="E19" s="40" t="str">
        <f>VLOOKUP(C19,$AG$1:$AJ$44,2,FALSE)</f>
        <v>Arco</v>
      </c>
      <c r="F19" s="40" t="str">
        <f>VLOOKUP(C19,$AG$1:$AJ$44,3,FALSE)</f>
        <v>1983-2010</v>
      </c>
      <c r="G19" s="40" t="str">
        <f>VLOOKUP(C19,$AG$1:$AJ$44,4,FALSE)</f>
        <v>Betão Armado</v>
      </c>
      <c r="I19" s="66" t="s">
        <v>71</v>
      </c>
      <c r="J19" s="34">
        <v>79</v>
      </c>
      <c r="K19" s="34">
        <v>20</v>
      </c>
      <c r="L19" s="36">
        <f>J19/SUM(J19:J22)</f>
        <v>0.84042553191489366</v>
      </c>
      <c r="M19" s="40" t="str">
        <f>VLOOKUP(K19,$AG$1:$AJ$44,2,FALSE)</f>
        <v>Pórtico</v>
      </c>
      <c r="N19" s="40" t="str">
        <f>VLOOKUP(K19,$AG$1:$AJ$44,3,FALSE)</f>
        <v>1983-2010</v>
      </c>
      <c r="O19" s="40" t="str">
        <f>VLOOKUP(K19,$AG$1:$AJ$44,4,FALSE)</f>
        <v>Betão Armado</v>
      </c>
      <c r="Q19" s="66"/>
      <c r="R19" s="23">
        <v>9</v>
      </c>
      <c r="S19" s="23">
        <v>33</v>
      </c>
      <c r="T19" s="33" t="str">
        <f>COUNTIF(U19,$U$17)+COUNTIF(V19,$V$17)+COUNTIF(W19,$W$17)&amp;" ("&amp; IF(U19=$U$17,"Estrutura, ","") &amp; IF(V19=$V$17,"Ano, ","") &amp;IF(W19=$W$17,"Material","") &amp; IF(OR(U19=$U$17,V19=$V$17,W19=$W$17),"","Nenhuma") &amp;")"</f>
        <v>2 (Ano, Material)</v>
      </c>
      <c r="U19" s="39" t="str">
        <f>VLOOKUP(S19,$AG$1:$AJ$44,2,FALSE)</f>
        <v>Vãos Multiplos</v>
      </c>
      <c r="V19" s="39" t="str">
        <f>VLOOKUP(S19,$AG$1:$AJ$44,3,FALSE)</f>
        <v>1983-2010</v>
      </c>
      <c r="W19" s="39" t="str">
        <f>VLOOKUP(S19,$AG$1:$AJ$44,4,FALSE)</f>
        <v>Betão Armado</v>
      </c>
      <c r="Y19" s="66"/>
      <c r="Z19" s="23">
        <v>1</v>
      </c>
      <c r="AA19" s="23">
        <v>20</v>
      </c>
      <c r="AB19" s="33" t="str">
        <f>COUNTIF(AC19,$AC$17)+COUNTIF(AD19,$AD$17)+COUNTIF(AE19,$AE$17)&amp;" ("&amp; IF(AC19=$AC$17,"Estrutura, ","") &amp; IF(AD19=$AD$17,"Ano, ","") &amp;IF(AE19=$AE$17,"Material","") &amp; IF(OR(AC19=$AC$17,AD19=$AD$17,AE19=$AE$17),"","Nenhuma") &amp;")"</f>
        <v>1 (Material)</v>
      </c>
      <c r="AC19" s="39" t="str">
        <f t="shared" si="17"/>
        <v>Pórtico</v>
      </c>
      <c r="AD19" s="39" t="str">
        <f t="shared" si="18"/>
        <v>1983-2010</v>
      </c>
      <c r="AE19" s="39" t="str">
        <f t="shared" si="19"/>
        <v>Betão Armado</v>
      </c>
      <c r="AG19" s="23">
        <v>17</v>
      </c>
      <c r="AH19" s="23" t="s">
        <v>43</v>
      </c>
      <c r="AI19" s="23" t="s">
        <v>39</v>
      </c>
      <c r="AJ19" s="23" t="s">
        <v>38</v>
      </c>
    </row>
    <row r="20" spans="1:36" ht="20" customHeight="1" x14ac:dyDescent="0.35">
      <c r="A20" s="77"/>
      <c r="B20" s="23">
        <v>1</v>
      </c>
      <c r="C20" s="23">
        <v>12</v>
      </c>
      <c r="D20" s="33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39" t="str">
        <f>VLOOKUP(C20,$AG$1:$AJ$44,2,FALSE)</f>
        <v>Outro</v>
      </c>
      <c r="F20" s="39" t="str">
        <f>VLOOKUP(C20,$AG$1:$AJ$44,3,FALSE)</f>
        <v>1983-2010</v>
      </c>
      <c r="G20" s="39" t="str">
        <f>VLOOKUP(C20,$AG$1:$AJ$44,4,FALSE)</f>
        <v>Aço</v>
      </c>
      <c r="I20" s="66"/>
      <c r="J20" s="12">
        <v>8</v>
      </c>
      <c r="K20" s="12">
        <v>33</v>
      </c>
      <c r="L20" s="33" t="str">
        <f>COUNTIF(M20,$M$19)+COUNTIF(N20,$N$19)+COUNTIF(O20,$O$19)&amp;" ("&amp; IF(M20=$M$19,"Estrutura, ","") &amp; IF(N20=$N$19,"Ano, ","") &amp;IF(O20=$O$19,"Material","") &amp; IF(OR(M20=$M$19,N20=$N$19,O20=$O$19),"","Nenhuma") &amp;")"</f>
        <v>2 (Ano, Material)</v>
      </c>
      <c r="M20" s="39" t="str">
        <f>VLOOKUP(K20,$AG$1:$AJ$44,2,FALSE)</f>
        <v>Vãos Multiplos</v>
      </c>
      <c r="N20" s="39" t="str">
        <f>VLOOKUP(K20,$AG$1:$AJ$44,3,FALSE)</f>
        <v>1983-2010</v>
      </c>
      <c r="O20" s="39" t="str">
        <f>VLOOKUP(K20,$AG$1:$AJ$44,4,FALSE)</f>
        <v>Betão Armado</v>
      </c>
      <c r="Q20" s="66"/>
      <c r="R20" s="23">
        <v>2</v>
      </c>
      <c r="S20" s="23">
        <v>21</v>
      </c>
      <c r="T20" s="33" t="str">
        <f>COUNTIF(U20,$U$17)+COUNTIF(V20,$V$17)+COUNTIF(W20,$W$17)&amp;" ("&amp; IF(U20=$U$17,"Estrutura, ","") &amp; IF(V20=$V$17,"Ano, ","") &amp;IF(W20=$W$17,"Material","") &amp; IF(OR(U20=$U$17,V20=$V$17,W20=$W$17),"","Nenhuma") &amp;")"</f>
        <v>1 (Material)</v>
      </c>
      <c r="U20" s="39" t="str">
        <f>VLOOKUP(S20,$AG$1:$AJ$44,2,FALSE)</f>
        <v>Pórtico</v>
      </c>
      <c r="V20" s="39" t="str">
        <f>VLOOKUP(S20,$AG$1:$AJ$44,3,FALSE)</f>
        <v>1960-1983</v>
      </c>
      <c r="W20" s="39" t="str">
        <f>VLOOKUP(S20,$AG$1:$AJ$44,4,FALSE)</f>
        <v>Betão Armado</v>
      </c>
      <c r="AG20" s="23">
        <v>18</v>
      </c>
      <c r="AH20" s="23" t="s">
        <v>43</v>
      </c>
      <c r="AI20" s="23" t="s">
        <v>37</v>
      </c>
      <c r="AJ20" s="23" t="s">
        <v>36</v>
      </c>
    </row>
    <row r="21" spans="1:36" ht="20" customHeight="1" x14ac:dyDescent="0.35">
      <c r="A21" s="77"/>
      <c r="B21" s="23">
        <v>1</v>
      </c>
      <c r="C21" s="23">
        <v>20</v>
      </c>
      <c r="D21" s="33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39" t="str">
        <f>VLOOKUP(C21,$AG$1:$AJ$44,2,FALSE)</f>
        <v>Pórtico</v>
      </c>
      <c r="F21" s="39" t="str">
        <f>VLOOKUP(C21,$AG$1:$AJ$44,3,FALSE)</f>
        <v>1983-2010</v>
      </c>
      <c r="G21" s="39" t="str">
        <f>VLOOKUP(C21,$AG$1:$AJ$44,4,FALSE)</f>
        <v>Betão Armado</v>
      </c>
      <c r="I21" s="66"/>
      <c r="J21" s="44">
        <v>4</v>
      </c>
      <c r="K21" s="44">
        <v>27</v>
      </c>
      <c r="L21" s="28" t="str">
        <f>COUNTIF(M21,$M$19)+COUNTIF(N21,$N$19)+COUNTIF(O21,$O$19)&amp;" ("&amp; IF(M21=$M$19,"Estrutura, ","") &amp; IF(N21=$N$19,"Ano, ","") &amp;IF(O21=$O$19,"Material","") &amp; IF(OR(M21=$M$19,N21=$N$19,O21=$O$19),"","Nenhuma") &amp;")"</f>
        <v>2 (Ano, Material)</v>
      </c>
      <c r="M21" s="39" t="str">
        <f>VLOOKUP(K21,$AG$1:$AJ$44,2,FALSE)</f>
        <v>Tabuleiro simples/apoiado</v>
      </c>
      <c r="N21" s="39" t="str">
        <f>VLOOKUP(K21,$AG$1:$AJ$44,3,FALSE)</f>
        <v>1983-2010</v>
      </c>
      <c r="O21" s="39" t="str">
        <f>VLOOKUP(K21,$AG$1:$AJ$44,4,FALSE)</f>
        <v>Betão Armado</v>
      </c>
      <c r="R21" s="13"/>
      <c r="S21" s="13"/>
      <c r="T21" s="13"/>
      <c r="U21" s="37"/>
      <c r="V21" s="37"/>
      <c r="W21" s="37"/>
      <c r="Y21" s="69" t="s">
        <v>78</v>
      </c>
      <c r="Z21" s="34">
        <v>0</v>
      </c>
      <c r="AA21" s="34">
        <v>38</v>
      </c>
      <c r="AB21" s="36"/>
      <c r="AC21" s="38" t="str">
        <f t="shared" ref="AC21" si="20">VLOOKUP(AA21,$AG$1:$AJ$44,2,FALSE)</f>
        <v>Vãos Multiplos</v>
      </c>
      <c r="AD21" s="38" t="str">
        <f t="shared" ref="AD21" si="21">VLOOKUP(AA21,$AG$1:$AJ$44,3,FALSE)</f>
        <v>Depois de 2010</v>
      </c>
      <c r="AE21" s="38" t="str">
        <f t="shared" ref="AE21" si="22">VLOOKUP(AA21,$AG$1:$AJ$44,4,FALSE)</f>
        <v>Outros</v>
      </c>
      <c r="AG21" s="23">
        <v>19</v>
      </c>
      <c r="AH21" s="23" t="s">
        <v>43</v>
      </c>
      <c r="AI21" s="23" t="s">
        <v>39</v>
      </c>
      <c r="AJ21" s="23" t="s">
        <v>40</v>
      </c>
    </row>
    <row r="22" spans="1:36" ht="20" customHeight="1" x14ac:dyDescent="0.35">
      <c r="B22" s="13"/>
      <c r="C22" s="13"/>
      <c r="D22" s="13"/>
      <c r="E22" s="37"/>
      <c r="F22" s="37"/>
      <c r="G22" s="37"/>
      <c r="I22" s="66"/>
      <c r="J22" s="23">
        <v>3</v>
      </c>
      <c r="K22" s="23">
        <v>21</v>
      </c>
      <c r="L22" s="33" t="str">
        <f>COUNTIF(M22,$M$19)+COUNTIF(N22,$N$19)+COUNTIF(O22,$O$19)&amp;" ("&amp; IF(M22=$M$19,"Estrutura, ","") &amp; IF(N22=$N$19,"Ano, ","") &amp;IF(O22=$O$19,"Material","") &amp; IF(OR(M22=$M$19,N22=$N$19,O22=$O$19),"","Nenhuma") &amp;")"</f>
        <v>2 (Estrutura, Material)</v>
      </c>
      <c r="M22" s="39" t="str">
        <f>VLOOKUP(K22,$AG$1:$AJ$44,2,FALSE)</f>
        <v>Pórtico</v>
      </c>
      <c r="N22" s="39" t="str">
        <f>VLOOKUP(K22,$AG$1:$AJ$44,3,FALSE)</f>
        <v>1960-1983</v>
      </c>
      <c r="O22" s="39" t="str">
        <f>VLOOKUP(K22,$AG$1:$AJ$44,4,FALSE)</f>
        <v>Betão Armado</v>
      </c>
      <c r="Q22" s="66" t="s">
        <v>72</v>
      </c>
      <c r="R22" s="34">
        <v>0</v>
      </c>
      <c r="S22" s="34">
        <v>30</v>
      </c>
      <c r="T22" s="36"/>
      <c r="U22" s="40" t="str">
        <f>VLOOKUP(S22,$AG$1:$AJ$44,2,FALSE)</f>
        <v>Tabuleiro simples/apoiado</v>
      </c>
      <c r="V22" s="40" t="str">
        <f>VLOOKUP(S22,$AG$1:$AJ$44,3,FALSE)</f>
        <v>Depois de 2010</v>
      </c>
      <c r="W22" s="40" t="str">
        <f>VLOOKUP(S22,$AG$1:$AJ$44,4,FALSE)</f>
        <v>Betão Armado</v>
      </c>
      <c r="Y22" s="70"/>
      <c r="Z22" s="23">
        <v>2</v>
      </c>
      <c r="AA22" s="23">
        <v>33</v>
      </c>
      <c r="AB22" s="33" t="str">
        <f>COUNTIF(AC22,AC21)+COUNTIF(AD22,AD21)+COUNTIF(AE22,AE21)&amp;" ("&amp; IF(AC22=AC21,"Estrutura, ","") &amp; IF(AD22=AD21,"Ano, ","") &amp;IF(AE22=AE21,"Material","") &amp; IF(OR(AC22=AC21,AD22=AD21,AE22=AE21),"","Nenhuma") &amp;")"</f>
        <v>1 (Estrutura, )</v>
      </c>
      <c r="AC22" s="39" t="str">
        <f t="shared" ref="AC22" si="23">VLOOKUP(AA22,$AG$1:$AJ$44,2,FALSE)</f>
        <v>Vãos Multiplos</v>
      </c>
      <c r="AD22" s="39" t="str">
        <f t="shared" ref="AD22" si="24">VLOOKUP(AA22,$AG$1:$AJ$44,3,FALSE)</f>
        <v>1983-2010</v>
      </c>
      <c r="AE22" s="39" t="str">
        <f t="shared" ref="AE22" si="25">VLOOKUP(AA22,$AG$1:$AJ$44,4,FALSE)</f>
        <v>Betão Armado</v>
      </c>
      <c r="AG22" s="23">
        <v>20</v>
      </c>
      <c r="AH22" s="23" t="s">
        <v>44</v>
      </c>
      <c r="AI22" s="23" t="s">
        <v>39</v>
      </c>
      <c r="AJ22" s="23" t="s">
        <v>38</v>
      </c>
    </row>
    <row r="23" spans="1:36" ht="20" customHeight="1" x14ac:dyDescent="0.35">
      <c r="A23" s="69" t="s">
        <v>76</v>
      </c>
      <c r="B23" s="45">
        <v>0</v>
      </c>
      <c r="C23" s="45">
        <v>9</v>
      </c>
      <c r="D23" s="47"/>
      <c r="E23" s="38" t="str">
        <f>VLOOKUP(C23,$AG$1:$AJ$44,2,FALSE)</f>
        <v>Arco</v>
      </c>
      <c r="F23" s="38" t="str">
        <f>VLOOKUP(C23,$AG$1:$AJ$44,3,FALSE)</f>
        <v>Antes de 1960</v>
      </c>
      <c r="G23" s="38" t="str">
        <f>VLOOKUP(C23,$AG$1:$AJ$44,4,FALSE)</f>
        <v>Alvenaria de Tijolo</v>
      </c>
      <c r="J23" s="13"/>
      <c r="K23" s="13"/>
      <c r="L23" s="13"/>
      <c r="M23" s="37"/>
      <c r="N23" s="37"/>
      <c r="O23" s="37"/>
      <c r="Q23" s="66"/>
      <c r="R23" s="21">
        <v>1</v>
      </c>
      <c r="S23" s="21">
        <v>27</v>
      </c>
      <c r="T23" s="28" t="str">
        <f>COUNTIF(U23,$U$22)+COUNTIF(V23,$V$22)+COUNTIF(W23,$W$22)&amp;" ("&amp; IF(U23=$U$22,"Estrutura, ","") &amp; IF(V23=$V$22,"Ano, ","") &amp;IF(W23=$W$22,"Material","") &amp; IF(OR(U23=$U$22,V23=$V$22,W23=$W$22),"","Nenhuma") &amp;")"</f>
        <v>2 (Estrutura, Material)</v>
      </c>
      <c r="U23" s="39" t="str">
        <f>VLOOKUP(S23,$AG$1:$AJ$44,2,FALSE)</f>
        <v>Tabuleiro simples/apoiado</v>
      </c>
      <c r="V23" s="39" t="str">
        <f>VLOOKUP(S23,$AG$1:$AJ$44,3,FALSE)</f>
        <v>1983-2010</v>
      </c>
      <c r="W23" s="39" t="str">
        <f>VLOOKUP(S23,$AG$1:$AJ$44,4,FALSE)</f>
        <v>Betão Armado</v>
      </c>
      <c r="AG23" s="23">
        <v>21</v>
      </c>
      <c r="AH23" s="23" t="s">
        <v>44</v>
      </c>
      <c r="AI23" s="23" t="s">
        <v>37</v>
      </c>
      <c r="AJ23" s="23" t="s">
        <v>38</v>
      </c>
    </row>
    <row r="24" spans="1:36" ht="20" customHeight="1" x14ac:dyDescent="0.35">
      <c r="A24" s="70"/>
      <c r="B24" s="23">
        <v>1</v>
      </c>
      <c r="C24" s="23">
        <v>33</v>
      </c>
      <c r="D24" s="33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39" t="str">
        <f>VLOOKUP(C24,$AG$1:$AJ$44,2,FALSE)</f>
        <v>Vãos Multiplos</v>
      </c>
      <c r="F24" s="39" t="str">
        <f>VLOOKUP(C24,$AG$1:$AJ$44,3,FALSE)</f>
        <v>1983-2010</v>
      </c>
      <c r="G24" s="39" t="str">
        <f>VLOOKUP(C24,$AG$1:$AJ$44,4,FALSE)</f>
        <v>Betão Armado</v>
      </c>
      <c r="I24" s="69" t="s">
        <v>75</v>
      </c>
      <c r="J24" s="34">
        <v>1</v>
      </c>
      <c r="K24" s="34">
        <v>21</v>
      </c>
      <c r="L24" s="36">
        <f>J24/SUM(J24:J25)</f>
        <v>7.6923076923076927E-2</v>
      </c>
      <c r="M24" s="40" t="str">
        <f>VLOOKUP(K24,$AG$1:$AJ$44,2,FALSE)</f>
        <v>Pórtico</v>
      </c>
      <c r="N24" s="40" t="str">
        <f>VLOOKUP(K24,$AG$1:$AJ$44,3,FALSE)</f>
        <v>1960-1983</v>
      </c>
      <c r="O24" s="40" t="str">
        <f>VLOOKUP(K24,$AG$1:$AJ$44,4,FALSE)</f>
        <v>Betão Armado</v>
      </c>
      <c r="Q24" s="66"/>
      <c r="R24" s="23">
        <v>1</v>
      </c>
      <c r="S24" s="23">
        <v>33</v>
      </c>
      <c r="T24" s="33" t="str">
        <f>COUNTIF(U24,$U$22)+COUNTIF(V24,$V$22)+COUNTIF(W24,$W$22)&amp;" ("&amp; IF(U24=$U$22,"Estrutura, ","") &amp; IF(V24=$V$22,"Ano, ","") &amp;IF(W24=$W$22,"Material","") &amp; IF(OR(U24=$U$22,V24=$V$22,W24=$W$22),"","Nenhuma") &amp;")"</f>
        <v>1 (Material)</v>
      </c>
      <c r="U24" s="39" t="str">
        <f>VLOOKUP(S24,$AG$1:$AJ$44,2,FALSE)</f>
        <v>Vãos Multiplos</v>
      </c>
      <c r="V24" s="39" t="str">
        <f>VLOOKUP(S24,$AG$1:$AJ$44,3,FALSE)</f>
        <v>1983-2010</v>
      </c>
      <c r="W24" s="39" t="str">
        <f>VLOOKUP(S24,$AG$1:$AJ$44,4,FALSE)</f>
        <v>Betão Armado</v>
      </c>
      <c r="Y24" s="69" t="s">
        <v>81</v>
      </c>
      <c r="Z24" s="34">
        <v>0</v>
      </c>
      <c r="AA24" s="34">
        <v>42</v>
      </c>
      <c r="AB24" s="36"/>
      <c r="AC24" s="38" t="str">
        <f t="shared" ref="AC24:AC25" si="26">VLOOKUP(AA24,$AG$1:$AJ$44,2,FALSE)</f>
        <v>Vãos Multiplos</v>
      </c>
      <c r="AD24" s="38" t="str">
        <f t="shared" ref="AD24:AD25" si="27">VLOOKUP(AA24,$AG$1:$AJ$44,3,FALSE)</f>
        <v>1983-2010</v>
      </c>
      <c r="AE24" s="38" t="str">
        <f t="shared" ref="AE24:AE25" si="28">VLOOKUP(AA24,$AG$1:$AJ$44,4,FALSE)</f>
        <v>Alvenaria de Pedra</v>
      </c>
      <c r="AG24" s="23">
        <v>22</v>
      </c>
      <c r="AH24" s="23" t="s">
        <v>44</v>
      </c>
      <c r="AI24" s="23" t="s">
        <v>35</v>
      </c>
      <c r="AJ24" s="23" t="s">
        <v>38</v>
      </c>
    </row>
    <row r="25" spans="1:36" ht="20" customHeight="1" x14ac:dyDescent="0.35">
      <c r="B25" s="13"/>
      <c r="C25" s="13"/>
      <c r="D25" s="13"/>
      <c r="E25" s="37"/>
      <c r="F25" s="37"/>
      <c r="G25" s="37"/>
      <c r="I25" s="70"/>
      <c r="J25" s="12">
        <v>12</v>
      </c>
      <c r="K25" s="12">
        <v>20</v>
      </c>
      <c r="L25" s="30" t="str">
        <f>COUNTIF(M25,M24)+COUNTIF(N25,N24)+COUNTIF(O25,O24)&amp;" ("&amp; IF(M25=M24,"Estrutura, ","") &amp; IF(N25=N24,"Ano, ","") &amp;IF(O25=O24,"Material","") &amp; IF(OR(M25=M24,N25=N24,O25=O24),"","Nenhuma") &amp;")"</f>
        <v>2 (Estrutura, Material)</v>
      </c>
      <c r="M25" s="39" t="str">
        <f>VLOOKUP(K25,$AG$1:$AJ$44,2,FALSE)</f>
        <v>Pórtico</v>
      </c>
      <c r="N25" s="39" t="str">
        <f>VLOOKUP(K25,$AG$1:$AJ$44,3,FALSE)</f>
        <v>1983-2010</v>
      </c>
      <c r="O25" s="39" t="str">
        <f>VLOOKUP(K25,$AG$1:$AJ$44,4,FALSE)</f>
        <v>Betão Armado</v>
      </c>
      <c r="R25" s="13"/>
      <c r="S25" s="13"/>
      <c r="T25" s="13"/>
      <c r="U25" s="37"/>
      <c r="V25" s="37"/>
      <c r="W25" s="37"/>
      <c r="Y25" s="70"/>
      <c r="Z25" s="23">
        <v>2</v>
      </c>
      <c r="AA25" s="23">
        <v>33</v>
      </c>
      <c r="AB25" s="33" t="str">
        <f>COUNTIF(AC25,AC24)+COUNTIF(AD25,AD24)+COUNTIF(AE25,AE24)&amp;" ("&amp; IF(AC25=AC24,"Estrutura, ","") &amp; IF(AD25=AD24,"Ano, ","") &amp;IF(AE25=AE24,"Material","") &amp; IF(OR(AC25=AC24,AD25=AD24,AE25=AE24),"","Nenhuma") &amp;")"</f>
        <v>2 (Estrutura, Ano, )</v>
      </c>
      <c r="AC25" s="39" t="str">
        <f t="shared" si="26"/>
        <v>Vãos Multiplos</v>
      </c>
      <c r="AD25" s="39" t="str">
        <f t="shared" si="27"/>
        <v>1983-2010</v>
      </c>
      <c r="AE25" s="39" t="str">
        <f t="shared" si="28"/>
        <v>Betão Armado</v>
      </c>
      <c r="AG25" s="23">
        <v>23</v>
      </c>
      <c r="AH25" s="23" t="s">
        <v>44</v>
      </c>
      <c r="AI25" s="23" t="s">
        <v>39</v>
      </c>
      <c r="AJ25" s="23" t="s">
        <v>41</v>
      </c>
    </row>
    <row r="26" spans="1:36" ht="20" customHeight="1" x14ac:dyDescent="0.35">
      <c r="A26" s="69" t="s">
        <v>79</v>
      </c>
      <c r="B26" s="34">
        <v>0</v>
      </c>
      <c r="C26" s="34">
        <v>10</v>
      </c>
      <c r="D26" s="35"/>
      <c r="E26" s="38" t="str">
        <f>VLOOKUP(C26,$AG$1:$AJ$44,2,FALSE)</f>
        <v>Arco</v>
      </c>
      <c r="F26" s="38" t="str">
        <f>VLOOKUP(C26,$AG$1:$AJ$44,3,FALSE)</f>
        <v>1960-1983</v>
      </c>
      <c r="G26" s="38" t="str">
        <f>VLOOKUP(C26,$AG$1:$AJ$44,4,FALSE)</f>
        <v>Alvenaria de Tijolo</v>
      </c>
      <c r="Q26" s="66" t="s">
        <v>77</v>
      </c>
      <c r="R26" s="34">
        <v>0</v>
      </c>
      <c r="S26" s="34">
        <v>31</v>
      </c>
      <c r="T26" s="36"/>
      <c r="U26" s="40" t="str">
        <f>VLOOKUP(S26,$AG$1:$AJ$44,2,FALSE)</f>
        <v>Tabuleiro simples/apoiado</v>
      </c>
      <c r="V26" s="40" t="str">
        <f>VLOOKUP(S26,$AG$1:$AJ$44,3,FALSE)</f>
        <v>Depois de 2010</v>
      </c>
      <c r="W26" s="40" t="str">
        <f>VLOOKUP(S26,$AG$1:$AJ$44,4,FALSE)</f>
        <v>Outros</v>
      </c>
      <c r="AG26" s="23">
        <v>24</v>
      </c>
      <c r="AH26" s="23" t="s">
        <v>44</v>
      </c>
      <c r="AI26" s="23" t="s">
        <v>42</v>
      </c>
      <c r="AJ26" s="23" t="s">
        <v>38</v>
      </c>
    </row>
    <row r="27" spans="1:36" ht="20" customHeight="1" x14ac:dyDescent="0.35">
      <c r="A27" s="70"/>
      <c r="B27" s="12">
        <v>1</v>
      </c>
      <c r="C27" s="12">
        <v>34</v>
      </c>
      <c r="D27" s="30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39" t="str">
        <f>VLOOKUP(C27,$AG$1:$AJ$44,2,FALSE)</f>
        <v>Vãos Multiplos</v>
      </c>
      <c r="F27" s="39" t="str">
        <f>VLOOKUP(C27,$AG$1:$AJ$44,3,FALSE)</f>
        <v>1960-1983</v>
      </c>
      <c r="G27" s="39" t="str">
        <f>VLOOKUP(C27,$AG$1:$AJ$44,4,FALSE)</f>
        <v>Betão Armado</v>
      </c>
      <c r="Q27" s="66"/>
      <c r="R27" s="21">
        <v>1</v>
      </c>
      <c r="S27" s="21">
        <v>33</v>
      </c>
      <c r="T27" s="29" t="str">
        <f>COUNTIF(U27,$U$26)+COUNTIF(V27,$V$26)+COUNTIF(W27,$W$26)&amp;" ("&amp; IF(U27=$U$26,"Estrutura, ","") &amp; IF(V27=$V$26,"Ano, ","") &amp;IF(W27=$W$26,"Material","") &amp; IF(OR(U27=$U$26,V27=$V$26,W27=$W$26),"","Nenhuma") &amp;")"</f>
        <v>0 (Nenhuma)</v>
      </c>
      <c r="U27" s="39" t="str">
        <f>VLOOKUP(S27,$AG$1:$AJ$44,2,FALSE)</f>
        <v>Vãos Multiplos</v>
      </c>
      <c r="V27" s="39" t="str">
        <f>VLOOKUP(S27,$AG$1:$AJ$44,3,FALSE)</f>
        <v>1983-2010</v>
      </c>
      <c r="W27" s="39" t="str">
        <f>VLOOKUP(S27,$AG$1:$AJ$44,4,FALSE)</f>
        <v>Betão Armado</v>
      </c>
      <c r="AG27" s="23">
        <v>25</v>
      </c>
      <c r="AH27" s="23" t="s">
        <v>45</v>
      </c>
      <c r="AI27" s="23" t="s">
        <v>35</v>
      </c>
      <c r="AJ27" s="23" t="s">
        <v>38</v>
      </c>
    </row>
    <row r="28" spans="1:36" ht="20" customHeight="1" x14ac:dyDescent="0.35">
      <c r="Q28" s="66"/>
      <c r="R28" s="23">
        <v>1</v>
      </c>
      <c r="S28" s="23">
        <v>20</v>
      </c>
      <c r="T28" s="33" t="str">
        <f>COUNTIF(U28,$U$26)+COUNTIF(V28,$V$26)+COUNTIF(W28,$W$26)&amp;" ("&amp; IF(U28=$U$26,"Estrutura, ","") &amp; IF(V28=$V$26,"Ano, ","") &amp;IF(W28=$W$26,"Material","") &amp; IF(OR(U28=$U$26,V28=$V$26,W28=$W$26),"","Nenhuma") &amp;")"</f>
        <v>0 (Nenhuma)</v>
      </c>
      <c r="U28" s="39" t="str">
        <f>VLOOKUP(S28,$AG$1:$AJ$44,2,FALSE)</f>
        <v>Pórtico</v>
      </c>
      <c r="V28" s="39" t="str">
        <f>VLOOKUP(S28,$AG$1:$AJ$44,3,FALSE)</f>
        <v>1983-2010</v>
      </c>
      <c r="W28" s="39" t="str">
        <f>VLOOKUP(S28,$AG$1:$AJ$44,4,FALSE)</f>
        <v>Betão Armado</v>
      </c>
      <c r="AG28" s="23">
        <v>26</v>
      </c>
      <c r="AH28" s="23" t="s">
        <v>45</v>
      </c>
      <c r="AI28" s="23" t="s">
        <v>37</v>
      </c>
      <c r="AJ28" s="23" t="s">
        <v>38</v>
      </c>
    </row>
    <row r="29" spans="1:36" ht="20" customHeight="1" x14ac:dyDescent="0.35">
      <c r="R29" s="13"/>
      <c r="S29" s="13"/>
      <c r="T29" s="13"/>
      <c r="U29" s="37"/>
      <c r="V29" s="37"/>
      <c r="W29" s="37"/>
      <c r="AG29" s="23">
        <v>27</v>
      </c>
      <c r="AH29" s="23" t="s">
        <v>45</v>
      </c>
      <c r="AI29" s="23" t="s">
        <v>39</v>
      </c>
      <c r="AJ29" s="23" t="s">
        <v>38</v>
      </c>
    </row>
    <row r="30" spans="1:36" ht="20" customHeight="1" x14ac:dyDescent="0.35">
      <c r="Q30" s="66" t="s">
        <v>80</v>
      </c>
      <c r="R30" s="34">
        <v>1</v>
      </c>
      <c r="S30" s="34">
        <v>32</v>
      </c>
      <c r="T30" s="36">
        <f>R30/SUM(R30:R33)</f>
        <v>0.125</v>
      </c>
      <c r="U30" s="40" t="str">
        <f>VLOOKUP(S30,$AG$1:$AJ$44,2,FALSE)</f>
        <v>Vãos Multiplos</v>
      </c>
      <c r="V30" s="40" t="str">
        <f>VLOOKUP(S30,$AG$1:$AJ$44,3,FALSE)</f>
        <v>Antes de 1960</v>
      </c>
      <c r="W30" s="40" t="str">
        <f>VLOOKUP(S30,$AG$1:$AJ$44,4,FALSE)</f>
        <v>Betão Armado</v>
      </c>
      <c r="AG30" s="23">
        <v>28</v>
      </c>
      <c r="AH30" s="23" t="s">
        <v>45</v>
      </c>
      <c r="AI30" s="23" t="s">
        <v>35</v>
      </c>
      <c r="AJ30" s="23" t="s">
        <v>41</v>
      </c>
    </row>
    <row r="31" spans="1:36" ht="20" customHeight="1" x14ac:dyDescent="0.35">
      <c r="Q31" s="66"/>
      <c r="R31" s="12">
        <v>3</v>
      </c>
      <c r="S31" s="12">
        <v>20</v>
      </c>
      <c r="T31" s="30" t="str">
        <f>COUNTIF(U31,$U$30)+COUNTIF(V31,$V$30)+COUNTIF(W31,$W$30)&amp;" ("&amp; IF(U31=$U$30,"Estrutura, ","") &amp; IF(V31=$V$30,"Ano, ","") &amp;IF(W31=$W$30,"Material","") &amp; IF(OR(U31=$U$30,V31=$V$30,W31=$W$30),"","Nenhuma") &amp;")"</f>
        <v>1 (Material)</v>
      </c>
      <c r="U31" s="39" t="str">
        <f>VLOOKUP(S31,$AG$1:$AJ$44,2,FALSE)</f>
        <v>Pórtico</v>
      </c>
      <c r="V31" s="39" t="str">
        <f>VLOOKUP(S31,$AG$1:$AJ$44,3,FALSE)</f>
        <v>1983-2010</v>
      </c>
      <c r="W31" s="39" t="str">
        <f>VLOOKUP(S31,$AG$1:$AJ$44,4,FALSE)</f>
        <v>Betão Armado</v>
      </c>
      <c r="AG31" s="23">
        <v>29</v>
      </c>
      <c r="AH31" s="23" t="s">
        <v>45</v>
      </c>
      <c r="AI31" s="23" t="s">
        <v>39</v>
      </c>
      <c r="AJ31" s="23" t="s">
        <v>41</v>
      </c>
    </row>
    <row r="32" spans="1:36" ht="20" customHeight="1" x14ac:dyDescent="0.35">
      <c r="Q32" s="66"/>
      <c r="R32" s="23">
        <v>3</v>
      </c>
      <c r="S32" s="23">
        <v>33</v>
      </c>
      <c r="T32" s="30" t="str">
        <f>COUNTIF(U32,$U$30)+COUNTIF(V32,$V$30)+COUNTIF(W32,$W$30)&amp;" ("&amp; IF(U32=$U$30,"Estrutura, ","") &amp; IF(V32=$V$30,"Ano, ","") &amp;IF(W32=$W$30,"Material","") &amp; IF(OR(U32=$U$30,V32=$V$30,W32=$W$30),"","Nenhuma") &amp;")"</f>
        <v>2 (Estrutura, Material)</v>
      </c>
      <c r="U32" s="39" t="str">
        <f>VLOOKUP(S32,$AG$1:$AJ$44,2,FALSE)</f>
        <v>Vãos Multiplos</v>
      </c>
      <c r="V32" s="39" t="str">
        <f>VLOOKUP(S32,$AG$1:$AJ$44,3,FALSE)</f>
        <v>1983-2010</v>
      </c>
      <c r="W32" s="39" t="str">
        <f>VLOOKUP(S32,$AG$1:$AJ$44,4,FALSE)</f>
        <v>Betão Armado</v>
      </c>
      <c r="AG32" s="23">
        <v>30</v>
      </c>
      <c r="AH32" s="23" t="s">
        <v>45</v>
      </c>
      <c r="AI32" s="23" t="s">
        <v>42</v>
      </c>
      <c r="AJ32" s="23" t="s">
        <v>38</v>
      </c>
    </row>
    <row r="33" spans="17:36" ht="20" customHeight="1" x14ac:dyDescent="0.35">
      <c r="Q33" s="66"/>
      <c r="R33" s="23">
        <v>1</v>
      </c>
      <c r="S33" s="23">
        <v>27</v>
      </c>
      <c r="T33" s="30" t="str">
        <f>COUNTIF(U33,$U$30)+COUNTIF(V33,$V$30)+COUNTIF(W33,$W$30)&amp;" ("&amp; IF(U33=$U$30,"Estrutura, ","") &amp; IF(V33=$V$30,"Ano, ","") &amp;IF(W33=$W$30,"Material","") &amp; IF(OR(U33=$U$30,V33=$V$30,W33=$W$30),"","Nenhuma") &amp;")"</f>
        <v>1 (Material)</v>
      </c>
      <c r="U33" s="39" t="str">
        <f>VLOOKUP(S33,$AG$1:$AJ$44,2,FALSE)</f>
        <v>Tabuleiro simples/apoiado</v>
      </c>
      <c r="V33" s="39" t="str">
        <f>VLOOKUP(S33,$AG$1:$AJ$44,3,FALSE)</f>
        <v>1983-2010</v>
      </c>
      <c r="W33" s="39" t="str">
        <f>VLOOKUP(S33,$AG$1:$AJ$44,4,FALSE)</f>
        <v>Betão Armado</v>
      </c>
      <c r="AG33" s="23">
        <v>31</v>
      </c>
      <c r="AH33" s="23" t="s">
        <v>45</v>
      </c>
      <c r="AI33" s="23" t="s">
        <v>42</v>
      </c>
      <c r="AJ33" s="23" t="s">
        <v>46</v>
      </c>
    </row>
    <row r="34" spans="17:36" ht="20" customHeight="1" x14ac:dyDescent="0.35">
      <c r="AG34" s="23">
        <v>32</v>
      </c>
      <c r="AH34" s="23" t="s">
        <v>47</v>
      </c>
      <c r="AI34" s="23" t="s">
        <v>35</v>
      </c>
      <c r="AJ34" s="23" t="s">
        <v>38</v>
      </c>
    </row>
    <row r="35" spans="17:36" ht="20" customHeight="1" x14ac:dyDescent="0.35">
      <c r="AG35" s="23">
        <v>33</v>
      </c>
      <c r="AH35" s="23" t="s">
        <v>47</v>
      </c>
      <c r="AI35" s="23" t="s">
        <v>39</v>
      </c>
      <c r="AJ35" s="23" t="s">
        <v>38</v>
      </c>
    </row>
    <row r="36" spans="17:36" ht="20" customHeight="1" x14ac:dyDescent="0.35">
      <c r="AG36" s="23">
        <v>34</v>
      </c>
      <c r="AH36" s="23" t="s">
        <v>47</v>
      </c>
      <c r="AI36" s="23" t="s">
        <v>37</v>
      </c>
      <c r="AJ36" s="23" t="s">
        <v>38</v>
      </c>
    </row>
    <row r="37" spans="17:36" ht="20" customHeight="1" x14ac:dyDescent="0.35">
      <c r="AG37" s="23">
        <v>35</v>
      </c>
      <c r="AH37" s="23" t="s">
        <v>47</v>
      </c>
      <c r="AI37" s="23" t="s">
        <v>35</v>
      </c>
      <c r="AJ37" s="23" t="s">
        <v>41</v>
      </c>
    </row>
    <row r="38" spans="17:36" ht="20" customHeight="1" x14ac:dyDescent="0.35">
      <c r="AG38" s="23">
        <v>36</v>
      </c>
      <c r="AH38" s="23" t="s">
        <v>47</v>
      </c>
      <c r="AI38" s="23" t="s">
        <v>42</v>
      </c>
      <c r="AJ38" s="23" t="s">
        <v>38</v>
      </c>
    </row>
    <row r="39" spans="17:36" ht="20" customHeight="1" x14ac:dyDescent="0.35">
      <c r="AG39" s="23">
        <v>37</v>
      </c>
      <c r="AH39" s="23" t="s">
        <v>47</v>
      </c>
      <c r="AI39" s="23" t="s">
        <v>37</v>
      </c>
      <c r="AJ39" s="23" t="s">
        <v>41</v>
      </c>
    </row>
    <row r="40" spans="17:36" ht="20" customHeight="1" x14ac:dyDescent="0.35">
      <c r="AG40" s="23">
        <v>38</v>
      </c>
      <c r="AH40" s="23" t="s">
        <v>47</v>
      </c>
      <c r="AI40" s="23" t="s">
        <v>42</v>
      </c>
      <c r="AJ40" s="23" t="s">
        <v>46</v>
      </c>
    </row>
    <row r="41" spans="17:36" ht="20" customHeight="1" x14ac:dyDescent="0.35">
      <c r="AG41" s="23">
        <v>39</v>
      </c>
      <c r="AH41" s="23" t="s">
        <v>47</v>
      </c>
      <c r="AI41" s="23" t="s">
        <v>42</v>
      </c>
      <c r="AJ41" s="23" t="s">
        <v>41</v>
      </c>
    </row>
    <row r="42" spans="17:36" ht="20" customHeight="1" x14ac:dyDescent="0.35">
      <c r="AG42" s="23">
        <v>40</v>
      </c>
      <c r="AH42" s="23" t="s">
        <v>47</v>
      </c>
      <c r="AI42" s="23" t="s">
        <v>39</v>
      </c>
      <c r="AJ42" s="23" t="s">
        <v>46</v>
      </c>
    </row>
    <row r="43" spans="17:36" ht="20" customHeight="1" x14ac:dyDescent="0.35">
      <c r="AG43" s="23">
        <v>41</v>
      </c>
      <c r="AH43" s="23" t="s">
        <v>47</v>
      </c>
      <c r="AI43" s="23" t="s">
        <v>39</v>
      </c>
      <c r="AJ43" s="23" t="s">
        <v>41</v>
      </c>
    </row>
    <row r="44" spans="17:36" ht="20" customHeight="1" x14ac:dyDescent="0.35">
      <c r="AG44" s="23">
        <v>42</v>
      </c>
      <c r="AH44" s="23" t="s">
        <v>47</v>
      </c>
      <c r="AI44" s="23" t="s">
        <v>39</v>
      </c>
      <c r="AJ44" s="23" t="s">
        <v>36</v>
      </c>
    </row>
  </sheetData>
  <mergeCells count="28">
    <mergeCell ref="Y14:Y15"/>
    <mergeCell ref="A23:A24"/>
    <mergeCell ref="A26:A27"/>
    <mergeCell ref="I7:I8"/>
    <mergeCell ref="I13:I14"/>
    <mergeCell ref="I16:I17"/>
    <mergeCell ref="I19:I22"/>
    <mergeCell ref="I24:I25"/>
    <mergeCell ref="A13:A14"/>
    <mergeCell ref="A16:A17"/>
    <mergeCell ref="A2:A7"/>
    <mergeCell ref="A9:A11"/>
    <mergeCell ref="A19:A21"/>
    <mergeCell ref="I2:I5"/>
    <mergeCell ref="I10:I11"/>
    <mergeCell ref="Q17:Q20"/>
    <mergeCell ref="Q30:Q33"/>
    <mergeCell ref="AL1:AN1"/>
    <mergeCell ref="Q22:Q24"/>
    <mergeCell ref="Q26:Q28"/>
    <mergeCell ref="Y17:Y19"/>
    <mergeCell ref="Y21:Y22"/>
    <mergeCell ref="Y24:Y25"/>
    <mergeCell ref="Q2:Q3"/>
    <mergeCell ref="Q5:Q9"/>
    <mergeCell ref="Q11:Q15"/>
    <mergeCell ref="Y2:Y7"/>
    <mergeCell ref="Y9:Y12"/>
  </mergeCells>
  <phoneticPr fontId="7" type="noConversion"/>
  <pageMargins left="0.7" right="0.7" top="0.75" bottom="0.75" header="0.3" footer="0.3"/>
  <ignoredErrors>
    <ignoredError sqref="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tabSelected="1" topLeftCell="A34" workbookViewId="0">
      <pane xSplit="1" topLeftCell="B1" activePane="topRight" state="frozen"/>
      <selection pane="topRight" activeCell="B37" sqref="B37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5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59" bestFit="1" customWidth="1"/>
  </cols>
  <sheetData>
    <row r="1" spans="1:11" ht="30" customHeight="1" x14ac:dyDescent="0.35">
      <c r="A1" s="61" t="s">
        <v>54</v>
      </c>
      <c r="B1" s="62" t="s">
        <v>2</v>
      </c>
      <c r="C1" s="62" t="s">
        <v>5</v>
      </c>
      <c r="D1" s="62" t="s">
        <v>6</v>
      </c>
      <c r="E1" s="62" t="s">
        <v>7</v>
      </c>
      <c r="F1" s="51" t="s">
        <v>17</v>
      </c>
      <c r="G1" s="63" t="s">
        <v>10</v>
      </c>
      <c r="H1" s="63" t="s">
        <v>11</v>
      </c>
      <c r="I1" s="63" t="s">
        <v>12</v>
      </c>
      <c r="J1" s="19" t="s">
        <v>13</v>
      </c>
      <c r="K1" s="57" t="s">
        <v>15</v>
      </c>
    </row>
    <row r="2" spans="1:11" ht="30" customHeight="1" x14ac:dyDescent="0.35">
      <c r="A2" s="17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2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60" t="s">
        <v>82</v>
      </c>
    </row>
    <row r="3" spans="1:11" ht="30" customHeight="1" x14ac:dyDescent="0.35">
      <c r="A3" s="17">
        <v>1</v>
      </c>
      <c r="B3" s="2">
        <v>0.9969088098918083</v>
      </c>
      <c r="C3" s="2">
        <v>0</v>
      </c>
      <c r="D3" s="2">
        <v>0</v>
      </c>
      <c r="E3" s="2">
        <v>0</v>
      </c>
      <c r="F3" s="53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8" t="s">
        <v>83</v>
      </c>
    </row>
    <row r="4" spans="1:11" ht="30" customHeight="1" x14ac:dyDescent="0.35">
      <c r="A4" s="17">
        <v>2</v>
      </c>
      <c r="B4" s="2">
        <v>0.99845440494590421</v>
      </c>
      <c r="C4" s="2">
        <v>0</v>
      </c>
      <c r="D4" s="2">
        <v>0</v>
      </c>
      <c r="E4" s="2">
        <v>0</v>
      </c>
      <c r="F4" s="53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9"/>
    </row>
    <row r="5" spans="1:11" ht="30" customHeight="1" x14ac:dyDescent="0.35">
      <c r="A5" s="17">
        <v>3</v>
      </c>
      <c r="B5" s="2">
        <v>1</v>
      </c>
      <c r="C5" s="2">
        <v>0</v>
      </c>
      <c r="D5" s="2">
        <v>0</v>
      </c>
      <c r="E5" s="2">
        <v>0</v>
      </c>
      <c r="F5" s="53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9"/>
    </row>
    <row r="6" spans="1:11" ht="30" customHeight="1" x14ac:dyDescent="0.35">
      <c r="A6" s="17">
        <v>4</v>
      </c>
      <c r="B6" s="2">
        <v>0.9969088098918083</v>
      </c>
      <c r="C6" s="2">
        <v>0</v>
      </c>
      <c r="D6" s="2">
        <v>0</v>
      </c>
      <c r="E6" s="2">
        <v>0</v>
      </c>
      <c r="F6" s="53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9"/>
    </row>
    <row r="7" spans="1:11" ht="30" customHeight="1" x14ac:dyDescent="0.35">
      <c r="A7" s="17">
        <v>5</v>
      </c>
      <c r="B7" s="2">
        <v>1</v>
      </c>
      <c r="C7" s="2">
        <v>0</v>
      </c>
      <c r="D7" s="2">
        <v>0</v>
      </c>
      <c r="E7" s="2">
        <v>0</v>
      </c>
      <c r="F7" s="53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8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80"/>
    </row>
    <row r="8" spans="1:11" ht="30" customHeight="1" x14ac:dyDescent="0.35">
      <c r="A8" s="17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3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8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58" t="s">
        <v>86</v>
      </c>
    </row>
    <row r="9" spans="1:11" ht="30" customHeight="1" x14ac:dyDescent="0.35">
      <c r="A9" s="17">
        <v>7</v>
      </c>
      <c r="B9" s="2">
        <v>1</v>
      </c>
      <c r="C9" s="2">
        <v>0</v>
      </c>
      <c r="D9" s="2">
        <v>0</v>
      </c>
      <c r="E9" s="2">
        <v>0</v>
      </c>
      <c r="F9" s="53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8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8" t="s">
        <v>83</v>
      </c>
    </row>
    <row r="10" spans="1:11" ht="30" customHeight="1" x14ac:dyDescent="0.35">
      <c r="A10" s="17">
        <v>8</v>
      </c>
      <c r="B10" s="2">
        <v>1</v>
      </c>
      <c r="C10" s="2">
        <v>0</v>
      </c>
      <c r="D10" s="2">
        <v>0</v>
      </c>
      <c r="E10" s="2">
        <v>0</v>
      </c>
      <c r="F10" s="53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8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9"/>
    </row>
    <row r="11" spans="1:11" ht="30" customHeight="1" x14ac:dyDescent="0.35">
      <c r="A11" s="17">
        <v>9</v>
      </c>
      <c r="B11" s="2">
        <v>0.99845440494590421</v>
      </c>
      <c r="C11" s="2">
        <v>0</v>
      </c>
      <c r="D11" s="2">
        <v>0</v>
      </c>
      <c r="E11" s="2">
        <v>0</v>
      </c>
      <c r="F11" s="53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8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9"/>
    </row>
    <row r="12" spans="1:11" ht="30" customHeight="1" x14ac:dyDescent="0.35">
      <c r="A12" s="17">
        <v>10</v>
      </c>
      <c r="B12" s="2">
        <v>0.99845440494590421</v>
      </c>
      <c r="C12" s="2">
        <v>0</v>
      </c>
      <c r="D12" s="2">
        <v>0</v>
      </c>
      <c r="E12" s="2">
        <v>0</v>
      </c>
      <c r="F12" s="53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8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9"/>
    </row>
    <row r="13" spans="1:11" ht="30" customHeight="1" x14ac:dyDescent="0.35">
      <c r="A13" s="17">
        <v>11</v>
      </c>
      <c r="B13" s="2">
        <v>0.99845440494590421</v>
      </c>
      <c r="C13" s="2">
        <v>0</v>
      </c>
      <c r="D13" s="2">
        <v>0</v>
      </c>
      <c r="E13" s="2">
        <v>0</v>
      </c>
      <c r="F13" s="53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8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9"/>
    </row>
    <row r="14" spans="1:11" ht="30" customHeight="1" x14ac:dyDescent="0.35">
      <c r="A14" s="17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3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8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58" t="s">
        <v>87</v>
      </c>
    </row>
    <row r="15" spans="1:11" ht="30" customHeight="1" x14ac:dyDescent="0.35">
      <c r="A15" s="17">
        <v>13</v>
      </c>
      <c r="B15" s="2">
        <v>0.99845440494590421</v>
      </c>
      <c r="C15" s="2">
        <v>0</v>
      </c>
      <c r="D15" s="2">
        <v>0</v>
      </c>
      <c r="E15" s="2">
        <v>0</v>
      </c>
      <c r="F15" s="53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8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9" t="s">
        <v>83</v>
      </c>
    </row>
    <row r="16" spans="1:11" ht="30" customHeight="1" x14ac:dyDescent="0.35">
      <c r="A16" s="17">
        <v>14</v>
      </c>
      <c r="B16" s="2">
        <v>0.99381761978361671</v>
      </c>
      <c r="C16" s="2">
        <v>0</v>
      </c>
      <c r="D16" s="2">
        <v>0</v>
      </c>
      <c r="E16" s="2">
        <v>0</v>
      </c>
      <c r="F16" s="53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8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9"/>
    </row>
    <row r="17" spans="1:11" ht="30" customHeight="1" x14ac:dyDescent="0.35">
      <c r="A17" s="17">
        <v>15</v>
      </c>
      <c r="B17" s="2">
        <v>0.99845440494590421</v>
      </c>
      <c r="C17" s="2">
        <v>0</v>
      </c>
      <c r="D17" s="2">
        <v>0</v>
      </c>
      <c r="E17" s="2">
        <v>0</v>
      </c>
      <c r="F17" s="53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8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9"/>
    </row>
    <row r="18" spans="1:11" ht="30" customHeight="1" x14ac:dyDescent="0.35">
      <c r="A18" s="17">
        <v>16</v>
      </c>
      <c r="B18" s="2">
        <v>1</v>
      </c>
      <c r="C18" s="2">
        <v>0</v>
      </c>
      <c r="D18" s="2">
        <v>0</v>
      </c>
      <c r="E18" s="2">
        <v>0</v>
      </c>
      <c r="F18" s="53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8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9"/>
    </row>
    <row r="19" spans="1:11" ht="30" customHeight="1" x14ac:dyDescent="0.35">
      <c r="A19" s="17">
        <v>17</v>
      </c>
      <c r="B19" s="2">
        <v>0.99845440494590421</v>
      </c>
      <c r="C19" s="2">
        <v>0</v>
      </c>
      <c r="D19" s="2">
        <v>0</v>
      </c>
      <c r="E19" s="2">
        <v>0</v>
      </c>
      <c r="F19" s="53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8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9"/>
    </row>
    <row r="20" spans="1:11" ht="30" customHeight="1" x14ac:dyDescent="0.35">
      <c r="A20" s="17">
        <v>18</v>
      </c>
      <c r="B20" s="2">
        <v>1</v>
      </c>
      <c r="C20" s="2">
        <v>0</v>
      </c>
      <c r="D20" s="2">
        <v>0</v>
      </c>
      <c r="E20" s="2">
        <v>0</v>
      </c>
      <c r="F20" s="53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8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9"/>
    </row>
    <row r="21" spans="1:11" ht="30" customHeight="1" x14ac:dyDescent="0.35">
      <c r="A21" s="17">
        <v>19</v>
      </c>
      <c r="B21" s="2">
        <v>1</v>
      </c>
      <c r="C21" s="2">
        <v>0</v>
      </c>
      <c r="D21" s="2">
        <v>0</v>
      </c>
      <c r="E21" s="2">
        <v>0</v>
      </c>
      <c r="F21" s="53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8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80"/>
    </row>
    <row r="22" spans="1:11" ht="30" customHeight="1" x14ac:dyDescent="0.35">
      <c r="A22" s="17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3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8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58" t="s">
        <v>88</v>
      </c>
    </row>
    <row r="23" spans="1:11" ht="30" customHeight="1" x14ac:dyDescent="0.35">
      <c r="A23" s="17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3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8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58" t="s">
        <v>87</v>
      </c>
    </row>
    <row r="24" spans="1:11" ht="30" customHeight="1" x14ac:dyDescent="0.35">
      <c r="A24" s="17">
        <v>22</v>
      </c>
      <c r="B24" s="2">
        <v>1</v>
      </c>
      <c r="C24" s="2">
        <v>0</v>
      </c>
      <c r="D24" s="2">
        <v>0</v>
      </c>
      <c r="E24" s="2">
        <v>0</v>
      </c>
      <c r="F24" s="53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8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8" t="s">
        <v>83</v>
      </c>
    </row>
    <row r="25" spans="1:11" ht="30" customHeight="1" x14ac:dyDescent="0.35">
      <c r="A25" s="17">
        <v>23</v>
      </c>
      <c r="B25" s="2">
        <v>1</v>
      </c>
      <c r="C25" s="2">
        <v>0</v>
      </c>
      <c r="D25" s="2">
        <v>0</v>
      </c>
      <c r="E25" s="2">
        <v>0</v>
      </c>
      <c r="F25" s="53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8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80"/>
    </row>
    <row r="26" spans="1:11" ht="30" customHeight="1" x14ac:dyDescent="0.35">
      <c r="A26" s="17">
        <v>24</v>
      </c>
      <c r="B26" s="2">
        <v>0.99845440494590421</v>
      </c>
      <c r="C26" s="5">
        <v>1</v>
      </c>
      <c r="D26" s="2">
        <v>0.66666666666666663</v>
      </c>
      <c r="E26" s="2">
        <v>0.8</v>
      </c>
      <c r="F26" s="53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8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58" t="s">
        <v>89</v>
      </c>
    </row>
    <row r="27" spans="1:11" ht="30" customHeight="1" x14ac:dyDescent="0.35">
      <c r="A27" s="17">
        <v>25</v>
      </c>
      <c r="B27" s="2">
        <v>0.98763523956723343</v>
      </c>
      <c r="C27" s="2">
        <v>0</v>
      </c>
      <c r="D27" s="2">
        <v>0</v>
      </c>
      <c r="E27" s="2">
        <v>0</v>
      </c>
      <c r="F27" s="53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8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78" t="s">
        <v>83</v>
      </c>
    </row>
    <row r="28" spans="1:11" ht="30" customHeight="1" x14ac:dyDescent="0.35">
      <c r="A28" s="17">
        <v>26</v>
      </c>
      <c r="B28" s="2">
        <v>0.97990726429675423</v>
      </c>
      <c r="C28" s="2">
        <v>0</v>
      </c>
      <c r="D28" s="2">
        <v>0</v>
      </c>
      <c r="E28" s="2">
        <v>0</v>
      </c>
      <c r="F28" s="53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8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80"/>
    </row>
    <row r="29" spans="1:11" ht="30" customHeight="1" x14ac:dyDescent="0.35">
      <c r="A29" s="17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3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8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58" t="s">
        <v>90</v>
      </c>
    </row>
    <row r="30" spans="1:11" ht="30" customHeight="1" x14ac:dyDescent="0.35">
      <c r="A30" s="17">
        <v>28</v>
      </c>
      <c r="B30" s="2">
        <v>1</v>
      </c>
      <c r="C30" s="2">
        <v>0</v>
      </c>
      <c r="D30" s="2">
        <v>0</v>
      </c>
      <c r="E30" s="2">
        <v>0</v>
      </c>
      <c r="F30" s="53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8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8" t="s">
        <v>83</v>
      </c>
    </row>
    <row r="31" spans="1:11" ht="30" customHeight="1" x14ac:dyDescent="0.35">
      <c r="A31" s="17">
        <v>29</v>
      </c>
      <c r="B31" s="2">
        <v>1</v>
      </c>
      <c r="C31" s="2">
        <v>0</v>
      </c>
      <c r="D31" s="2">
        <v>0</v>
      </c>
      <c r="E31" s="2">
        <v>0</v>
      </c>
      <c r="F31" s="53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8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9"/>
    </row>
    <row r="32" spans="1:11" ht="30" customHeight="1" x14ac:dyDescent="0.35">
      <c r="A32" s="17">
        <v>30</v>
      </c>
      <c r="B32" s="2">
        <v>0.9969088098918083</v>
      </c>
      <c r="C32" s="2">
        <v>0</v>
      </c>
      <c r="D32" s="2">
        <v>0</v>
      </c>
      <c r="E32" s="2">
        <v>0</v>
      </c>
      <c r="F32" s="53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8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9"/>
    </row>
    <row r="33" spans="1:11" ht="30" customHeight="1" x14ac:dyDescent="0.35">
      <c r="A33" s="17">
        <v>31</v>
      </c>
      <c r="B33" s="2">
        <v>0.9969088098918083</v>
      </c>
      <c r="C33" s="2">
        <v>0</v>
      </c>
      <c r="D33" s="2">
        <v>0</v>
      </c>
      <c r="E33" s="2">
        <v>0</v>
      </c>
      <c r="F33" s="53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8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80"/>
    </row>
    <row r="34" spans="1:11" ht="30" customHeight="1" x14ac:dyDescent="0.35">
      <c r="A34" s="17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3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8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60" t="s">
        <v>91</v>
      </c>
    </row>
    <row r="35" spans="1:11" ht="30" customHeight="1" x14ac:dyDescent="0.35">
      <c r="A35" s="17">
        <v>33</v>
      </c>
      <c r="B35" s="8">
        <v>0.86089644513137553</v>
      </c>
      <c r="C35" s="2">
        <v>0.84579439252336452</v>
      </c>
      <c r="D35" s="5">
        <v>0.93782383419689119</v>
      </c>
      <c r="E35" s="5">
        <v>0.88943488943488946</v>
      </c>
      <c r="F35" s="53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18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58" t="s">
        <v>92</v>
      </c>
    </row>
    <row r="36" spans="1:11" ht="30" customHeight="1" x14ac:dyDescent="0.35">
      <c r="A36" s="17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3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8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58" t="s">
        <v>93</v>
      </c>
    </row>
    <row r="37" spans="1:11" ht="30" customHeight="1" x14ac:dyDescent="0.35">
      <c r="A37" s="17">
        <v>35</v>
      </c>
      <c r="B37" s="2">
        <v>0.99536321483771251</v>
      </c>
      <c r="C37" s="2">
        <v>0</v>
      </c>
      <c r="D37" s="2">
        <v>0</v>
      </c>
      <c r="E37" s="2">
        <v>0</v>
      </c>
      <c r="F37" s="53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8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60" t="s">
        <v>83</v>
      </c>
    </row>
    <row r="38" spans="1:11" ht="30" customHeight="1" x14ac:dyDescent="0.35">
      <c r="A38" s="17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3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8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 s="58" t="s">
        <v>94</v>
      </c>
    </row>
    <row r="39" spans="1:11" ht="30" customHeight="1" x14ac:dyDescent="0.35">
      <c r="A39" s="17">
        <v>37</v>
      </c>
      <c r="B39" s="2">
        <v>1</v>
      </c>
      <c r="C39" s="2">
        <v>0</v>
      </c>
      <c r="D39" s="2">
        <v>0</v>
      </c>
      <c r="E39" s="2">
        <v>0</v>
      </c>
      <c r="F39" s="53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8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8" t="s">
        <v>83</v>
      </c>
    </row>
    <row r="40" spans="1:11" ht="30" customHeight="1" x14ac:dyDescent="0.35">
      <c r="A40" s="17">
        <v>38</v>
      </c>
      <c r="B40" s="2">
        <v>0.9969088098918083</v>
      </c>
      <c r="C40" s="2">
        <v>0</v>
      </c>
      <c r="D40" s="2">
        <v>0</v>
      </c>
      <c r="E40" s="2">
        <v>0</v>
      </c>
      <c r="F40" s="53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8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9"/>
    </row>
    <row r="41" spans="1:11" ht="30" customHeight="1" x14ac:dyDescent="0.35">
      <c r="A41" s="17">
        <v>39</v>
      </c>
      <c r="B41" s="2">
        <v>1</v>
      </c>
      <c r="C41" s="2">
        <v>0</v>
      </c>
      <c r="D41" s="2">
        <v>0</v>
      </c>
      <c r="E41" s="2">
        <v>0</v>
      </c>
      <c r="F41" s="53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8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9"/>
    </row>
    <row r="42" spans="1:11" ht="30" customHeight="1" x14ac:dyDescent="0.35">
      <c r="A42" s="17">
        <v>40</v>
      </c>
      <c r="B42" s="2">
        <v>1</v>
      </c>
      <c r="C42" s="2">
        <v>0</v>
      </c>
      <c r="D42" s="2">
        <v>0</v>
      </c>
      <c r="E42" s="2">
        <v>0</v>
      </c>
      <c r="F42" s="53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8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9"/>
    </row>
    <row r="43" spans="1:11" ht="30" customHeight="1" x14ac:dyDescent="0.35">
      <c r="A43" s="17">
        <v>41</v>
      </c>
      <c r="B43" s="2">
        <v>1</v>
      </c>
      <c r="C43" s="2">
        <v>0</v>
      </c>
      <c r="D43" s="2">
        <v>0</v>
      </c>
      <c r="E43" s="2">
        <v>0</v>
      </c>
      <c r="F43" s="53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8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9"/>
    </row>
    <row r="44" spans="1:11" ht="30" customHeight="1" x14ac:dyDescent="0.35">
      <c r="A44" s="20">
        <v>42</v>
      </c>
      <c r="B44" s="2">
        <v>0.99845440494590421</v>
      </c>
      <c r="C44" s="2">
        <v>0</v>
      </c>
      <c r="D44" s="2">
        <v>0</v>
      </c>
      <c r="E44" s="2">
        <v>0</v>
      </c>
      <c r="F44" s="54">
        <v>1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2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80"/>
    </row>
    <row r="45" spans="1:11" ht="14.5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 t="shared" ref="H45:J45" si="1">COUNTIF(H2:H44,$K$45)</f>
        <v>1</v>
      </c>
      <c r="I45" s="11">
        <f t="shared" si="1"/>
        <v>0</v>
      </c>
      <c r="J45" s="11">
        <f t="shared" si="1"/>
        <v>0</v>
      </c>
      <c r="K45" s="59" t="s">
        <v>18</v>
      </c>
    </row>
    <row r="46" spans="1:11" ht="14.5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0.93782383419689119</v>
      </c>
      <c r="E46" s="7">
        <f t="shared" si="2"/>
        <v>0.88943488943488946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1</v>
      </c>
      <c r="J46" s="11">
        <f t="shared" si="3"/>
        <v>0</v>
      </c>
      <c r="K46" s="59" t="s">
        <v>14</v>
      </c>
    </row>
    <row r="47" spans="1:11" ht="14.5" x14ac:dyDescent="0.35">
      <c r="A47" s="13">
        <v>0</v>
      </c>
      <c r="B47">
        <f>COUNTIF(B2:B44,"=0")</f>
        <v>0</v>
      </c>
      <c r="C47">
        <f t="shared" ref="C47:E47" si="4">COUNTIF(C2:C44,"=0")</f>
        <v>32</v>
      </c>
      <c r="D47">
        <f t="shared" si="4"/>
        <v>32</v>
      </c>
      <c r="E47">
        <f t="shared" si="4"/>
        <v>32</v>
      </c>
      <c r="G47" s="11">
        <f>COUNTIF(G2:G44,$K$47)</f>
        <v>2</v>
      </c>
      <c r="H47" s="11">
        <f t="shared" ref="H47:J47" si="5">COUNTIF(H2:H44,$K$47)</f>
        <v>4</v>
      </c>
      <c r="I47" s="11">
        <f t="shared" si="5"/>
        <v>2</v>
      </c>
      <c r="J47" s="11">
        <f t="shared" si="5"/>
        <v>3</v>
      </c>
      <c r="K47" s="59" t="s">
        <v>20</v>
      </c>
    </row>
    <row r="48" spans="1:11" ht="14.5" x14ac:dyDescent="0.35">
      <c r="A48" s="13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3</v>
      </c>
      <c r="I48" s="11">
        <f t="shared" si="6"/>
        <v>2</v>
      </c>
      <c r="J48" s="11">
        <f t="shared" si="6"/>
        <v>4</v>
      </c>
      <c r="K48" s="59" t="s">
        <v>16</v>
      </c>
    </row>
    <row r="49" spans="1:11" ht="14.5" x14ac:dyDescent="0.35">
      <c r="A49" s="14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s="59" t="s">
        <v>19</v>
      </c>
    </row>
    <row r="50" spans="1:11" ht="14.5" x14ac:dyDescent="0.35">
      <c r="A50" s="15" t="s">
        <v>9</v>
      </c>
      <c r="B50" s="7">
        <f>INDEX($A$2:$A$44,MATCH(B46,B2:B44,0))</f>
        <v>3</v>
      </c>
      <c r="C50" s="10">
        <f t="shared" ref="C50:E50" si="8">INDEX($A$2:$A$44,MATCH(C46,C2:C44,0))</f>
        <v>24</v>
      </c>
      <c r="D50" s="10">
        <f t="shared" si="8"/>
        <v>33</v>
      </c>
      <c r="E50" s="10">
        <f t="shared" si="8"/>
        <v>33</v>
      </c>
      <c r="F50" s="56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3</v>
      </c>
      <c r="J50" s="11">
        <f>COUNTIF(J2:J44,$K$50)</f>
        <v>3</v>
      </c>
      <c r="K50" s="59" t="s">
        <v>21</v>
      </c>
    </row>
    <row r="51" spans="1:11" ht="30" customHeight="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7">
    <mergeCell ref="K30:K33"/>
    <mergeCell ref="K39:K44"/>
    <mergeCell ref="K15:K21"/>
    <mergeCell ref="K24:K25"/>
    <mergeCell ref="K3:K7"/>
    <mergeCell ref="K9:K13"/>
    <mergeCell ref="K27:K2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T44"/>
  <sheetViews>
    <sheetView topLeftCell="F49" workbookViewId="0">
      <selection activeCell="T45" sqref="T45"/>
    </sheetView>
  </sheetViews>
  <sheetFormatPr defaultRowHeight="14.5" x14ac:dyDescent="0.35"/>
  <cols>
    <col min="19" max="20" width="8.7265625" style="11"/>
  </cols>
  <sheetData>
    <row r="1" spans="19:20" x14ac:dyDescent="0.35">
      <c r="S1" s="32" t="s">
        <v>54</v>
      </c>
      <c r="T1" s="32" t="s">
        <v>84</v>
      </c>
    </row>
    <row r="2" spans="19:20" x14ac:dyDescent="0.35">
      <c r="S2" s="23">
        <v>0</v>
      </c>
      <c r="T2" s="23">
        <v>0.92</v>
      </c>
    </row>
    <row r="3" spans="19:20" x14ac:dyDescent="0.35">
      <c r="S3" s="23">
        <v>1</v>
      </c>
      <c r="T3" s="23">
        <v>0.74</v>
      </c>
    </row>
    <row r="4" spans="19:20" x14ac:dyDescent="0.35">
      <c r="S4" s="23">
        <v>2</v>
      </c>
      <c r="T4" s="23">
        <v>0.5</v>
      </c>
    </row>
    <row r="5" spans="19:20" x14ac:dyDescent="0.35">
      <c r="S5" s="23">
        <v>3</v>
      </c>
      <c r="T5" s="23" t="s">
        <v>85</v>
      </c>
    </row>
    <row r="6" spans="19:20" x14ac:dyDescent="0.35">
      <c r="S6" s="23">
        <v>4</v>
      </c>
      <c r="T6" s="23">
        <v>0.74</v>
      </c>
    </row>
    <row r="7" spans="19:20" x14ac:dyDescent="0.35">
      <c r="S7" s="23">
        <v>5</v>
      </c>
      <c r="T7" s="23" t="s">
        <v>85</v>
      </c>
    </row>
    <row r="8" spans="19:20" x14ac:dyDescent="0.35">
      <c r="S8" s="23">
        <v>6</v>
      </c>
      <c r="T8" s="23">
        <v>1</v>
      </c>
    </row>
    <row r="9" spans="19:20" x14ac:dyDescent="0.35">
      <c r="S9" s="23">
        <v>7</v>
      </c>
      <c r="T9" s="23" t="s">
        <v>85</v>
      </c>
    </row>
    <row r="10" spans="19:20" x14ac:dyDescent="0.35">
      <c r="S10" s="23">
        <v>8</v>
      </c>
      <c r="T10" s="23" t="s">
        <v>85</v>
      </c>
    </row>
    <row r="11" spans="19:20" x14ac:dyDescent="0.35">
      <c r="S11" s="23">
        <v>9</v>
      </c>
      <c r="T11" s="23">
        <v>0.5</v>
      </c>
    </row>
    <row r="12" spans="19:20" x14ac:dyDescent="0.35">
      <c r="S12" s="23">
        <v>10</v>
      </c>
      <c r="T12" s="23">
        <v>0.5</v>
      </c>
    </row>
    <row r="13" spans="19:20" x14ac:dyDescent="0.35">
      <c r="S13" s="23">
        <v>11</v>
      </c>
      <c r="T13" s="23" t="s">
        <v>85</v>
      </c>
    </row>
    <row r="14" spans="19:20" x14ac:dyDescent="0.35">
      <c r="S14" s="23">
        <v>12</v>
      </c>
      <c r="T14" s="23">
        <v>0.89</v>
      </c>
    </row>
    <row r="15" spans="19:20" x14ac:dyDescent="0.35">
      <c r="S15" s="23">
        <v>13</v>
      </c>
      <c r="T15" s="23">
        <v>1</v>
      </c>
    </row>
    <row r="16" spans="19:20" x14ac:dyDescent="0.35">
      <c r="S16" s="23">
        <v>14</v>
      </c>
      <c r="T16" s="23">
        <v>0.99</v>
      </c>
    </row>
    <row r="17" spans="19:20" x14ac:dyDescent="0.35">
      <c r="S17" s="23">
        <v>15</v>
      </c>
      <c r="T17" s="23">
        <v>0.5</v>
      </c>
    </row>
    <row r="18" spans="19:20" x14ac:dyDescent="0.35">
      <c r="S18" s="23">
        <v>16</v>
      </c>
      <c r="T18" s="23" t="s">
        <v>85</v>
      </c>
    </row>
    <row r="19" spans="19:20" x14ac:dyDescent="0.35">
      <c r="S19" s="23">
        <v>17</v>
      </c>
      <c r="T19" s="23">
        <v>0.5</v>
      </c>
    </row>
    <row r="20" spans="19:20" x14ac:dyDescent="0.35">
      <c r="S20" s="23">
        <v>18</v>
      </c>
      <c r="T20" s="23" t="s">
        <v>85</v>
      </c>
    </row>
    <row r="21" spans="19:20" x14ac:dyDescent="0.35">
      <c r="S21" s="23">
        <v>19</v>
      </c>
      <c r="T21" s="23" t="s">
        <v>85</v>
      </c>
    </row>
    <row r="22" spans="19:20" x14ac:dyDescent="0.35">
      <c r="S22" s="23">
        <v>20</v>
      </c>
      <c r="T22" s="23">
        <v>0.92</v>
      </c>
    </row>
    <row r="23" spans="19:20" x14ac:dyDescent="0.35">
      <c r="S23" s="23">
        <v>21</v>
      </c>
      <c r="T23" s="23"/>
    </row>
    <row r="24" spans="19:20" x14ac:dyDescent="0.35">
      <c r="S24" s="23">
        <v>22</v>
      </c>
      <c r="T24" s="23" t="s">
        <v>85</v>
      </c>
    </row>
    <row r="25" spans="19:20" x14ac:dyDescent="0.35">
      <c r="S25" s="23">
        <v>23</v>
      </c>
      <c r="T25" s="23" t="s">
        <v>85</v>
      </c>
    </row>
    <row r="26" spans="19:20" x14ac:dyDescent="0.35">
      <c r="S26" s="23">
        <v>24</v>
      </c>
      <c r="T26" s="23">
        <v>1</v>
      </c>
    </row>
    <row r="27" spans="19:20" x14ac:dyDescent="0.35">
      <c r="S27" s="23">
        <v>25</v>
      </c>
      <c r="T27" s="23">
        <v>0.9</v>
      </c>
    </row>
    <row r="28" spans="19:20" x14ac:dyDescent="0.35">
      <c r="S28" s="23">
        <v>26</v>
      </c>
      <c r="T28" s="23">
        <v>0.59</v>
      </c>
    </row>
    <row r="29" spans="19:20" x14ac:dyDescent="0.35">
      <c r="S29" s="23">
        <v>27</v>
      </c>
      <c r="T29" s="23">
        <v>0.79</v>
      </c>
    </row>
    <row r="30" spans="19:20" x14ac:dyDescent="0.35">
      <c r="S30" s="23">
        <v>28</v>
      </c>
      <c r="T30" s="23" t="s">
        <v>85</v>
      </c>
    </row>
    <row r="31" spans="19:20" x14ac:dyDescent="0.35">
      <c r="S31" s="23">
        <v>29</v>
      </c>
      <c r="T31" s="23" t="s">
        <v>85</v>
      </c>
    </row>
    <row r="32" spans="19:20" x14ac:dyDescent="0.35">
      <c r="S32" s="23">
        <v>30</v>
      </c>
      <c r="T32" s="23">
        <v>0.5</v>
      </c>
    </row>
    <row r="33" spans="19:20" x14ac:dyDescent="0.35">
      <c r="S33" s="23">
        <v>31</v>
      </c>
      <c r="T33" s="23">
        <v>0.5</v>
      </c>
    </row>
    <row r="34" spans="19:20" x14ac:dyDescent="0.35">
      <c r="S34" s="23">
        <v>32</v>
      </c>
      <c r="T34" s="23">
        <v>0.8</v>
      </c>
    </row>
    <row r="35" spans="19:20" x14ac:dyDescent="0.35">
      <c r="S35" s="23">
        <v>33</v>
      </c>
      <c r="T35" s="23">
        <v>0.86</v>
      </c>
    </row>
    <row r="36" spans="19:20" x14ac:dyDescent="0.35">
      <c r="S36" s="23">
        <v>34</v>
      </c>
      <c r="T36" s="23">
        <v>0.68</v>
      </c>
    </row>
    <row r="37" spans="19:20" x14ac:dyDescent="0.35">
      <c r="S37" s="23">
        <v>35</v>
      </c>
      <c r="T37" s="23">
        <v>0.82</v>
      </c>
    </row>
    <row r="38" spans="19:20" x14ac:dyDescent="0.35">
      <c r="S38" s="23">
        <v>36</v>
      </c>
      <c r="T38" s="23">
        <v>0.71</v>
      </c>
    </row>
    <row r="39" spans="19:20" x14ac:dyDescent="0.35">
      <c r="S39" s="23">
        <v>37</v>
      </c>
      <c r="T39" s="23" t="s">
        <v>85</v>
      </c>
    </row>
    <row r="40" spans="19:20" x14ac:dyDescent="0.35">
      <c r="S40" s="23">
        <v>38</v>
      </c>
      <c r="T40" s="23">
        <v>0.5</v>
      </c>
    </row>
    <row r="41" spans="19:20" x14ac:dyDescent="0.35">
      <c r="S41" s="23">
        <v>39</v>
      </c>
      <c r="T41" s="23" t="s">
        <v>85</v>
      </c>
    </row>
    <row r="42" spans="19:20" x14ac:dyDescent="0.35">
      <c r="S42" s="23">
        <v>40</v>
      </c>
      <c r="T42" s="23" t="s">
        <v>85</v>
      </c>
    </row>
    <row r="43" spans="19:20" x14ac:dyDescent="0.35">
      <c r="S43" s="23">
        <v>41</v>
      </c>
      <c r="T43" s="23" t="s">
        <v>85</v>
      </c>
    </row>
    <row r="44" spans="19:20" x14ac:dyDescent="0.35">
      <c r="S44" s="23">
        <v>42</v>
      </c>
      <c r="T44" s="2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2024-11-03T00:04:07Z</dcterms:modified>
</cp:coreProperties>
</file>