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8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1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5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6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7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8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19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20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21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22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23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24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drawings/drawing25.xml" ContentType="application/vnd.openxmlformats-officedocument.drawing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26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27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28.xml" ContentType="application/vnd.openxmlformats-officedocument.drawing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29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30.xml" ContentType="application/vnd.openxmlformats-officedocument.drawing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drawings/drawing31.xml" ContentType="application/vnd.openxmlformats-officedocument.drawing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32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drawings/drawing33.xml" ContentType="application/vnd.openxmlformats-officedocument.drawing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drawings/drawing34.xml" ContentType="application/vnd.openxmlformats-officedocument.drawing+xml"/>
  <Override PartName="/xl/charts/chart161.xml" ContentType="application/vnd.openxmlformats-officedocument.drawingml.chart+xml"/>
  <Override PartName="/xl/drawings/drawing35.xml" ContentType="application/vnd.openxmlformats-officedocument.drawing+xml"/>
  <Override PartName="/xl/charts/chart162.xml" ContentType="application/vnd.openxmlformats-officedocument.drawingml.chart+xml"/>
  <Override PartName="/xl/drawings/drawing36.xml" ContentType="application/vnd.openxmlformats-officedocument.drawing+xml"/>
  <Override PartName="/xl/charts/chart16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7.xml" ContentType="application/vnd.openxmlformats-officedocument.drawing+xml"/>
  <Override PartName="/xl/charts/chart16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wedu-my.sharepoint.com/personal/eduardo_acuna_bwedu_de/Documents/6. WAREM/Asistencia/2. Inn/"/>
    </mc:Choice>
  </mc:AlternateContent>
  <xr:revisionPtr revIDLastSave="216" documentId="13_ncr:1_{2F02618F-18F0-47D0-8F70-2C983CD31454}" xr6:coauthVersionLast="45" xr6:coauthVersionMax="45" xr10:uidLastSave="{67E4DD37-70AF-41CF-AFAA-2EE3E5E5D540}"/>
  <bookViews>
    <workbookView xWindow="-108" yWindow="-108" windowWidth="23256" windowHeight="12576" tabRatio="887" activeTab="1" xr2:uid="{00000000-000D-0000-FFFF-FFFF00000000}"/>
  </bookViews>
  <sheets>
    <sheet name="Fractions_all_Pos_Hydro-FT" sheetId="99" r:id="rId1"/>
    <sheet name="Fractions_all_Pos_Hydro-FT-v2" sheetId="100" r:id="rId2"/>
    <sheet name="Cum_Perc_all_Pos" sheetId="54" r:id="rId3"/>
    <sheet name="d65" sheetId="64" r:id="rId4"/>
    <sheet name="d65_WithIntermediateSections" sheetId="96" r:id="rId5"/>
    <sheet name="pos1" sheetId="13" r:id="rId6"/>
    <sheet name="pos1-2b" sheetId="65" r:id="rId7"/>
    <sheet name="pos2b" sheetId="16" r:id="rId8"/>
    <sheet name="pos2b-3" sheetId="67" r:id="rId9"/>
    <sheet name="pos3" sheetId="17" r:id="rId10"/>
    <sheet name="pos3-4" sheetId="68" r:id="rId11"/>
    <sheet name="pos4" sheetId="18" r:id="rId12"/>
    <sheet name="pos4-6a" sheetId="69" r:id="rId13"/>
    <sheet name="pos6a" sheetId="20" r:id="rId14"/>
    <sheet name="pos6a-6b" sheetId="70" r:id="rId15"/>
    <sheet name="pos6b" sheetId="21" r:id="rId16"/>
    <sheet name="pos6b-5" sheetId="71" r:id="rId17"/>
    <sheet name="pos5" sheetId="19" r:id="rId18"/>
    <sheet name="pos5-7a" sheetId="72" r:id="rId19"/>
    <sheet name="pos7a" sheetId="22" r:id="rId20"/>
    <sheet name="pos7b" sheetId="23" r:id="rId21"/>
    <sheet name="pos7b-8a" sheetId="74" r:id="rId22"/>
    <sheet name="pos8a" sheetId="24" r:id="rId23"/>
    <sheet name="pos8a-8b" sheetId="75" r:id="rId24"/>
    <sheet name="pos8b" sheetId="25" r:id="rId25"/>
    <sheet name="pos8b-10" sheetId="76" r:id="rId26"/>
    <sheet name="pos10" sheetId="27" r:id="rId27"/>
    <sheet name="pos10-11" sheetId="77" r:id="rId28"/>
    <sheet name="pos11" sheetId="28" r:id="rId29"/>
    <sheet name="pos11-12" sheetId="78" r:id="rId30"/>
    <sheet name="pos12" sheetId="29" r:id="rId31"/>
    <sheet name="pos13" sheetId="30" r:id="rId32"/>
    <sheet name="pos14b" sheetId="32" r:id="rId33"/>
    <sheet name="pos15" sheetId="33" r:id="rId34"/>
    <sheet name="pos15-16" sheetId="83" r:id="rId35"/>
    <sheet name="pos16" sheetId="34" r:id="rId36"/>
    <sheet name="pos17" sheetId="35" r:id="rId37"/>
    <sheet name="pos18" sheetId="37" r:id="rId38"/>
    <sheet name="pos19a" sheetId="38" r:id="rId39"/>
    <sheet name="pos19b" sheetId="39" r:id="rId40"/>
    <sheet name="pos20a" sheetId="40" r:id="rId41"/>
    <sheet name="pos20b" sheetId="41" r:id="rId42"/>
    <sheet name="pos20b-21a" sheetId="90" r:id="rId43"/>
    <sheet name="pos21a" sheetId="42" r:id="rId44"/>
    <sheet name="pos21a-21b" sheetId="91" r:id="rId45"/>
    <sheet name="pos21b" sheetId="43" r:id="rId46"/>
    <sheet name="pos22b" sheetId="45" r:id="rId47"/>
    <sheet name="pos22a" sheetId="44" r:id="rId48"/>
    <sheet name="pos22a-23" sheetId="94" r:id="rId49"/>
    <sheet name="pos23" sheetId="46" r:id="rId50"/>
    <sheet name="pos23-24" sheetId="95" r:id="rId51"/>
    <sheet name="pos24" sheetId="47" r:id="rId52"/>
    <sheet name="LZA" sheetId="56" r:id="rId53"/>
    <sheet name="LZA 2" sheetId="60" r:id="rId54"/>
    <sheet name="US curves" sheetId="58" r:id="rId55"/>
    <sheet name="US curves 2" sheetId="61" r:id="rId5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00" l="1"/>
  <c r="A7" i="96"/>
  <c r="Y25" i="100"/>
  <c r="R11" i="100"/>
  <c r="AE11" i="100"/>
  <c r="T11" i="100"/>
  <c r="AF11" i="100"/>
  <c r="I11" i="100"/>
  <c r="U11" i="100"/>
  <c r="AG11" i="100"/>
  <c r="AS11" i="100"/>
  <c r="AU5" i="100"/>
  <c r="AU9" i="100"/>
  <c r="L25" i="100"/>
  <c r="X25" i="100"/>
  <c r="AJ25" i="100"/>
  <c r="AU18" i="100"/>
  <c r="AU22" i="100"/>
  <c r="J11" i="100"/>
  <c r="M25" i="100"/>
  <c r="AI11" i="100"/>
  <c r="N25" i="100"/>
  <c r="Z25" i="100"/>
  <c r="AL25" i="100"/>
  <c r="AU8" i="100"/>
  <c r="AU17" i="100"/>
  <c r="AU25" i="100" s="1"/>
  <c r="C25" i="100"/>
  <c r="O25" i="100"/>
  <c r="AA25" i="100"/>
  <c r="AM25" i="100"/>
  <c r="AU21" i="100"/>
  <c r="M11" i="100"/>
  <c r="D25" i="100"/>
  <c r="P25" i="100"/>
  <c r="AB25" i="100"/>
  <c r="AN25" i="100"/>
  <c r="AH11" i="100"/>
  <c r="L11" i="100"/>
  <c r="Z11" i="100"/>
  <c r="E25" i="100"/>
  <c r="Q25" i="100"/>
  <c r="AC25" i="100"/>
  <c r="AO25" i="100"/>
  <c r="AK25" i="100"/>
  <c r="K11" i="100"/>
  <c r="X11" i="100"/>
  <c r="AK11" i="100"/>
  <c r="N11" i="100"/>
  <c r="AU3" i="100"/>
  <c r="AU11" i="100" s="1"/>
  <c r="O11" i="100"/>
  <c r="AA11" i="100"/>
  <c r="AM11" i="100"/>
  <c r="AU7" i="100"/>
  <c r="F25" i="100"/>
  <c r="R25" i="100"/>
  <c r="AD25" i="100"/>
  <c r="AP25" i="100"/>
  <c r="AU20" i="100"/>
  <c r="AU24" i="100"/>
  <c r="AJ11" i="100"/>
  <c r="Y11" i="100"/>
  <c r="AL11" i="100"/>
  <c r="D11" i="100"/>
  <c r="P11" i="100"/>
  <c r="AB11" i="100"/>
  <c r="AN11" i="100"/>
  <c r="G25" i="100"/>
  <c r="S25" i="100"/>
  <c r="AE25" i="100"/>
  <c r="AQ25" i="100"/>
  <c r="AU4" i="100"/>
  <c r="E11" i="100"/>
  <c r="Q11" i="100"/>
  <c r="AC11" i="100"/>
  <c r="AO11" i="100"/>
  <c r="H25" i="100"/>
  <c r="T25" i="100"/>
  <c r="AF25" i="100"/>
  <c r="AR25" i="100"/>
  <c r="V11" i="100"/>
  <c r="W11" i="100"/>
  <c r="AD11" i="100"/>
  <c r="AU6" i="100"/>
  <c r="AU10" i="100"/>
  <c r="I25" i="100"/>
  <c r="U25" i="100"/>
  <c r="AG25" i="100"/>
  <c r="AS25" i="100"/>
  <c r="AU19" i="100"/>
  <c r="AU23" i="100"/>
  <c r="AT11" i="100"/>
  <c r="AP11" i="100"/>
  <c r="G11" i="100"/>
  <c r="J25" i="100"/>
  <c r="V25" i="100"/>
  <c r="AH25" i="100"/>
  <c r="AT25" i="100"/>
  <c r="F11" i="100"/>
  <c r="S11" i="100"/>
  <c r="AQ11" i="100"/>
  <c r="H11" i="100"/>
  <c r="AR11" i="100"/>
  <c r="K25" i="100"/>
  <c r="W25" i="100"/>
  <c r="AI25" i="100"/>
  <c r="M39" i="96"/>
  <c r="M40" i="96"/>
  <c r="K39" i="96"/>
  <c r="K40" i="96"/>
  <c r="J39" i="96"/>
  <c r="J40" i="96"/>
  <c r="I39" i="96"/>
  <c r="I40" i="96"/>
  <c r="H35" i="96"/>
  <c r="H69" i="96"/>
  <c r="H34" i="96"/>
  <c r="H68" i="96"/>
  <c r="H33" i="96"/>
  <c r="H67" i="96"/>
  <c r="H32" i="96"/>
  <c r="H66" i="96"/>
  <c r="H31" i="96"/>
  <c r="H65" i="96"/>
  <c r="H30" i="96"/>
  <c r="H64" i="96"/>
  <c r="H29" i="96"/>
  <c r="H63" i="96"/>
  <c r="H28" i="96"/>
  <c r="H62" i="96"/>
  <c r="H27" i="96"/>
  <c r="H61" i="96"/>
  <c r="H26" i="96"/>
  <c r="H60" i="96"/>
  <c r="H25" i="96"/>
  <c r="H59" i="96"/>
  <c r="H24" i="96"/>
  <c r="H58" i="96"/>
  <c r="I7" i="96"/>
  <c r="J6" i="96"/>
  <c r="J7" i="96"/>
  <c r="H44" i="96"/>
  <c r="H46" i="96"/>
  <c r="H48" i="96"/>
  <c r="H50" i="96"/>
  <c r="H52" i="96"/>
  <c r="H54" i="96"/>
  <c r="H45" i="96"/>
  <c r="H47" i="96"/>
  <c r="H49" i="96"/>
  <c r="H51" i="96"/>
  <c r="H53" i="96"/>
  <c r="H55" i="96"/>
  <c r="K6" i="96"/>
  <c r="K7" i="96"/>
  <c r="L6" i="96"/>
  <c r="L7" i="96"/>
  <c r="M6" i="96"/>
  <c r="M7" i="96"/>
  <c r="L6" i="64"/>
  <c r="M6" i="64"/>
  <c r="N6" i="64"/>
  <c r="O6" i="64"/>
  <c r="O39" i="64"/>
  <c r="M39" i="64"/>
  <c r="L39" i="64"/>
  <c r="L40" i="64"/>
  <c r="K39" i="64"/>
  <c r="K40" i="64"/>
  <c r="L7" i="64"/>
  <c r="L11" i="64"/>
  <c r="M7" i="64"/>
  <c r="M13" i="64"/>
  <c r="N7" i="64"/>
  <c r="N10" i="64"/>
  <c r="O7" i="64"/>
  <c r="O11" i="64"/>
  <c r="O25" i="64"/>
  <c r="K7" i="64"/>
  <c r="K12" i="64"/>
  <c r="K26" i="64"/>
  <c r="K60" i="64"/>
  <c r="J25" i="64"/>
  <c r="J59" i="64"/>
  <c r="J26" i="64"/>
  <c r="J60" i="64"/>
  <c r="J27" i="64"/>
  <c r="J61" i="64"/>
  <c r="J28" i="64"/>
  <c r="J62" i="64"/>
  <c r="J29" i="64"/>
  <c r="J63" i="64"/>
  <c r="J30" i="64"/>
  <c r="J64" i="64"/>
  <c r="J31" i="64"/>
  <c r="J65" i="64"/>
  <c r="J32" i="64"/>
  <c r="J66" i="64"/>
  <c r="J33" i="64"/>
  <c r="J67" i="64"/>
  <c r="J34" i="64"/>
  <c r="J68" i="64"/>
  <c r="J35" i="64"/>
  <c r="J69" i="64"/>
  <c r="J24" i="64"/>
  <c r="J58" i="64"/>
  <c r="O12" i="64"/>
  <c r="M21" i="64"/>
  <c r="M19" i="64"/>
  <c r="M17" i="64"/>
  <c r="M15" i="64"/>
  <c r="M20" i="64"/>
  <c r="M18" i="64"/>
  <c r="M16" i="64"/>
  <c r="M14" i="64"/>
  <c r="J54" i="64"/>
  <c r="J50" i="64"/>
  <c r="J46" i="64"/>
  <c r="L20" i="64"/>
  <c r="L34" i="64"/>
  <c r="L68" i="64"/>
  <c r="L18" i="64"/>
  <c r="L37" i="64"/>
  <c r="L38" i="64"/>
  <c r="L41" i="64"/>
  <c r="L16" i="64"/>
  <c r="L30" i="64"/>
  <c r="L64" i="64"/>
  <c r="O13" i="64"/>
  <c r="O27" i="64"/>
  <c r="O61" i="64"/>
  <c r="J53" i="64"/>
  <c r="J49" i="64"/>
  <c r="J45" i="64"/>
  <c r="J44" i="64"/>
  <c r="J52" i="64"/>
  <c r="J48" i="64"/>
  <c r="O59" i="64"/>
  <c r="L21" i="64"/>
  <c r="L35" i="64"/>
  <c r="L69" i="64"/>
  <c r="L19" i="64"/>
  <c r="L17" i="64"/>
  <c r="L15" i="64"/>
  <c r="L29" i="64"/>
  <c r="L63" i="64"/>
  <c r="M10" i="64"/>
  <c r="J55" i="64"/>
  <c r="J51" i="64"/>
  <c r="J47" i="64"/>
  <c r="N11" i="64"/>
  <c r="N25" i="64"/>
  <c r="N59" i="64"/>
  <c r="M11" i="64"/>
  <c r="M25" i="64"/>
  <c r="M59" i="64"/>
  <c r="O21" i="64"/>
  <c r="O37" i="64"/>
  <c r="O20" i="64"/>
  <c r="O19" i="64"/>
  <c r="O18" i="64"/>
  <c r="O17" i="64"/>
  <c r="O16" i="64"/>
  <c r="O15" i="64"/>
  <c r="O14" i="64"/>
  <c r="N13" i="64"/>
  <c r="M12" i="64"/>
  <c r="O10" i="64"/>
  <c r="N12" i="64"/>
  <c r="N21" i="64"/>
  <c r="N35" i="64"/>
  <c r="N69" i="64"/>
  <c r="N20" i="64"/>
  <c r="N19" i="64"/>
  <c r="N18" i="64"/>
  <c r="N17" i="64"/>
  <c r="N16" i="64"/>
  <c r="N15" i="64"/>
  <c r="N14" i="64"/>
  <c r="L14" i="64"/>
  <c r="L28" i="64"/>
  <c r="L62" i="64"/>
  <c r="L12" i="64"/>
  <c r="L26" i="64"/>
  <c r="L60" i="64"/>
  <c r="L10" i="64"/>
  <c r="L13" i="64"/>
  <c r="L27" i="64"/>
  <c r="L61" i="64"/>
  <c r="K11" i="64"/>
  <c r="K25" i="64"/>
  <c r="K59" i="64"/>
  <c r="K19" i="64"/>
  <c r="K33" i="64"/>
  <c r="K67" i="64"/>
  <c r="K10" i="64"/>
  <c r="K24" i="64"/>
  <c r="K58" i="64"/>
  <c r="K18" i="64"/>
  <c r="K32" i="64"/>
  <c r="K66" i="64"/>
  <c r="K14" i="64"/>
  <c r="K28" i="64"/>
  <c r="K62" i="64"/>
  <c r="K21" i="64"/>
  <c r="K35" i="64"/>
  <c r="K69" i="64"/>
  <c r="K17" i="64"/>
  <c r="K13" i="64"/>
  <c r="K27" i="64"/>
  <c r="K61" i="64"/>
  <c r="K15" i="64"/>
  <c r="K20" i="64"/>
  <c r="K34" i="64"/>
  <c r="K68" i="64"/>
  <c r="K16" i="64"/>
  <c r="K30" i="64"/>
  <c r="K64" i="64"/>
  <c r="L33" i="64"/>
  <c r="L67" i="64"/>
  <c r="M28" i="64"/>
  <c r="M62" i="64"/>
  <c r="O35" i="64"/>
  <c r="O69" i="64"/>
  <c r="N27" i="64"/>
  <c r="N61" i="64"/>
  <c r="M35" i="64"/>
  <c r="M69" i="64"/>
  <c r="K29" i="64"/>
  <c r="K63" i="64"/>
  <c r="M27" i="64"/>
  <c r="M61" i="64"/>
  <c r="L25" i="64"/>
  <c r="L59" i="64"/>
  <c r="M40" i="64"/>
  <c r="A45" i="96"/>
  <c r="A43" i="96"/>
  <c r="A39" i="96"/>
  <c r="A37" i="96"/>
  <c r="A29" i="96"/>
  <c r="A24" i="96"/>
  <c r="A22" i="96"/>
  <c r="A20" i="96"/>
  <c r="A18" i="96"/>
  <c r="A16" i="96"/>
  <c r="A13" i="96"/>
  <c r="A11" i="96"/>
  <c r="A9" i="96"/>
  <c r="A4" i="96"/>
  <c r="N47" i="64"/>
  <c r="K47" i="64"/>
  <c r="O47" i="64"/>
  <c r="L47" i="64"/>
  <c r="M47" i="64"/>
  <c r="N45" i="64"/>
  <c r="O45" i="64"/>
  <c r="L45" i="64"/>
  <c r="K45" i="64"/>
  <c r="M45" i="64"/>
  <c r="N50" i="64"/>
  <c r="O50" i="64"/>
  <c r="L50" i="64"/>
  <c r="M50" i="64"/>
  <c r="K50" i="64"/>
  <c r="N51" i="64"/>
  <c r="K51" i="64"/>
  <c r="O51" i="64"/>
  <c r="L51" i="64"/>
  <c r="M51" i="64"/>
  <c r="N48" i="64"/>
  <c r="O48" i="64"/>
  <c r="K48" i="64"/>
  <c r="L48" i="64"/>
  <c r="M48" i="64"/>
  <c r="N49" i="64"/>
  <c r="O49" i="64"/>
  <c r="L49" i="64"/>
  <c r="K49" i="64"/>
  <c r="M49" i="64"/>
  <c r="N55" i="64"/>
  <c r="K55" i="64"/>
  <c r="O55" i="64"/>
  <c r="L55" i="64"/>
  <c r="M55" i="64"/>
  <c r="N52" i="64"/>
  <c r="O52" i="64"/>
  <c r="K52" i="64"/>
  <c r="L52" i="64"/>
  <c r="M52" i="64"/>
  <c r="N53" i="64"/>
  <c r="O53" i="64"/>
  <c r="L53" i="64"/>
  <c r="K53" i="64"/>
  <c r="M53" i="64"/>
  <c r="N44" i="64"/>
  <c r="O44" i="64"/>
  <c r="K44" i="64"/>
  <c r="L44" i="64"/>
  <c r="M44" i="64"/>
  <c r="N46" i="64"/>
  <c r="O46" i="64"/>
  <c r="L46" i="64"/>
  <c r="M46" i="64"/>
  <c r="K46" i="64"/>
  <c r="N54" i="64"/>
  <c r="O54" i="64"/>
  <c r="L54" i="64"/>
  <c r="M54" i="64"/>
  <c r="K54" i="64"/>
  <c r="K37" i="64"/>
  <c r="K38" i="64"/>
  <c r="K41" i="64"/>
  <c r="K31" i="64"/>
  <c r="K65" i="64"/>
  <c r="M34" i="64"/>
  <c r="M68" i="64"/>
  <c r="L31" i="64"/>
  <c r="L65" i="64"/>
  <c r="L32" i="64"/>
  <c r="L66" i="64"/>
  <c r="M26" i="64"/>
  <c r="M60" i="64"/>
  <c r="N28" i="64"/>
  <c r="N62" i="64"/>
  <c r="O28" i="64"/>
  <c r="O62" i="64"/>
  <c r="M33" i="64"/>
  <c r="M67" i="64"/>
  <c r="L24" i="64"/>
  <c r="L58" i="64"/>
  <c r="M29" i="64"/>
  <c r="M63" i="64"/>
  <c r="D5" i="83"/>
  <c r="M37" i="64"/>
  <c r="M38" i="64"/>
  <c r="M41" i="64"/>
  <c r="N39" i="64"/>
  <c r="N40" i="64"/>
  <c r="M30" i="64"/>
  <c r="M64" i="64"/>
  <c r="O34" i="64"/>
  <c r="O68" i="64"/>
  <c r="O26" i="64"/>
  <c r="O60" i="64"/>
  <c r="N26" i="64"/>
  <c r="N60" i="64"/>
  <c r="M24" i="64"/>
  <c r="M58" i="64"/>
  <c r="M31" i="64"/>
  <c r="M65" i="64"/>
  <c r="O29" i="64"/>
  <c r="O63" i="64"/>
  <c r="N29" i="64"/>
  <c r="N63" i="64"/>
  <c r="O33" i="64"/>
  <c r="O67" i="64"/>
  <c r="N33" i="64"/>
  <c r="N67" i="64"/>
  <c r="M32" i="64"/>
  <c r="M66" i="64"/>
  <c r="O30" i="64"/>
  <c r="O64" i="64"/>
  <c r="N30" i="64"/>
  <c r="N64" i="64"/>
  <c r="N37" i="64"/>
  <c r="N38" i="64"/>
  <c r="N41" i="64"/>
  <c r="O40" i="64"/>
  <c r="N34" i="64"/>
  <c r="N68" i="64"/>
  <c r="N32" i="64"/>
  <c r="N66" i="64"/>
  <c r="O32" i="64"/>
  <c r="O66" i="64"/>
  <c r="N24" i="64"/>
  <c r="N58" i="64"/>
  <c r="O24" i="64"/>
  <c r="O58" i="64"/>
  <c r="N31" i="64"/>
  <c r="N65" i="64"/>
  <c r="O31" i="64"/>
  <c r="O65" i="64"/>
  <c r="O38" i="64"/>
  <c r="O41" i="64"/>
  <c r="AA19" i="47"/>
  <c r="AA18" i="46"/>
  <c r="AA19" i="45"/>
  <c r="AA19" i="44"/>
  <c r="AA19" i="43"/>
  <c r="AA19" i="42"/>
  <c r="AA19" i="41"/>
  <c r="AA19" i="40"/>
  <c r="AA19" i="39"/>
  <c r="AA19" i="38"/>
  <c r="AA19" i="37"/>
  <c r="AA19" i="35"/>
  <c r="AA19" i="34"/>
  <c r="AA19" i="33"/>
  <c r="AA19" i="32"/>
  <c r="AA19" i="30"/>
  <c r="AA19" i="29"/>
  <c r="AA18" i="28"/>
  <c r="AA19" i="27"/>
  <c r="AA19" i="25"/>
  <c r="AA20" i="24"/>
  <c r="AA18" i="23"/>
  <c r="AA19" i="22"/>
  <c r="AA19" i="21"/>
  <c r="AA20" i="20"/>
  <c r="AA19" i="18"/>
  <c r="AA19" i="13"/>
  <c r="AA20" i="16"/>
  <c r="AA18" i="17"/>
  <c r="AA20" i="19"/>
  <c r="C34" i="43"/>
  <c r="C33" i="43"/>
  <c r="C32" i="43"/>
  <c r="C33" i="42"/>
  <c r="C34" i="42"/>
  <c r="N17" i="47"/>
  <c r="O17" i="47"/>
  <c r="N18" i="47"/>
  <c r="O18" i="47"/>
  <c r="N19" i="47"/>
  <c r="O19" i="47"/>
  <c r="P19" i="47"/>
  <c r="P18" i="47"/>
  <c r="E24" i="47"/>
  <c r="F24" i="47"/>
  <c r="G24" i="47"/>
  <c r="E8" i="47"/>
  <c r="F8" i="47"/>
  <c r="N16" i="46"/>
  <c r="O16" i="46"/>
  <c r="N17" i="46"/>
  <c r="O17" i="46"/>
  <c r="N18" i="46"/>
  <c r="O18" i="46"/>
  <c r="P18" i="46"/>
  <c r="E24" i="46"/>
  <c r="F24" i="46"/>
  <c r="G24" i="46"/>
  <c r="E8" i="46"/>
  <c r="F8" i="46"/>
  <c r="N17" i="45"/>
  <c r="O17" i="45"/>
  <c r="N18" i="45"/>
  <c r="O18" i="45"/>
  <c r="N19" i="45"/>
  <c r="O19" i="45"/>
  <c r="P19" i="45"/>
  <c r="P18" i="45"/>
  <c r="L6" i="45"/>
  <c r="E23" i="45"/>
  <c r="F23" i="45"/>
  <c r="G23" i="45"/>
  <c r="N17" i="44"/>
  <c r="O17" i="44"/>
  <c r="N18" i="44"/>
  <c r="O18" i="44"/>
  <c r="N19" i="44"/>
  <c r="O19" i="44"/>
  <c r="P19" i="44"/>
  <c r="E8" i="44"/>
  <c r="F8" i="44"/>
  <c r="E24" i="44"/>
  <c r="F24" i="44"/>
  <c r="G24" i="44"/>
  <c r="N17" i="43"/>
  <c r="O17" i="43"/>
  <c r="N18" i="43"/>
  <c r="O18" i="43"/>
  <c r="N19" i="43"/>
  <c r="O19" i="43"/>
  <c r="P19" i="43"/>
  <c r="E24" i="43"/>
  <c r="F24" i="43"/>
  <c r="G24" i="43"/>
  <c r="E8" i="43"/>
  <c r="F8" i="43"/>
  <c r="N17" i="42"/>
  <c r="O17" i="42"/>
  <c r="N18" i="42"/>
  <c r="O18" i="42"/>
  <c r="N19" i="42"/>
  <c r="O19" i="42"/>
  <c r="P19" i="42"/>
  <c r="E24" i="42"/>
  <c r="F24" i="42"/>
  <c r="G24" i="42"/>
  <c r="E8" i="42"/>
  <c r="F8" i="42"/>
  <c r="N17" i="41"/>
  <c r="O17" i="41"/>
  <c r="N18" i="41"/>
  <c r="O18" i="41"/>
  <c r="N19" i="41"/>
  <c r="O19" i="41"/>
  <c r="P19" i="41"/>
  <c r="E24" i="41"/>
  <c r="F24" i="41"/>
  <c r="E8" i="41"/>
  <c r="F8" i="41"/>
  <c r="N17" i="40"/>
  <c r="O17" i="40"/>
  <c r="N18" i="40"/>
  <c r="O18" i="40"/>
  <c r="N19" i="40"/>
  <c r="O19" i="40"/>
  <c r="P19" i="40"/>
  <c r="E23" i="40"/>
  <c r="F23" i="40"/>
  <c r="G23" i="40"/>
  <c r="N17" i="39"/>
  <c r="O17" i="39"/>
  <c r="N18" i="39"/>
  <c r="O18" i="39"/>
  <c r="N19" i="39"/>
  <c r="O19" i="39"/>
  <c r="P19" i="39"/>
  <c r="E24" i="39"/>
  <c r="F24" i="39"/>
  <c r="E8" i="39"/>
  <c r="F8" i="39"/>
  <c r="N17" i="38"/>
  <c r="O17" i="38"/>
  <c r="N18" i="38"/>
  <c r="O18" i="38"/>
  <c r="N19" i="38"/>
  <c r="O19" i="38"/>
  <c r="P19" i="38"/>
  <c r="E8" i="38"/>
  <c r="F8" i="38"/>
  <c r="E24" i="38"/>
  <c r="F24" i="38"/>
  <c r="G24" i="38"/>
  <c r="N17" i="37"/>
  <c r="O17" i="37"/>
  <c r="N18" i="37"/>
  <c r="O18" i="37"/>
  <c r="N19" i="37"/>
  <c r="O19" i="37"/>
  <c r="P19" i="37"/>
  <c r="E24" i="37"/>
  <c r="F24" i="37"/>
  <c r="G24" i="37"/>
  <c r="E8" i="37"/>
  <c r="F8" i="37"/>
  <c r="N17" i="35"/>
  <c r="O17" i="35"/>
  <c r="N18" i="35"/>
  <c r="O18" i="35"/>
  <c r="N19" i="35"/>
  <c r="O19" i="35"/>
  <c r="P19" i="35"/>
  <c r="E24" i="35"/>
  <c r="F24" i="35"/>
  <c r="G24" i="35"/>
  <c r="E8" i="35"/>
  <c r="F8" i="35"/>
  <c r="N17" i="34"/>
  <c r="O17" i="34"/>
  <c r="N18" i="34"/>
  <c r="O18" i="34"/>
  <c r="N19" i="34"/>
  <c r="O19" i="34"/>
  <c r="P19" i="34"/>
  <c r="E23" i="34"/>
  <c r="F23" i="34"/>
  <c r="G23" i="34"/>
  <c r="N17" i="33"/>
  <c r="O17" i="33"/>
  <c r="N18" i="33"/>
  <c r="O18" i="33"/>
  <c r="N19" i="33"/>
  <c r="O19" i="33"/>
  <c r="P19" i="33"/>
  <c r="E23" i="33"/>
  <c r="F23" i="33"/>
  <c r="G23" i="33"/>
  <c r="N17" i="32"/>
  <c r="O17" i="32"/>
  <c r="N18" i="32"/>
  <c r="O18" i="32"/>
  <c r="N19" i="32"/>
  <c r="O19" i="32"/>
  <c r="P19" i="32"/>
  <c r="E8" i="32"/>
  <c r="F8" i="32"/>
  <c r="E24" i="32"/>
  <c r="F24" i="32"/>
  <c r="G24" i="32"/>
  <c r="N17" i="30"/>
  <c r="O17" i="30"/>
  <c r="N18" i="30"/>
  <c r="O18" i="30"/>
  <c r="N19" i="30"/>
  <c r="O19" i="30"/>
  <c r="E23" i="30"/>
  <c r="F23" i="30"/>
  <c r="G23" i="30"/>
  <c r="N17" i="29"/>
  <c r="O17" i="29"/>
  <c r="N18" i="29"/>
  <c r="O18" i="29"/>
  <c r="N19" i="29"/>
  <c r="O19" i="29"/>
  <c r="P19" i="29"/>
  <c r="E24" i="29"/>
  <c r="F24" i="29"/>
  <c r="G24" i="29"/>
  <c r="E8" i="29"/>
  <c r="F8" i="29"/>
  <c r="N15" i="28"/>
  <c r="O15" i="28"/>
  <c r="N16" i="28"/>
  <c r="O16" i="28"/>
  <c r="N17" i="28"/>
  <c r="O17" i="28"/>
  <c r="N18" i="28"/>
  <c r="O18" i="28"/>
  <c r="P18" i="28"/>
  <c r="E24" i="28"/>
  <c r="F24" i="28"/>
  <c r="G24" i="28"/>
  <c r="E8" i="28"/>
  <c r="F8" i="28"/>
  <c r="N17" i="27"/>
  <c r="O17" i="27"/>
  <c r="N18" i="27"/>
  <c r="O18" i="27"/>
  <c r="N19" i="27"/>
  <c r="O19" i="27"/>
  <c r="P19" i="27"/>
  <c r="E24" i="27"/>
  <c r="F24" i="27"/>
  <c r="G24" i="27"/>
  <c r="E8" i="27"/>
  <c r="F8" i="27"/>
  <c r="E9" i="27"/>
  <c r="F9" i="27"/>
  <c r="N17" i="25"/>
  <c r="O17" i="25"/>
  <c r="N18" i="25"/>
  <c r="O18" i="25"/>
  <c r="N19" i="25"/>
  <c r="O19" i="25"/>
  <c r="P19" i="25"/>
  <c r="E24" i="25"/>
  <c r="F24" i="25"/>
  <c r="G24" i="25"/>
  <c r="E8" i="25"/>
  <c r="F8" i="25"/>
  <c r="L6" i="24"/>
  <c r="N18" i="24"/>
  <c r="O18" i="24"/>
  <c r="N19" i="24"/>
  <c r="O19" i="24"/>
  <c r="N20" i="24"/>
  <c r="O20" i="24"/>
  <c r="P20" i="24"/>
  <c r="E8" i="24"/>
  <c r="F8" i="24"/>
  <c r="E24" i="24"/>
  <c r="F24" i="24"/>
  <c r="G24" i="24"/>
  <c r="N16" i="23"/>
  <c r="O16" i="23"/>
  <c r="N17" i="23"/>
  <c r="O17" i="23"/>
  <c r="N18" i="23"/>
  <c r="O18" i="23"/>
  <c r="P18" i="23"/>
  <c r="E24" i="23"/>
  <c r="F24" i="23"/>
  <c r="E8" i="23"/>
  <c r="F8" i="23"/>
  <c r="N17" i="22"/>
  <c r="O17" i="22"/>
  <c r="N18" i="22"/>
  <c r="O18" i="22"/>
  <c r="N19" i="22"/>
  <c r="O19" i="22"/>
  <c r="P19" i="22"/>
  <c r="E24" i="22"/>
  <c r="F24" i="22"/>
  <c r="G24" i="22"/>
  <c r="E8" i="22"/>
  <c r="F8" i="22"/>
  <c r="N17" i="21"/>
  <c r="O17" i="21"/>
  <c r="N18" i="21"/>
  <c r="O18" i="21"/>
  <c r="N19" i="21"/>
  <c r="O19" i="21"/>
  <c r="P19" i="21"/>
  <c r="L6" i="21"/>
  <c r="E24" i="21"/>
  <c r="F24" i="21"/>
  <c r="G24" i="21"/>
  <c r="E8" i="21"/>
  <c r="F8" i="21"/>
  <c r="N18" i="20"/>
  <c r="O18" i="20"/>
  <c r="N19" i="20"/>
  <c r="O19" i="20"/>
  <c r="N20" i="20"/>
  <c r="O20" i="20"/>
  <c r="P20" i="20"/>
  <c r="L6" i="20"/>
  <c r="E24" i="20"/>
  <c r="F24" i="20"/>
  <c r="G24" i="20"/>
  <c r="E8" i="20"/>
  <c r="F8" i="20"/>
  <c r="L6" i="19"/>
  <c r="N18" i="19"/>
  <c r="O18" i="19"/>
  <c r="N19" i="19"/>
  <c r="O19" i="19"/>
  <c r="N20" i="19"/>
  <c r="O20" i="19"/>
  <c r="P20" i="19"/>
  <c r="E24" i="19"/>
  <c r="F24" i="19"/>
  <c r="G24" i="19"/>
  <c r="E8" i="19"/>
  <c r="F8" i="19"/>
  <c r="N17" i="18"/>
  <c r="O17" i="18"/>
  <c r="N18" i="18"/>
  <c r="O18" i="18"/>
  <c r="N19" i="18"/>
  <c r="O19" i="18"/>
  <c r="P19" i="18"/>
  <c r="E24" i="18"/>
  <c r="F24" i="18"/>
  <c r="G24" i="18"/>
  <c r="E8" i="18"/>
  <c r="F8" i="18"/>
  <c r="E9" i="18"/>
  <c r="F9" i="18"/>
  <c r="C6" i="17"/>
  <c r="E8" i="17"/>
  <c r="F8" i="17"/>
  <c r="E24" i="17"/>
  <c r="F24" i="17"/>
  <c r="G24" i="17"/>
  <c r="N17" i="17"/>
  <c r="O17" i="17"/>
  <c r="P17" i="17"/>
  <c r="N18" i="17"/>
  <c r="O18" i="17"/>
  <c r="P18" i="17"/>
  <c r="L6" i="16"/>
  <c r="N19" i="16"/>
  <c r="O19" i="16"/>
  <c r="P19" i="16"/>
  <c r="N20" i="16"/>
  <c r="O20" i="16"/>
  <c r="P20" i="16"/>
  <c r="E8" i="16"/>
  <c r="F8" i="16"/>
  <c r="E24" i="16"/>
  <c r="F24" i="16"/>
  <c r="G24" i="16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C6" i="13"/>
  <c r="O19" i="13"/>
  <c r="P19" i="13"/>
  <c r="N19" i="13"/>
  <c r="O8" i="13"/>
  <c r="N8" i="13"/>
  <c r="L6" i="13"/>
  <c r="O18" i="13"/>
  <c r="P18" i="13"/>
  <c r="N18" i="13"/>
  <c r="F8" i="13"/>
  <c r="E8" i="13"/>
  <c r="BC8" i="13"/>
  <c r="P18" i="33"/>
  <c r="P18" i="37"/>
  <c r="BE8" i="47"/>
  <c r="BC8" i="47"/>
  <c r="BD8" i="47" a="1"/>
  <c r="BD8" i="47"/>
  <c r="BF8" i="47" a="1"/>
  <c r="BF8" i="47"/>
  <c r="BC9" i="47"/>
  <c r="BE8" i="46"/>
  <c r="BC9" i="46"/>
  <c r="BC8" i="46"/>
  <c r="BF8" i="46" a="1"/>
  <c r="BF8" i="46"/>
  <c r="BC8" i="44"/>
  <c r="BD8" i="44" a="1"/>
  <c r="BD8" i="44"/>
  <c r="BC9" i="44"/>
  <c r="BE8" i="44"/>
  <c r="BC8" i="43"/>
  <c r="BE8" i="43"/>
  <c r="BC9" i="43"/>
  <c r="BD8" i="43" a="1"/>
  <c r="BD8" i="43"/>
  <c r="BC8" i="42"/>
  <c r="BD8" i="42" a="1"/>
  <c r="BD8" i="42"/>
  <c r="BC9" i="42"/>
  <c r="BE8" i="42"/>
  <c r="P18" i="41"/>
  <c r="BC8" i="41"/>
  <c r="BD8" i="41" a="1"/>
  <c r="BD8" i="41"/>
  <c r="BC9" i="41"/>
  <c r="BE8" i="41"/>
  <c r="BF8" i="41" a="1"/>
  <c r="BF8" i="41"/>
  <c r="BC9" i="39"/>
  <c r="BF8" i="39" a="1"/>
  <c r="BF8" i="39"/>
  <c r="BE8" i="39"/>
  <c r="BC8" i="39"/>
  <c r="BD8" i="39" a="1"/>
  <c r="BD8" i="39"/>
  <c r="BC8" i="38"/>
  <c r="BD8" i="38" a="1"/>
  <c r="BD8" i="38"/>
  <c r="BC9" i="38"/>
  <c r="BE8" i="38"/>
  <c r="BF8" i="38" a="1"/>
  <c r="BF8" i="38"/>
  <c r="BC8" i="37"/>
  <c r="BD8" i="37" a="1"/>
  <c r="BD8" i="37"/>
  <c r="BC9" i="37"/>
  <c r="BE8" i="37"/>
  <c r="BC9" i="35"/>
  <c r="BC8" i="35"/>
  <c r="BE8" i="35"/>
  <c r="BF8" i="35" a="1"/>
  <c r="BF8" i="35"/>
  <c r="BD8" i="35" a="1"/>
  <c r="BD8" i="35"/>
  <c r="BF8" i="32" a="1"/>
  <c r="BF8" i="32"/>
  <c r="BE8" i="32"/>
  <c r="BC8" i="32"/>
  <c r="BD8" i="32" a="1"/>
  <c r="BD8" i="32"/>
  <c r="BC9" i="32"/>
  <c r="BC8" i="29"/>
  <c r="BC8" i="28"/>
  <c r="BC9" i="27"/>
  <c r="BC8" i="27"/>
  <c r="BD8" i="27" a="1"/>
  <c r="BD8" i="27"/>
  <c r="BD9" i="27" a="1"/>
  <c r="BD9" i="27"/>
  <c r="BE8" i="27"/>
  <c r="BC8" i="25"/>
  <c r="BC8" i="24"/>
  <c r="BC30" i="23"/>
  <c r="BC29" i="23"/>
  <c r="BD29" i="23" a="1"/>
  <c r="BD29" i="23"/>
  <c r="BE29" i="23"/>
  <c r="BC8" i="22"/>
  <c r="BD8" i="22" a="1"/>
  <c r="BD8" i="22"/>
  <c r="BC9" i="22"/>
  <c r="BE8" i="22"/>
  <c r="BC32" i="19"/>
  <c r="BC8" i="21"/>
  <c r="P18" i="21"/>
  <c r="BC8" i="20"/>
  <c r="BC8" i="18"/>
  <c r="BD8" i="18" a="1"/>
  <c r="BD8" i="18"/>
  <c r="BC8" i="17"/>
  <c r="BC8" i="16"/>
  <c r="BM10" i="13"/>
  <c r="BM9" i="13"/>
  <c r="BK10" i="13"/>
  <c r="BL10" i="13" a="1"/>
  <c r="BL10" i="13"/>
  <c r="BK9" i="13"/>
  <c r="BL9" i="13" a="1"/>
  <c r="BL9" i="13"/>
  <c r="BM8" i="13"/>
  <c r="BK8" i="13"/>
  <c r="BL8" i="13" a="1"/>
  <c r="BL8" i="13"/>
  <c r="BD8" i="13" a="1"/>
  <c r="BD8" i="13"/>
  <c r="BD9" i="13" a="1"/>
  <c r="BD9" i="13"/>
  <c r="BD11" i="13" a="1"/>
  <c r="BD11" i="13"/>
  <c r="BC11" i="13"/>
  <c r="BC12" i="13"/>
  <c r="BD12" i="13" a="1"/>
  <c r="BD12" i="13"/>
  <c r="BC16" i="13"/>
  <c r="BD16" i="13" a="1"/>
  <c r="BD16" i="13"/>
  <c r="BC9" i="13"/>
  <c r="BD10" i="13" a="1"/>
  <c r="BD10" i="13"/>
  <c r="BC13" i="13"/>
  <c r="BD13" i="13" a="1"/>
  <c r="BD13" i="13"/>
  <c r="BC10" i="13"/>
  <c r="BC15" i="13"/>
  <c r="BD15" i="13" a="1"/>
  <c r="BD15" i="13"/>
  <c r="BC14" i="13"/>
  <c r="BD14" i="13" a="1"/>
  <c r="BD14" i="13"/>
  <c r="BI8" i="13"/>
  <c r="BJ8" i="13" a="1"/>
  <c r="BJ8" i="13"/>
  <c r="BG8" i="13"/>
  <c r="BH8" i="13" a="1"/>
  <c r="BH8" i="13"/>
  <c r="BI10" i="13"/>
  <c r="BG10" i="13"/>
  <c r="BH10" i="13" a="1"/>
  <c r="BH10" i="13"/>
  <c r="BG9" i="13"/>
  <c r="BH9" i="13" a="1"/>
  <c r="BH9" i="13"/>
  <c r="BI9" i="13"/>
  <c r="Q20" i="24"/>
  <c r="U20" i="24"/>
  <c r="Q18" i="21"/>
  <c r="U18" i="21"/>
  <c r="Q19" i="24"/>
  <c r="U19" i="24"/>
  <c r="Q19" i="21"/>
  <c r="U19" i="21"/>
  <c r="P18" i="22"/>
  <c r="P17" i="22"/>
  <c r="P18" i="32"/>
  <c r="P17" i="32"/>
  <c r="P19" i="24"/>
  <c r="P18" i="24"/>
  <c r="P18" i="29"/>
  <c r="P17" i="29"/>
  <c r="P18" i="34"/>
  <c r="P17" i="34"/>
  <c r="X18" i="13"/>
  <c r="Y18" i="13"/>
  <c r="W18" i="13"/>
  <c r="P18" i="39"/>
  <c r="P17" i="39"/>
  <c r="W19" i="13"/>
  <c r="X8" i="13"/>
  <c r="W8" i="13"/>
  <c r="R20" i="24"/>
  <c r="V20" i="24"/>
  <c r="P17" i="21"/>
  <c r="P19" i="30"/>
  <c r="P18" i="30"/>
  <c r="P17" i="30"/>
  <c r="P17" i="47"/>
  <c r="Q18" i="45"/>
  <c r="U18" i="45"/>
  <c r="P18" i="43"/>
  <c r="P17" i="43"/>
  <c r="P17" i="23"/>
  <c r="P16" i="23"/>
  <c r="P17" i="37"/>
  <c r="P18" i="42"/>
  <c r="P17" i="42"/>
  <c r="P17" i="28"/>
  <c r="P16" i="28"/>
  <c r="P15" i="28"/>
  <c r="P18" i="40"/>
  <c r="P17" i="40"/>
  <c r="P18" i="44"/>
  <c r="P17" i="44"/>
  <c r="P17" i="46"/>
  <c r="P16" i="46"/>
  <c r="Q19" i="19"/>
  <c r="U19" i="19"/>
  <c r="P18" i="18"/>
  <c r="P17" i="18"/>
  <c r="Q19" i="45"/>
  <c r="P17" i="41"/>
  <c r="G24" i="41"/>
  <c r="G24" i="39"/>
  <c r="P18" i="38"/>
  <c r="P17" i="38"/>
  <c r="P18" i="35"/>
  <c r="P17" i="35"/>
  <c r="P18" i="27"/>
  <c r="P17" i="27"/>
  <c r="G24" i="23"/>
  <c r="Q20" i="20"/>
  <c r="P19" i="20"/>
  <c r="P18" i="20"/>
  <c r="Q18" i="20"/>
  <c r="U18" i="20"/>
  <c r="P19" i="19"/>
  <c r="P18" i="19"/>
  <c r="Q20" i="19"/>
  <c r="Q19" i="16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P17" i="45"/>
  <c r="Q17" i="45"/>
  <c r="U17" i="45"/>
  <c r="P17" i="33"/>
  <c r="P18" i="25"/>
  <c r="P17" i="25"/>
  <c r="Q18" i="24"/>
  <c r="U18" i="24"/>
  <c r="Q17" i="21"/>
  <c r="Q19" i="20"/>
  <c r="Q18" i="19"/>
  <c r="U18" i="19"/>
  <c r="H8" i="17"/>
  <c r="H24" i="17"/>
  <c r="I24" i="17"/>
  <c r="Q20" i="16"/>
  <c r="AV8" i="47"/>
  <c r="BD8" i="46" a="1"/>
  <c r="BD8" i="46"/>
  <c r="AV8" i="46"/>
  <c r="BF8" i="44" a="1"/>
  <c r="BF8" i="44"/>
  <c r="AV8" i="44"/>
  <c r="BF8" i="43" a="1"/>
  <c r="BF8" i="43"/>
  <c r="AV8" i="43"/>
  <c r="BF8" i="42" a="1"/>
  <c r="BF8" i="42"/>
  <c r="AV8" i="42"/>
  <c r="AV8" i="41"/>
  <c r="AV8" i="39"/>
  <c r="AV8" i="38"/>
  <c r="BF8" i="37" a="1"/>
  <c r="BF8" i="37"/>
  <c r="AV8" i="37"/>
  <c r="AV8" i="35"/>
  <c r="AV8" i="32"/>
  <c r="BF8" i="27" a="1"/>
  <c r="BF8" i="27"/>
  <c r="AV8" i="27"/>
  <c r="BF29" i="23" a="1"/>
  <c r="BF29" i="23"/>
  <c r="AV29" i="23"/>
  <c r="BF8" i="22" a="1"/>
  <c r="BF8" i="22"/>
  <c r="AV8" i="22"/>
  <c r="R19" i="21"/>
  <c r="V19" i="21"/>
  <c r="BN9" i="13" a="1"/>
  <c r="BN9" i="13"/>
  <c r="AY9" i="13"/>
  <c r="BN10" i="13" a="1"/>
  <c r="BN10" i="13"/>
  <c r="AY10" i="13"/>
  <c r="BN8" i="13" a="1"/>
  <c r="BN8" i="13"/>
  <c r="AY8" i="13"/>
  <c r="AW8" i="13"/>
  <c r="BJ10" i="13" a="1"/>
  <c r="BJ10" i="13"/>
  <c r="AW10" i="13"/>
  <c r="BJ9" i="13" a="1"/>
  <c r="BJ9" i="13"/>
  <c r="AW9" i="13"/>
  <c r="U17" i="21"/>
  <c r="R19" i="16"/>
  <c r="V19" i="16"/>
  <c r="U19" i="16"/>
  <c r="R20" i="16"/>
  <c r="V20" i="16"/>
  <c r="U20" i="16"/>
  <c r="R19" i="45"/>
  <c r="V19" i="45"/>
  <c r="U19" i="45"/>
  <c r="R20" i="20"/>
  <c r="V20" i="20"/>
  <c r="U20" i="20"/>
  <c r="U19" i="20"/>
  <c r="R19" i="24"/>
  <c r="V19" i="24"/>
  <c r="R20" i="19"/>
  <c r="U20" i="19"/>
  <c r="C7" i="65"/>
  <c r="C6" i="65"/>
  <c r="BA9" i="13"/>
  <c r="R18" i="21"/>
  <c r="D5" i="95"/>
  <c r="D5" i="94"/>
  <c r="B5" i="95"/>
  <c r="B5" i="94"/>
  <c r="D5" i="91"/>
  <c r="D5" i="90"/>
  <c r="B5" i="91"/>
  <c r="B5" i="90"/>
  <c r="F5" i="90"/>
  <c r="D5" i="76"/>
  <c r="B5" i="77"/>
  <c r="B5" i="74"/>
  <c r="D5" i="72"/>
  <c r="BA8" i="13"/>
  <c r="C5" i="65"/>
  <c r="R19" i="20"/>
  <c r="V19" i="20"/>
  <c r="R18" i="45"/>
  <c r="R19" i="19"/>
  <c r="V20" i="19"/>
  <c r="R18" i="24"/>
  <c r="V18" i="24"/>
  <c r="F23" i="47"/>
  <c r="E23" i="47"/>
  <c r="F22" i="47"/>
  <c r="E22" i="47"/>
  <c r="F21" i="47"/>
  <c r="E21" i="47"/>
  <c r="F20" i="47"/>
  <c r="E20" i="47"/>
  <c r="F19" i="47"/>
  <c r="E19" i="47"/>
  <c r="F18" i="47"/>
  <c r="E18" i="47"/>
  <c r="O16" i="47"/>
  <c r="N16" i="47"/>
  <c r="F17" i="47"/>
  <c r="E17" i="47"/>
  <c r="O15" i="47"/>
  <c r="N15" i="47"/>
  <c r="F16" i="47"/>
  <c r="E16" i="47"/>
  <c r="O14" i="47"/>
  <c r="N14" i="47"/>
  <c r="F15" i="47"/>
  <c r="E15" i="47"/>
  <c r="O13" i="47"/>
  <c r="N13" i="47"/>
  <c r="F14" i="47"/>
  <c r="E14" i="47"/>
  <c r="O12" i="47"/>
  <c r="N12" i="47"/>
  <c r="F13" i="47"/>
  <c r="E13" i="47"/>
  <c r="O11" i="47"/>
  <c r="N11" i="47"/>
  <c r="F12" i="47"/>
  <c r="E12" i="47"/>
  <c r="O10" i="47"/>
  <c r="N10" i="47"/>
  <c r="F11" i="47"/>
  <c r="E11" i="47"/>
  <c r="O9" i="47"/>
  <c r="N9" i="47"/>
  <c r="F10" i="47"/>
  <c r="E10" i="47"/>
  <c r="O8" i="47"/>
  <c r="N8" i="47"/>
  <c r="F9" i="47"/>
  <c r="E9" i="47"/>
  <c r="L6" i="47"/>
  <c r="C6" i="47"/>
  <c r="L5" i="47"/>
  <c r="O5" i="47"/>
  <c r="F5" i="47"/>
  <c r="F23" i="46"/>
  <c r="E23" i="46"/>
  <c r="F22" i="46"/>
  <c r="E22" i="46"/>
  <c r="F21" i="46"/>
  <c r="E21" i="46"/>
  <c r="F20" i="46"/>
  <c r="E20" i="46"/>
  <c r="F19" i="46"/>
  <c r="E19" i="46"/>
  <c r="F18" i="46"/>
  <c r="E18" i="46"/>
  <c r="F17" i="46"/>
  <c r="E17" i="46"/>
  <c r="O15" i="46"/>
  <c r="N15" i="46"/>
  <c r="F16" i="46"/>
  <c r="E16" i="46"/>
  <c r="O14" i="46"/>
  <c r="N14" i="46"/>
  <c r="F15" i="46"/>
  <c r="E15" i="46"/>
  <c r="O13" i="46"/>
  <c r="N13" i="46"/>
  <c r="F14" i="46"/>
  <c r="E14" i="46"/>
  <c r="O12" i="46"/>
  <c r="N12" i="46"/>
  <c r="F13" i="46"/>
  <c r="E13" i="46"/>
  <c r="O11" i="46"/>
  <c r="N11" i="46"/>
  <c r="F12" i="46"/>
  <c r="E12" i="46"/>
  <c r="O10" i="46"/>
  <c r="N10" i="46"/>
  <c r="F11" i="46"/>
  <c r="E11" i="46"/>
  <c r="O9" i="46"/>
  <c r="N9" i="46"/>
  <c r="F10" i="46"/>
  <c r="E10" i="46"/>
  <c r="O8" i="46"/>
  <c r="N8" i="46"/>
  <c r="F9" i="46"/>
  <c r="E9" i="46"/>
  <c r="L6" i="46"/>
  <c r="C6" i="46"/>
  <c r="L5" i="46"/>
  <c r="O5" i="46"/>
  <c r="F5" i="46"/>
  <c r="F22" i="45"/>
  <c r="E22" i="45"/>
  <c r="F21" i="45"/>
  <c r="E21" i="45"/>
  <c r="F20" i="45"/>
  <c r="E20" i="45"/>
  <c r="F19" i="45"/>
  <c r="E19" i="45"/>
  <c r="F18" i="45"/>
  <c r="E18" i="45"/>
  <c r="F17" i="45"/>
  <c r="E17" i="45"/>
  <c r="O16" i="45"/>
  <c r="N16" i="45"/>
  <c r="F16" i="45"/>
  <c r="E16" i="45"/>
  <c r="O15" i="45"/>
  <c r="N15" i="45"/>
  <c r="F15" i="45"/>
  <c r="E15" i="45"/>
  <c r="O14" i="45"/>
  <c r="N14" i="45"/>
  <c r="F14" i="45"/>
  <c r="E14" i="45"/>
  <c r="O13" i="45"/>
  <c r="N13" i="45"/>
  <c r="F13" i="45"/>
  <c r="E13" i="45"/>
  <c r="O12" i="45"/>
  <c r="N12" i="45"/>
  <c r="F12" i="45"/>
  <c r="E12" i="45"/>
  <c r="O11" i="45"/>
  <c r="N11" i="45"/>
  <c r="F11" i="45"/>
  <c r="E11" i="45"/>
  <c r="O10" i="45"/>
  <c r="N10" i="45"/>
  <c r="F10" i="45"/>
  <c r="E10" i="45"/>
  <c r="O9" i="45"/>
  <c r="N9" i="45"/>
  <c r="F9" i="45"/>
  <c r="E9" i="45"/>
  <c r="O8" i="45"/>
  <c r="N8" i="45"/>
  <c r="F8" i="45"/>
  <c r="E8" i="45"/>
  <c r="Q15" i="45"/>
  <c r="U15" i="45"/>
  <c r="C6" i="45"/>
  <c r="H23" i="45"/>
  <c r="I23" i="45"/>
  <c r="L5" i="45"/>
  <c r="O5" i="45"/>
  <c r="F5" i="45"/>
  <c r="F23" i="44"/>
  <c r="E23" i="44"/>
  <c r="F22" i="44"/>
  <c r="E22" i="44"/>
  <c r="F21" i="44"/>
  <c r="E21" i="44"/>
  <c r="F20" i="44"/>
  <c r="E20" i="44"/>
  <c r="F19" i="44"/>
  <c r="E19" i="44"/>
  <c r="F18" i="44"/>
  <c r="E18" i="44"/>
  <c r="O16" i="44"/>
  <c r="N16" i="44"/>
  <c r="F17" i="44"/>
  <c r="E17" i="44"/>
  <c r="O15" i="44"/>
  <c r="N15" i="44"/>
  <c r="F16" i="44"/>
  <c r="E16" i="44"/>
  <c r="O14" i="44"/>
  <c r="N14" i="44"/>
  <c r="F15" i="44"/>
  <c r="E15" i="44"/>
  <c r="O13" i="44"/>
  <c r="N13" i="44"/>
  <c r="F14" i="44"/>
  <c r="E14" i="44"/>
  <c r="O12" i="44"/>
  <c r="N12" i="44"/>
  <c r="F13" i="44"/>
  <c r="E13" i="44"/>
  <c r="O11" i="44"/>
  <c r="N11" i="44"/>
  <c r="F12" i="44"/>
  <c r="E12" i="44"/>
  <c r="O10" i="44"/>
  <c r="N10" i="44"/>
  <c r="F11" i="44"/>
  <c r="E11" i="44"/>
  <c r="O9" i="44"/>
  <c r="N9" i="44"/>
  <c r="F10" i="44"/>
  <c r="E10" i="44"/>
  <c r="O8" i="44"/>
  <c r="N8" i="44"/>
  <c r="F9" i="44"/>
  <c r="E9" i="44"/>
  <c r="L6" i="44"/>
  <c r="C6" i="44"/>
  <c r="L5" i="44"/>
  <c r="O5" i="44"/>
  <c r="F5" i="44"/>
  <c r="F23" i="43"/>
  <c r="E23" i="43"/>
  <c r="F22" i="43"/>
  <c r="E22" i="43"/>
  <c r="F21" i="43"/>
  <c r="E21" i="43"/>
  <c r="F20" i="43"/>
  <c r="E20" i="43"/>
  <c r="F19" i="43"/>
  <c r="E19" i="43"/>
  <c r="F18" i="43"/>
  <c r="E18" i="43"/>
  <c r="O16" i="43"/>
  <c r="N16" i="43"/>
  <c r="F17" i="43"/>
  <c r="E17" i="43"/>
  <c r="O15" i="43"/>
  <c r="N15" i="43"/>
  <c r="F16" i="43"/>
  <c r="E16" i="43"/>
  <c r="O14" i="43"/>
  <c r="N14" i="43"/>
  <c r="F15" i="43"/>
  <c r="E15" i="43"/>
  <c r="O13" i="43"/>
  <c r="N13" i="43"/>
  <c r="F14" i="43"/>
  <c r="E14" i="43"/>
  <c r="O12" i="43"/>
  <c r="N12" i="43"/>
  <c r="F13" i="43"/>
  <c r="E13" i="43"/>
  <c r="O11" i="43"/>
  <c r="N11" i="43"/>
  <c r="F12" i="43"/>
  <c r="E12" i="43"/>
  <c r="O10" i="43"/>
  <c r="N10" i="43"/>
  <c r="F11" i="43"/>
  <c r="E11" i="43"/>
  <c r="O9" i="43"/>
  <c r="N9" i="43"/>
  <c r="F10" i="43"/>
  <c r="E10" i="43"/>
  <c r="O8" i="43"/>
  <c r="N8" i="43"/>
  <c r="F9" i="43"/>
  <c r="E9" i="43"/>
  <c r="L6" i="43"/>
  <c r="C6" i="43"/>
  <c r="L5" i="43"/>
  <c r="O5" i="43"/>
  <c r="F5" i="43"/>
  <c r="F23" i="42"/>
  <c r="G23" i="42"/>
  <c r="E23" i="42"/>
  <c r="F22" i="42"/>
  <c r="E22" i="42"/>
  <c r="F21" i="42"/>
  <c r="E21" i="42"/>
  <c r="F20" i="42"/>
  <c r="E20" i="42"/>
  <c r="F19" i="42"/>
  <c r="E19" i="42"/>
  <c r="F18" i="42"/>
  <c r="E18" i="42"/>
  <c r="O16" i="42"/>
  <c r="N16" i="42"/>
  <c r="F17" i="42"/>
  <c r="E17" i="42"/>
  <c r="O15" i="42"/>
  <c r="N15" i="42"/>
  <c r="F16" i="42"/>
  <c r="E16" i="42"/>
  <c r="O14" i="42"/>
  <c r="N14" i="42"/>
  <c r="F15" i="42"/>
  <c r="E15" i="42"/>
  <c r="O13" i="42"/>
  <c r="N13" i="42"/>
  <c r="F14" i="42"/>
  <c r="E14" i="42"/>
  <c r="O12" i="42"/>
  <c r="N12" i="42"/>
  <c r="F13" i="42"/>
  <c r="E13" i="42"/>
  <c r="O11" i="42"/>
  <c r="N11" i="42"/>
  <c r="F12" i="42"/>
  <c r="E12" i="42"/>
  <c r="O10" i="42"/>
  <c r="N10" i="42"/>
  <c r="F11" i="42"/>
  <c r="E11" i="42"/>
  <c r="O9" i="42"/>
  <c r="N9" i="42"/>
  <c r="F10" i="42"/>
  <c r="E10" i="42"/>
  <c r="O8" i="42"/>
  <c r="N8" i="42"/>
  <c r="F9" i="42"/>
  <c r="E9" i="42"/>
  <c r="L6" i="42"/>
  <c r="C6" i="42"/>
  <c r="L5" i="42"/>
  <c r="O5" i="42"/>
  <c r="F5" i="42"/>
  <c r="F23" i="41"/>
  <c r="E23" i="41"/>
  <c r="F22" i="41"/>
  <c r="E22" i="41"/>
  <c r="F21" i="41"/>
  <c r="E21" i="41"/>
  <c r="F20" i="41"/>
  <c r="E20" i="41"/>
  <c r="F19" i="41"/>
  <c r="E19" i="41"/>
  <c r="F18" i="41"/>
  <c r="E18" i="41"/>
  <c r="O16" i="41"/>
  <c r="N16" i="41"/>
  <c r="F17" i="41"/>
  <c r="E17" i="41"/>
  <c r="O15" i="41"/>
  <c r="N15" i="41"/>
  <c r="F16" i="41"/>
  <c r="E16" i="41"/>
  <c r="O14" i="41"/>
  <c r="N14" i="41"/>
  <c r="F15" i="41"/>
  <c r="E15" i="41"/>
  <c r="O13" i="41"/>
  <c r="N13" i="41"/>
  <c r="F14" i="41"/>
  <c r="E14" i="41"/>
  <c r="O12" i="41"/>
  <c r="N12" i="41"/>
  <c r="F13" i="41"/>
  <c r="E13" i="41"/>
  <c r="O11" i="41"/>
  <c r="N11" i="41"/>
  <c r="F12" i="41"/>
  <c r="E12" i="41"/>
  <c r="O10" i="41"/>
  <c r="N10" i="41"/>
  <c r="F11" i="41"/>
  <c r="E11" i="41"/>
  <c r="O9" i="41"/>
  <c r="N9" i="41"/>
  <c r="F10" i="41"/>
  <c r="E10" i="41"/>
  <c r="O8" i="41"/>
  <c r="N8" i="41"/>
  <c r="F9" i="41"/>
  <c r="E9" i="41"/>
  <c r="L6" i="41"/>
  <c r="C6" i="41"/>
  <c r="L5" i="41"/>
  <c r="O5" i="41"/>
  <c r="F5" i="41"/>
  <c r="F22" i="40"/>
  <c r="G22" i="40"/>
  <c r="E22" i="40"/>
  <c r="F21" i="40"/>
  <c r="E21" i="40"/>
  <c r="F20" i="40"/>
  <c r="E20" i="40"/>
  <c r="F19" i="40"/>
  <c r="E19" i="40"/>
  <c r="F18" i="40"/>
  <c r="E18" i="40"/>
  <c r="F17" i="40"/>
  <c r="E17" i="40"/>
  <c r="O16" i="40"/>
  <c r="P16" i="40"/>
  <c r="N16" i="40"/>
  <c r="F16" i="40"/>
  <c r="E16" i="40"/>
  <c r="O15" i="40"/>
  <c r="N15" i="40"/>
  <c r="F15" i="40"/>
  <c r="E15" i="40"/>
  <c r="O14" i="40"/>
  <c r="N14" i="40"/>
  <c r="F14" i="40"/>
  <c r="E14" i="40"/>
  <c r="O13" i="40"/>
  <c r="N13" i="40"/>
  <c r="F13" i="40"/>
  <c r="E13" i="40"/>
  <c r="O12" i="40"/>
  <c r="N12" i="40"/>
  <c r="F12" i="40"/>
  <c r="E12" i="40"/>
  <c r="O11" i="40"/>
  <c r="N11" i="40"/>
  <c r="F11" i="40"/>
  <c r="E11" i="40"/>
  <c r="O10" i="40"/>
  <c r="N10" i="40"/>
  <c r="F10" i="40"/>
  <c r="E10" i="40"/>
  <c r="O9" i="40"/>
  <c r="N9" i="40"/>
  <c r="F9" i="40"/>
  <c r="E9" i="40"/>
  <c r="O8" i="40"/>
  <c r="N8" i="40"/>
  <c r="F8" i="40"/>
  <c r="E8" i="40"/>
  <c r="L6" i="40"/>
  <c r="C6" i="40"/>
  <c r="L5" i="40"/>
  <c r="O5" i="40"/>
  <c r="F5" i="40"/>
  <c r="F23" i="39"/>
  <c r="G23" i="39"/>
  <c r="E23" i="39"/>
  <c r="F22" i="39"/>
  <c r="E22" i="39"/>
  <c r="F21" i="39"/>
  <c r="E21" i="39"/>
  <c r="F20" i="39"/>
  <c r="E20" i="39"/>
  <c r="F19" i="39"/>
  <c r="E19" i="39"/>
  <c r="F18" i="39"/>
  <c r="E18" i="39"/>
  <c r="O16" i="39"/>
  <c r="N16" i="39"/>
  <c r="F17" i="39"/>
  <c r="E17" i="39"/>
  <c r="O15" i="39"/>
  <c r="N15" i="39"/>
  <c r="F16" i="39"/>
  <c r="E16" i="39"/>
  <c r="O14" i="39"/>
  <c r="N14" i="39"/>
  <c r="F15" i="39"/>
  <c r="E15" i="39"/>
  <c r="O13" i="39"/>
  <c r="N13" i="39"/>
  <c r="F14" i="39"/>
  <c r="E14" i="39"/>
  <c r="O12" i="39"/>
  <c r="N12" i="39"/>
  <c r="F13" i="39"/>
  <c r="E13" i="39"/>
  <c r="O11" i="39"/>
  <c r="N11" i="39"/>
  <c r="F12" i="39"/>
  <c r="E12" i="39"/>
  <c r="O10" i="39"/>
  <c r="N10" i="39"/>
  <c r="F11" i="39"/>
  <c r="E11" i="39"/>
  <c r="O9" i="39"/>
  <c r="N9" i="39"/>
  <c r="F10" i="39"/>
  <c r="E10" i="39"/>
  <c r="O8" i="39"/>
  <c r="N8" i="39"/>
  <c r="F9" i="39"/>
  <c r="E9" i="39"/>
  <c r="L6" i="39"/>
  <c r="C6" i="39"/>
  <c r="L5" i="39"/>
  <c r="O5" i="39"/>
  <c r="F5" i="39"/>
  <c r="F23" i="38"/>
  <c r="G23" i="38"/>
  <c r="E23" i="38"/>
  <c r="F22" i="38"/>
  <c r="E22" i="38"/>
  <c r="F21" i="38"/>
  <c r="E21" i="38"/>
  <c r="F20" i="38"/>
  <c r="E20" i="38"/>
  <c r="F19" i="38"/>
  <c r="E19" i="38"/>
  <c r="F18" i="38"/>
  <c r="E18" i="38"/>
  <c r="O16" i="38"/>
  <c r="N16" i="38"/>
  <c r="F17" i="38"/>
  <c r="E17" i="38"/>
  <c r="O15" i="38"/>
  <c r="N15" i="38"/>
  <c r="F16" i="38"/>
  <c r="E16" i="38"/>
  <c r="O14" i="38"/>
  <c r="N14" i="38"/>
  <c r="F15" i="38"/>
  <c r="E15" i="38"/>
  <c r="O13" i="38"/>
  <c r="N13" i="38"/>
  <c r="F14" i="38"/>
  <c r="E14" i="38"/>
  <c r="O12" i="38"/>
  <c r="N12" i="38"/>
  <c r="F13" i="38"/>
  <c r="E13" i="38"/>
  <c r="O11" i="38"/>
  <c r="N11" i="38"/>
  <c r="F12" i="38"/>
  <c r="E12" i="38"/>
  <c r="O10" i="38"/>
  <c r="N10" i="38"/>
  <c r="F11" i="38"/>
  <c r="E11" i="38"/>
  <c r="O9" i="38"/>
  <c r="N9" i="38"/>
  <c r="F10" i="38"/>
  <c r="E10" i="38"/>
  <c r="O8" i="38"/>
  <c r="N8" i="38"/>
  <c r="F9" i="38"/>
  <c r="E9" i="38"/>
  <c r="L6" i="38"/>
  <c r="C6" i="38"/>
  <c r="L5" i="38"/>
  <c r="O5" i="38"/>
  <c r="F5" i="38"/>
  <c r="F23" i="37"/>
  <c r="E23" i="37"/>
  <c r="F22" i="37"/>
  <c r="E22" i="37"/>
  <c r="F21" i="37"/>
  <c r="E21" i="37"/>
  <c r="F20" i="37"/>
  <c r="E20" i="37"/>
  <c r="F19" i="37"/>
  <c r="E19" i="37"/>
  <c r="F18" i="37"/>
  <c r="E18" i="37"/>
  <c r="O16" i="37"/>
  <c r="N16" i="37"/>
  <c r="F17" i="37"/>
  <c r="E17" i="37"/>
  <c r="O15" i="37"/>
  <c r="N15" i="37"/>
  <c r="F16" i="37"/>
  <c r="E16" i="37"/>
  <c r="O14" i="37"/>
  <c r="N14" i="37"/>
  <c r="F15" i="37"/>
  <c r="E15" i="37"/>
  <c r="O13" i="37"/>
  <c r="N13" i="37"/>
  <c r="F14" i="37"/>
  <c r="E14" i="37"/>
  <c r="O12" i="37"/>
  <c r="N12" i="37"/>
  <c r="F13" i="37"/>
  <c r="E13" i="37"/>
  <c r="O11" i="37"/>
  <c r="N11" i="37"/>
  <c r="F12" i="37"/>
  <c r="E12" i="37"/>
  <c r="O10" i="37"/>
  <c r="N10" i="37"/>
  <c r="F11" i="37"/>
  <c r="E11" i="37"/>
  <c r="O9" i="37"/>
  <c r="N9" i="37"/>
  <c r="F10" i="37"/>
  <c r="E10" i="37"/>
  <c r="O8" i="37"/>
  <c r="N8" i="37"/>
  <c r="F9" i="37"/>
  <c r="E9" i="37"/>
  <c r="L6" i="37"/>
  <c r="C6" i="37"/>
  <c r="L5" i="37"/>
  <c r="O5" i="37"/>
  <c r="F5" i="37"/>
  <c r="F23" i="35"/>
  <c r="E23" i="35"/>
  <c r="F22" i="35"/>
  <c r="E22" i="35"/>
  <c r="F21" i="35"/>
  <c r="E21" i="35"/>
  <c r="F20" i="35"/>
  <c r="E20" i="35"/>
  <c r="F19" i="35"/>
  <c r="E19" i="35"/>
  <c r="F18" i="35"/>
  <c r="E18" i="35"/>
  <c r="O16" i="35"/>
  <c r="N16" i="35"/>
  <c r="F17" i="35"/>
  <c r="E17" i="35"/>
  <c r="O15" i="35"/>
  <c r="N15" i="35"/>
  <c r="F16" i="35"/>
  <c r="E16" i="35"/>
  <c r="O14" i="35"/>
  <c r="N14" i="35"/>
  <c r="F15" i="35"/>
  <c r="E15" i="35"/>
  <c r="O13" i="35"/>
  <c r="N13" i="35"/>
  <c r="F14" i="35"/>
  <c r="E14" i="35"/>
  <c r="O12" i="35"/>
  <c r="N12" i="35"/>
  <c r="F13" i="35"/>
  <c r="E13" i="35"/>
  <c r="O11" i="35"/>
  <c r="N11" i="35"/>
  <c r="F12" i="35"/>
  <c r="E12" i="35"/>
  <c r="O10" i="35"/>
  <c r="N10" i="35"/>
  <c r="F11" i="35"/>
  <c r="E11" i="35"/>
  <c r="O9" i="35"/>
  <c r="N9" i="35"/>
  <c r="F10" i="35"/>
  <c r="E10" i="35"/>
  <c r="O8" i="35"/>
  <c r="N8" i="35"/>
  <c r="F9" i="35"/>
  <c r="E9" i="35"/>
  <c r="L6" i="35"/>
  <c r="C6" i="35"/>
  <c r="L5" i="35"/>
  <c r="O5" i="35"/>
  <c r="F5" i="35"/>
  <c r="F22" i="34"/>
  <c r="E22" i="34"/>
  <c r="F21" i="34"/>
  <c r="E21" i="34"/>
  <c r="F20" i="34"/>
  <c r="E20" i="34"/>
  <c r="F19" i="34"/>
  <c r="E19" i="34"/>
  <c r="F18" i="34"/>
  <c r="E18" i="34"/>
  <c r="F17" i="34"/>
  <c r="E17" i="34"/>
  <c r="O16" i="34"/>
  <c r="N16" i="34"/>
  <c r="F16" i="34"/>
  <c r="E16" i="34"/>
  <c r="O15" i="34"/>
  <c r="N15" i="34"/>
  <c r="F15" i="34"/>
  <c r="E15" i="34"/>
  <c r="O14" i="34"/>
  <c r="N14" i="34"/>
  <c r="F14" i="34"/>
  <c r="E14" i="34"/>
  <c r="O13" i="34"/>
  <c r="N13" i="34"/>
  <c r="F13" i="34"/>
  <c r="E13" i="34"/>
  <c r="O12" i="34"/>
  <c r="N12" i="34"/>
  <c r="F12" i="34"/>
  <c r="E12" i="34"/>
  <c r="O11" i="34"/>
  <c r="N11" i="34"/>
  <c r="F11" i="34"/>
  <c r="E11" i="34"/>
  <c r="O10" i="34"/>
  <c r="N10" i="34"/>
  <c r="F10" i="34"/>
  <c r="E10" i="34"/>
  <c r="O9" i="34"/>
  <c r="N9" i="34"/>
  <c r="F9" i="34"/>
  <c r="E9" i="34"/>
  <c r="O8" i="34"/>
  <c r="N8" i="34"/>
  <c r="F8" i="34"/>
  <c r="E8" i="34"/>
  <c r="L6" i="34"/>
  <c r="C6" i="34"/>
  <c r="L5" i="34"/>
  <c r="O5" i="34"/>
  <c r="F5" i="34"/>
  <c r="F22" i="33"/>
  <c r="G22" i="33"/>
  <c r="E22" i="33"/>
  <c r="F21" i="33"/>
  <c r="E21" i="33"/>
  <c r="F20" i="33"/>
  <c r="E20" i="33"/>
  <c r="F19" i="33"/>
  <c r="E19" i="33"/>
  <c r="F18" i="33"/>
  <c r="E18" i="33"/>
  <c r="F17" i="33"/>
  <c r="E17" i="33"/>
  <c r="O16" i="33"/>
  <c r="N16" i="33"/>
  <c r="F16" i="33"/>
  <c r="E16" i="33"/>
  <c r="O15" i="33"/>
  <c r="N15" i="33"/>
  <c r="F15" i="33"/>
  <c r="E15" i="33"/>
  <c r="O14" i="33"/>
  <c r="N14" i="33"/>
  <c r="F14" i="33"/>
  <c r="E14" i="33"/>
  <c r="O13" i="33"/>
  <c r="N13" i="33"/>
  <c r="F13" i="33"/>
  <c r="E13" i="33"/>
  <c r="O12" i="33"/>
  <c r="N12" i="33"/>
  <c r="F12" i="33"/>
  <c r="E12" i="33"/>
  <c r="O11" i="33"/>
  <c r="N11" i="33"/>
  <c r="F11" i="33"/>
  <c r="E11" i="33"/>
  <c r="O10" i="33"/>
  <c r="N10" i="33"/>
  <c r="F10" i="33"/>
  <c r="E10" i="33"/>
  <c r="O9" i="33"/>
  <c r="N9" i="33"/>
  <c r="F9" i="33"/>
  <c r="E9" i="33"/>
  <c r="O8" i="33"/>
  <c r="N8" i="33"/>
  <c r="F8" i="33"/>
  <c r="E8" i="33"/>
  <c r="L6" i="33"/>
  <c r="C6" i="33"/>
  <c r="H18" i="33"/>
  <c r="L5" i="33"/>
  <c r="O5" i="33"/>
  <c r="F5" i="33"/>
  <c r="F23" i="32"/>
  <c r="E23" i="32"/>
  <c r="F22" i="32"/>
  <c r="E22" i="32"/>
  <c r="F21" i="32"/>
  <c r="E21" i="32"/>
  <c r="F20" i="32"/>
  <c r="E20" i="32"/>
  <c r="F19" i="32"/>
  <c r="E19" i="32"/>
  <c r="F18" i="32"/>
  <c r="E18" i="32"/>
  <c r="O16" i="32"/>
  <c r="N16" i="32"/>
  <c r="F17" i="32"/>
  <c r="E17" i="32"/>
  <c r="O15" i="32"/>
  <c r="N15" i="32"/>
  <c r="F16" i="32"/>
  <c r="E16" i="32"/>
  <c r="O14" i="32"/>
  <c r="N14" i="32"/>
  <c r="F15" i="32"/>
  <c r="E15" i="32"/>
  <c r="O13" i="32"/>
  <c r="N13" i="32"/>
  <c r="F14" i="32"/>
  <c r="E14" i="32"/>
  <c r="O12" i="32"/>
  <c r="N12" i="32"/>
  <c r="F13" i="32"/>
  <c r="E13" i="32"/>
  <c r="O11" i="32"/>
  <c r="N11" i="32"/>
  <c r="F12" i="32"/>
  <c r="E12" i="32"/>
  <c r="O10" i="32"/>
  <c r="N10" i="32"/>
  <c r="F11" i="32"/>
  <c r="E11" i="32"/>
  <c r="O9" i="32"/>
  <c r="N9" i="32"/>
  <c r="F10" i="32"/>
  <c r="E10" i="32"/>
  <c r="O8" i="32"/>
  <c r="N8" i="32"/>
  <c r="F9" i="32"/>
  <c r="E9" i="32"/>
  <c r="L6" i="32"/>
  <c r="C6" i="32"/>
  <c r="L5" i="32"/>
  <c r="O5" i="32"/>
  <c r="F5" i="32"/>
  <c r="F22" i="30"/>
  <c r="E22" i="30"/>
  <c r="F21" i="30"/>
  <c r="E21" i="30"/>
  <c r="F20" i="30"/>
  <c r="E20" i="30"/>
  <c r="F19" i="30"/>
  <c r="E19" i="30"/>
  <c r="F18" i="30"/>
  <c r="E18" i="30"/>
  <c r="F17" i="30"/>
  <c r="E17" i="30"/>
  <c r="O16" i="30"/>
  <c r="N16" i="30"/>
  <c r="F16" i="30"/>
  <c r="E16" i="30"/>
  <c r="O15" i="30"/>
  <c r="N15" i="30"/>
  <c r="F15" i="30"/>
  <c r="E15" i="30"/>
  <c r="O14" i="30"/>
  <c r="N14" i="30"/>
  <c r="F14" i="30"/>
  <c r="E14" i="30"/>
  <c r="O13" i="30"/>
  <c r="N13" i="30"/>
  <c r="F13" i="30"/>
  <c r="E13" i="30"/>
  <c r="O12" i="30"/>
  <c r="N12" i="30"/>
  <c r="F12" i="30"/>
  <c r="E12" i="30"/>
  <c r="O11" i="30"/>
  <c r="N11" i="30"/>
  <c r="F11" i="30"/>
  <c r="E11" i="30"/>
  <c r="O10" i="30"/>
  <c r="N10" i="30"/>
  <c r="F10" i="30"/>
  <c r="E10" i="30"/>
  <c r="O9" i="30"/>
  <c r="N9" i="30"/>
  <c r="F9" i="30"/>
  <c r="E9" i="30"/>
  <c r="O8" i="30"/>
  <c r="N8" i="30"/>
  <c r="F8" i="30"/>
  <c r="E8" i="30"/>
  <c r="L6" i="30"/>
  <c r="C6" i="30"/>
  <c r="H23" i="30"/>
  <c r="I23" i="30"/>
  <c r="L5" i="30"/>
  <c r="O5" i="30"/>
  <c r="F5" i="30"/>
  <c r="F23" i="29"/>
  <c r="G23" i="29"/>
  <c r="G22" i="29"/>
  <c r="E23" i="29"/>
  <c r="F22" i="29"/>
  <c r="E22" i="29"/>
  <c r="F21" i="29"/>
  <c r="E21" i="29"/>
  <c r="F20" i="29"/>
  <c r="E20" i="29"/>
  <c r="F19" i="29"/>
  <c r="E19" i="29"/>
  <c r="F18" i="29"/>
  <c r="E18" i="29"/>
  <c r="O16" i="29"/>
  <c r="N16" i="29"/>
  <c r="F17" i="29"/>
  <c r="E17" i="29"/>
  <c r="O15" i="29"/>
  <c r="N15" i="29"/>
  <c r="F16" i="29"/>
  <c r="E16" i="29"/>
  <c r="O14" i="29"/>
  <c r="N14" i="29"/>
  <c r="F15" i="29"/>
  <c r="E15" i="29"/>
  <c r="O13" i="29"/>
  <c r="N13" i="29"/>
  <c r="F14" i="29"/>
  <c r="E14" i="29"/>
  <c r="O12" i="29"/>
  <c r="N12" i="29"/>
  <c r="F13" i="29"/>
  <c r="E13" i="29"/>
  <c r="O11" i="29"/>
  <c r="N11" i="29"/>
  <c r="F12" i="29"/>
  <c r="E12" i="29"/>
  <c r="O10" i="29"/>
  <c r="N10" i="29"/>
  <c r="F11" i="29"/>
  <c r="E11" i="29"/>
  <c r="O9" i="29"/>
  <c r="N9" i="29"/>
  <c r="F10" i="29"/>
  <c r="E10" i="29"/>
  <c r="O8" i="29"/>
  <c r="N8" i="29"/>
  <c r="F9" i="29"/>
  <c r="E9" i="29"/>
  <c r="L6" i="29"/>
  <c r="C6" i="29"/>
  <c r="L5" i="29"/>
  <c r="O5" i="29"/>
  <c r="F5" i="29"/>
  <c r="F23" i="28"/>
  <c r="G23" i="28"/>
  <c r="E23" i="28"/>
  <c r="F22" i="28"/>
  <c r="E22" i="28"/>
  <c r="F21" i="28"/>
  <c r="E21" i="28"/>
  <c r="F20" i="28"/>
  <c r="E20" i="28"/>
  <c r="F19" i="28"/>
  <c r="E19" i="28"/>
  <c r="F18" i="28"/>
  <c r="E18" i="28"/>
  <c r="F17" i="28"/>
  <c r="E17" i="28"/>
  <c r="F16" i="28"/>
  <c r="E16" i="28"/>
  <c r="O14" i="28"/>
  <c r="N14" i="28"/>
  <c r="F15" i="28"/>
  <c r="E15" i="28"/>
  <c r="O13" i="28"/>
  <c r="N13" i="28"/>
  <c r="F14" i="28"/>
  <c r="E14" i="28"/>
  <c r="O12" i="28"/>
  <c r="N12" i="28"/>
  <c r="F13" i="28"/>
  <c r="E13" i="28"/>
  <c r="O11" i="28"/>
  <c r="N11" i="28"/>
  <c r="F12" i="28"/>
  <c r="E12" i="28"/>
  <c r="O10" i="28"/>
  <c r="N10" i="28"/>
  <c r="F11" i="28"/>
  <c r="E11" i="28"/>
  <c r="O9" i="28"/>
  <c r="N9" i="28"/>
  <c r="F10" i="28"/>
  <c r="E10" i="28"/>
  <c r="O8" i="28"/>
  <c r="N8" i="28"/>
  <c r="F9" i="28"/>
  <c r="E9" i="28"/>
  <c r="L6" i="28"/>
  <c r="C6" i="28"/>
  <c r="L5" i="28"/>
  <c r="O5" i="28"/>
  <c r="F5" i="28"/>
  <c r="F23" i="27"/>
  <c r="E23" i="27"/>
  <c r="F22" i="27"/>
  <c r="E22" i="27"/>
  <c r="F21" i="27"/>
  <c r="E21" i="27"/>
  <c r="F20" i="27"/>
  <c r="E20" i="27"/>
  <c r="F19" i="27"/>
  <c r="E19" i="27"/>
  <c r="F18" i="27"/>
  <c r="E18" i="27"/>
  <c r="O16" i="27"/>
  <c r="N16" i="27"/>
  <c r="F17" i="27"/>
  <c r="E17" i="27"/>
  <c r="O15" i="27"/>
  <c r="N15" i="27"/>
  <c r="F16" i="27"/>
  <c r="E16" i="27"/>
  <c r="O14" i="27"/>
  <c r="N14" i="27"/>
  <c r="F15" i="27"/>
  <c r="E15" i="27"/>
  <c r="O13" i="27"/>
  <c r="N13" i="27"/>
  <c r="F14" i="27"/>
  <c r="E14" i="27"/>
  <c r="O12" i="27"/>
  <c r="N12" i="27"/>
  <c r="F13" i="27"/>
  <c r="E13" i="27"/>
  <c r="O11" i="27"/>
  <c r="N11" i="27"/>
  <c r="F12" i="27"/>
  <c r="E12" i="27"/>
  <c r="O10" i="27"/>
  <c r="N10" i="27"/>
  <c r="F11" i="27"/>
  <c r="E11" i="27"/>
  <c r="O9" i="27"/>
  <c r="N9" i="27"/>
  <c r="F10" i="27"/>
  <c r="E10" i="27"/>
  <c r="O8" i="27"/>
  <c r="N8" i="27"/>
  <c r="L6" i="27"/>
  <c r="C6" i="27"/>
  <c r="L5" i="27"/>
  <c r="O5" i="27"/>
  <c r="F5" i="27"/>
  <c r="L6" i="25"/>
  <c r="F23" i="25"/>
  <c r="E23" i="25"/>
  <c r="F22" i="25"/>
  <c r="E22" i="25"/>
  <c r="F21" i="25"/>
  <c r="E21" i="25"/>
  <c r="F20" i="25"/>
  <c r="E20" i="25"/>
  <c r="F19" i="25"/>
  <c r="E19" i="25"/>
  <c r="F18" i="25"/>
  <c r="E18" i="25"/>
  <c r="O16" i="25"/>
  <c r="N16" i="25"/>
  <c r="F17" i="25"/>
  <c r="E17" i="25"/>
  <c r="O15" i="25"/>
  <c r="N15" i="25"/>
  <c r="F16" i="25"/>
  <c r="E16" i="25"/>
  <c r="O14" i="25"/>
  <c r="N14" i="25"/>
  <c r="F15" i="25"/>
  <c r="E15" i="25"/>
  <c r="O13" i="25"/>
  <c r="N13" i="25"/>
  <c r="F14" i="25"/>
  <c r="E14" i="25"/>
  <c r="O12" i="25"/>
  <c r="N12" i="25"/>
  <c r="F13" i="25"/>
  <c r="E13" i="25"/>
  <c r="O11" i="25"/>
  <c r="N11" i="25"/>
  <c r="F12" i="25"/>
  <c r="E12" i="25"/>
  <c r="O10" i="25"/>
  <c r="N10" i="25"/>
  <c r="F11" i="25"/>
  <c r="E11" i="25"/>
  <c r="O9" i="25"/>
  <c r="N9" i="25"/>
  <c r="F10" i="25"/>
  <c r="E10" i="25"/>
  <c r="O8" i="25"/>
  <c r="N8" i="25"/>
  <c r="F9" i="25"/>
  <c r="E9" i="25"/>
  <c r="C6" i="25"/>
  <c r="L5" i="25"/>
  <c r="O5" i="25"/>
  <c r="F5" i="25"/>
  <c r="O17" i="24"/>
  <c r="Q17" i="24"/>
  <c r="U17" i="24"/>
  <c r="N17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O16" i="24"/>
  <c r="N16" i="24"/>
  <c r="F17" i="24"/>
  <c r="E17" i="24"/>
  <c r="O15" i="24"/>
  <c r="N15" i="24"/>
  <c r="F16" i="24"/>
  <c r="E16" i="24"/>
  <c r="O14" i="24"/>
  <c r="N14" i="24"/>
  <c r="F15" i="24"/>
  <c r="E15" i="24"/>
  <c r="O13" i="24"/>
  <c r="N13" i="24"/>
  <c r="F14" i="24"/>
  <c r="E14" i="24"/>
  <c r="O12" i="24"/>
  <c r="Q12" i="24"/>
  <c r="U12" i="24"/>
  <c r="N12" i="24"/>
  <c r="F13" i="24"/>
  <c r="E13" i="24"/>
  <c r="O11" i="24"/>
  <c r="N11" i="24"/>
  <c r="F12" i="24"/>
  <c r="E12" i="24"/>
  <c r="O10" i="24"/>
  <c r="Q10" i="24"/>
  <c r="U10" i="24"/>
  <c r="N10" i="24"/>
  <c r="F11" i="24"/>
  <c r="E11" i="24"/>
  <c r="O9" i="24"/>
  <c r="N9" i="24"/>
  <c r="F10" i="24"/>
  <c r="E10" i="24"/>
  <c r="O8" i="24"/>
  <c r="Q8" i="24"/>
  <c r="U8" i="24"/>
  <c r="N8" i="24"/>
  <c r="F9" i="24"/>
  <c r="E9" i="24"/>
  <c r="O6" i="24"/>
  <c r="C6" i="24"/>
  <c r="L5" i="24"/>
  <c r="O5" i="24"/>
  <c r="F5" i="24"/>
  <c r="F23" i="23"/>
  <c r="E23" i="23"/>
  <c r="F22" i="23"/>
  <c r="E22" i="23"/>
  <c r="F21" i="23"/>
  <c r="E21" i="23"/>
  <c r="F20" i="23"/>
  <c r="E20" i="23"/>
  <c r="F19" i="23"/>
  <c r="E19" i="23"/>
  <c r="F18" i="23"/>
  <c r="E18" i="23"/>
  <c r="F17" i="23"/>
  <c r="E17" i="23"/>
  <c r="O15" i="23"/>
  <c r="N15" i="23"/>
  <c r="F16" i="23"/>
  <c r="E16" i="23"/>
  <c r="O14" i="23"/>
  <c r="N14" i="23"/>
  <c r="F15" i="23"/>
  <c r="E15" i="23"/>
  <c r="O13" i="23"/>
  <c r="N13" i="23"/>
  <c r="F14" i="23"/>
  <c r="E14" i="23"/>
  <c r="O12" i="23"/>
  <c r="N12" i="23"/>
  <c r="F13" i="23"/>
  <c r="E13" i="23"/>
  <c r="O11" i="23"/>
  <c r="N11" i="23"/>
  <c r="F12" i="23"/>
  <c r="E12" i="23"/>
  <c r="O10" i="23"/>
  <c r="N10" i="23"/>
  <c r="F11" i="23"/>
  <c r="E11" i="23"/>
  <c r="O9" i="23"/>
  <c r="N9" i="23"/>
  <c r="F10" i="23"/>
  <c r="E10" i="23"/>
  <c r="O8" i="23"/>
  <c r="N8" i="23"/>
  <c r="F9" i="23"/>
  <c r="E9" i="23"/>
  <c r="L6" i="23"/>
  <c r="C6" i="23"/>
  <c r="L5" i="23"/>
  <c r="O5" i="23"/>
  <c r="F5" i="23"/>
  <c r="F23" i="22"/>
  <c r="G23" i="22"/>
  <c r="E23" i="22"/>
  <c r="F22" i="22"/>
  <c r="E22" i="22"/>
  <c r="F21" i="22"/>
  <c r="E21" i="22"/>
  <c r="F20" i="22"/>
  <c r="E20" i="22"/>
  <c r="F19" i="22"/>
  <c r="E19" i="22"/>
  <c r="F18" i="22"/>
  <c r="E18" i="22"/>
  <c r="O16" i="22"/>
  <c r="N16" i="22"/>
  <c r="F17" i="22"/>
  <c r="E17" i="22"/>
  <c r="O15" i="22"/>
  <c r="N15" i="22"/>
  <c r="F16" i="22"/>
  <c r="E16" i="22"/>
  <c r="O14" i="22"/>
  <c r="N14" i="22"/>
  <c r="F15" i="22"/>
  <c r="E15" i="22"/>
  <c r="O13" i="22"/>
  <c r="N13" i="22"/>
  <c r="F14" i="22"/>
  <c r="E14" i="22"/>
  <c r="O12" i="22"/>
  <c r="N12" i="22"/>
  <c r="F13" i="22"/>
  <c r="E13" i="22"/>
  <c r="O11" i="22"/>
  <c r="N11" i="22"/>
  <c r="F12" i="22"/>
  <c r="E12" i="22"/>
  <c r="O10" i="22"/>
  <c r="N10" i="22"/>
  <c r="F11" i="22"/>
  <c r="E11" i="22"/>
  <c r="O9" i="22"/>
  <c r="N9" i="22"/>
  <c r="F10" i="22"/>
  <c r="E10" i="22"/>
  <c r="O8" i="22"/>
  <c r="N8" i="22"/>
  <c r="F9" i="22"/>
  <c r="E9" i="22"/>
  <c r="L6" i="22"/>
  <c r="C6" i="22"/>
  <c r="L5" i="22"/>
  <c r="O5" i="22"/>
  <c r="F5" i="22"/>
  <c r="N9" i="21"/>
  <c r="N10" i="21"/>
  <c r="N11" i="21"/>
  <c r="N12" i="21"/>
  <c r="N13" i="21"/>
  <c r="N14" i="21"/>
  <c r="N15" i="21"/>
  <c r="N16" i="21"/>
  <c r="F23" i="21"/>
  <c r="E23" i="21"/>
  <c r="F22" i="21"/>
  <c r="E22" i="21"/>
  <c r="F21" i="21"/>
  <c r="E21" i="21"/>
  <c r="F20" i="21"/>
  <c r="E20" i="21"/>
  <c r="F19" i="21"/>
  <c r="E19" i="21"/>
  <c r="F18" i="21"/>
  <c r="E18" i="21"/>
  <c r="O16" i="21"/>
  <c r="F17" i="21"/>
  <c r="E17" i="21"/>
  <c r="O15" i="21"/>
  <c r="F16" i="21"/>
  <c r="E16" i="21"/>
  <c r="O14" i="21"/>
  <c r="F15" i="21"/>
  <c r="E15" i="21"/>
  <c r="O13" i="21"/>
  <c r="F14" i="21"/>
  <c r="E14" i="21"/>
  <c r="O12" i="21"/>
  <c r="F13" i="21"/>
  <c r="E13" i="21"/>
  <c r="O11" i="21"/>
  <c r="F12" i="21"/>
  <c r="E12" i="21"/>
  <c r="O10" i="21"/>
  <c r="F11" i="21"/>
  <c r="E11" i="21"/>
  <c r="O9" i="21"/>
  <c r="F10" i="21"/>
  <c r="E10" i="21"/>
  <c r="O8" i="21"/>
  <c r="N8" i="21"/>
  <c r="F9" i="21"/>
  <c r="E9" i="21"/>
  <c r="O6" i="21"/>
  <c r="C6" i="21"/>
  <c r="L5" i="21"/>
  <c r="O5" i="21"/>
  <c r="F5" i="21"/>
  <c r="F23" i="20"/>
  <c r="G23" i="20"/>
  <c r="E23" i="20"/>
  <c r="F22" i="20"/>
  <c r="E22" i="20"/>
  <c r="F21" i="20"/>
  <c r="E21" i="20"/>
  <c r="F20" i="20"/>
  <c r="E20" i="20"/>
  <c r="F19" i="20"/>
  <c r="E19" i="20"/>
  <c r="O17" i="20"/>
  <c r="N17" i="20"/>
  <c r="F18" i="20"/>
  <c r="E18" i="20"/>
  <c r="O16" i="20"/>
  <c r="Q16" i="20"/>
  <c r="U16" i="20"/>
  <c r="N16" i="20"/>
  <c r="F17" i="20"/>
  <c r="E17" i="20"/>
  <c r="O15" i="20"/>
  <c r="N15" i="20"/>
  <c r="F16" i="20"/>
  <c r="E16" i="20"/>
  <c r="O14" i="20"/>
  <c r="Q14" i="20"/>
  <c r="U14" i="20"/>
  <c r="N14" i="20"/>
  <c r="F15" i="20"/>
  <c r="E15" i="20"/>
  <c r="O13" i="20"/>
  <c r="Q13" i="20"/>
  <c r="U13" i="20"/>
  <c r="N13" i="20"/>
  <c r="F14" i="20"/>
  <c r="E14" i="20"/>
  <c r="O12" i="20"/>
  <c r="Q12" i="20"/>
  <c r="U12" i="20"/>
  <c r="N12" i="20"/>
  <c r="F13" i="20"/>
  <c r="E13" i="20"/>
  <c r="O11" i="20"/>
  <c r="Q11" i="20"/>
  <c r="U11" i="20"/>
  <c r="N11" i="20"/>
  <c r="F12" i="20"/>
  <c r="E12" i="20"/>
  <c r="Q10" i="20"/>
  <c r="U10" i="20"/>
  <c r="O10" i="20"/>
  <c r="N10" i="20"/>
  <c r="F11" i="20"/>
  <c r="E11" i="20"/>
  <c r="O9" i="20"/>
  <c r="N9" i="20"/>
  <c r="F10" i="20"/>
  <c r="E10" i="20"/>
  <c r="O8" i="20"/>
  <c r="Q8" i="20"/>
  <c r="U8" i="20"/>
  <c r="N8" i="20"/>
  <c r="F9" i="20"/>
  <c r="E9" i="20"/>
  <c r="O6" i="20"/>
  <c r="C6" i="20"/>
  <c r="L5" i="20"/>
  <c r="O5" i="20"/>
  <c r="F5" i="20"/>
  <c r="L5" i="19"/>
  <c r="O5" i="19"/>
  <c r="F23" i="19"/>
  <c r="E23" i="19"/>
  <c r="F22" i="19"/>
  <c r="E22" i="19"/>
  <c r="F21" i="19"/>
  <c r="E21" i="19"/>
  <c r="F20" i="19"/>
  <c r="E20" i="19"/>
  <c r="F19" i="19"/>
  <c r="E19" i="19"/>
  <c r="O17" i="19"/>
  <c r="N17" i="19"/>
  <c r="F18" i="19"/>
  <c r="E18" i="19"/>
  <c r="O16" i="19"/>
  <c r="N16" i="19"/>
  <c r="F17" i="19"/>
  <c r="E17" i="19"/>
  <c r="O15" i="19"/>
  <c r="N15" i="19"/>
  <c r="F16" i="19"/>
  <c r="E16" i="19"/>
  <c r="O14" i="19"/>
  <c r="Q14" i="19"/>
  <c r="U14" i="19"/>
  <c r="N14" i="19"/>
  <c r="F15" i="19"/>
  <c r="E15" i="19"/>
  <c r="O13" i="19"/>
  <c r="N13" i="19"/>
  <c r="F14" i="19"/>
  <c r="E14" i="19"/>
  <c r="O12" i="19"/>
  <c r="N12" i="19"/>
  <c r="F13" i="19"/>
  <c r="E13" i="19"/>
  <c r="O11" i="19"/>
  <c r="N11" i="19"/>
  <c r="F12" i="19"/>
  <c r="E12" i="19"/>
  <c r="O10" i="19"/>
  <c r="Q10" i="19"/>
  <c r="U10" i="19"/>
  <c r="N10" i="19"/>
  <c r="F11" i="19"/>
  <c r="E11" i="19"/>
  <c r="O9" i="19"/>
  <c r="N9" i="19"/>
  <c r="F10" i="19"/>
  <c r="E10" i="19"/>
  <c r="O8" i="19"/>
  <c r="N8" i="19"/>
  <c r="F9" i="19"/>
  <c r="E9" i="19"/>
  <c r="O6" i="19"/>
  <c r="C6" i="19"/>
  <c r="F5" i="19"/>
  <c r="F23" i="18"/>
  <c r="G23" i="18"/>
  <c r="G22" i="18"/>
  <c r="E23" i="18"/>
  <c r="F22" i="18"/>
  <c r="E22" i="18"/>
  <c r="F21" i="18"/>
  <c r="E21" i="18"/>
  <c r="F20" i="18"/>
  <c r="E20" i="18"/>
  <c r="F19" i="18"/>
  <c r="E19" i="18"/>
  <c r="F18" i="18"/>
  <c r="E18" i="18"/>
  <c r="O16" i="18"/>
  <c r="P16" i="18"/>
  <c r="N16" i="18"/>
  <c r="F17" i="18"/>
  <c r="E17" i="18"/>
  <c r="O15" i="18"/>
  <c r="N15" i="18"/>
  <c r="F16" i="18"/>
  <c r="E16" i="18"/>
  <c r="O14" i="18"/>
  <c r="N14" i="18"/>
  <c r="F15" i="18"/>
  <c r="E15" i="18"/>
  <c r="O13" i="18"/>
  <c r="N13" i="18"/>
  <c r="F14" i="18"/>
  <c r="E14" i="18"/>
  <c r="O12" i="18"/>
  <c r="N12" i="18"/>
  <c r="F13" i="18"/>
  <c r="E13" i="18"/>
  <c r="O11" i="18"/>
  <c r="N11" i="18"/>
  <c r="F12" i="18"/>
  <c r="E12" i="18"/>
  <c r="O10" i="18"/>
  <c r="N10" i="18"/>
  <c r="F11" i="18"/>
  <c r="E11" i="18"/>
  <c r="O9" i="18"/>
  <c r="N9" i="18"/>
  <c r="F10" i="18"/>
  <c r="E10" i="18"/>
  <c r="O8" i="18"/>
  <c r="N8" i="18"/>
  <c r="L6" i="18"/>
  <c r="C6" i="18"/>
  <c r="O5" i="18"/>
  <c r="F5" i="18"/>
  <c r="F5" i="94"/>
  <c r="V18" i="21"/>
  <c r="R17" i="21"/>
  <c r="V17" i="21"/>
  <c r="BG9" i="47"/>
  <c r="BH9" i="47" a="1"/>
  <c r="BH9" i="47"/>
  <c r="BL16" i="47" a="1"/>
  <c r="BL16" i="47"/>
  <c r="BH16" i="47" a="1"/>
  <c r="BH16" i="47"/>
  <c r="BL15" i="47" a="1"/>
  <c r="BL15" i="47"/>
  <c r="BH15" i="47" a="1"/>
  <c r="BH15" i="47"/>
  <c r="BL14" i="47" a="1"/>
  <c r="BL14" i="47"/>
  <c r="BH14" i="47" a="1"/>
  <c r="BH14" i="47"/>
  <c r="BL13" i="47" a="1"/>
  <c r="BL13" i="47"/>
  <c r="BH13" i="47" a="1"/>
  <c r="BH13" i="47"/>
  <c r="BL12" i="47" a="1"/>
  <c r="BL12" i="47"/>
  <c r="BH12" i="47" a="1"/>
  <c r="BH12" i="47"/>
  <c r="BL11" i="47" a="1"/>
  <c r="BL11" i="47"/>
  <c r="BH11" i="47" a="1"/>
  <c r="BH11" i="47"/>
  <c r="BL10" i="47" a="1"/>
  <c r="BL10" i="47"/>
  <c r="BH10" i="47" a="1"/>
  <c r="BH10" i="47"/>
  <c r="BI8" i="47"/>
  <c r="BN16" i="47" a="1"/>
  <c r="BN16" i="47"/>
  <c r="BK16" i="47"/>
  <c r="BG16" i="47"/>
  <c r="BK15" i="47"/>
  <c r="BG15" i="47"/>
  <c r="BK14" i="47"/>
  <c r="BK13" i="47"/>
  <c r="BK12" i="47"/>
  <c r="BG11" i="47"/>
  <c r="BG10" i="47"/>
  <c r="BK9" i="47"/>
  <c r="BL9" i="47" a="1"/>
  <c r="BL9" i="47"/>
  <c r="BM8" i="47"/>
  <c r="BG8" i="47"/>
  <c r="BH8" i="47" a="1"/>
  <c r="BH8" i="47"/>
  <c r="BG14" i="47"/>
  <c r="BG13" i="47"/>
  <c r="BG12" i="47"/>
  <c r="BK11" i="47"/>
  <c r="BK10" i="47"/>
  <c r="BJ16" i="47" a="1"/>
  <c r="BJ16" i="47"/>
  <c r="BI9" i="47"/>
  <c r="BM9" i="47"/>
  <c r="BK8" i="47"/>
  <c r="BL8" i="47" a="1"/>
  <c r="BL8" i="47"/>
  <c r="BC13" i="47"/>
  <c r="BD13" i="47" a="1"/>
  <c r="BD13" i="47"/>
  <c r="BD11" i="47" a="1"/>
  <c r="BD11" i="47"/>
  <c r="BC12" i="47"/>
  <c r="BD12" i="47" a="1"/>
  <c r="BD12" i="47"/>
  <c r="BC15" i="47"/>
  <c r="BD15" i="47" a="1"/>
  <c r="BD15" i="47"/>
  <c r="BD10" i="47" a="1"/>
  <c r="BD10" i="47"/>
  <c r="BC11" i="47"/>
  <c r="BC10" i="47"/>
  <c r="BD9" i="47" a="1"/>
  <c r="BD9" i="47"/>
  <c r="BC14" i="47"/>
  <c r="BD14" i="47" a="1"/>
  <c r="BD14" i="47"/>
  <c r="BC16" i="47"/>
  <c r="BD16" i="47" a="1"/>
  <c r="BD16" i="47"/>
  <c r="F5" i="95"/>
  <c r="BC16" i="46"/>
  <c r="BC15" i="46"/>
  <c r="BD15" i="46" a="1"/>
  <c r="BD15" i="46"/>
  <c r="BC11" i="46"/>
  <c r="BC14" i="46"/>
  <c r="BD14" i="46" a="1"/>
  <c r="BD14" i="46"/>
  <c r="BC10" i="46"/>
  <c r="BC13" i="46"/>
  <c r="BD13" i="46" a="1"/>
  <c r="BD13" i="46"/>
  <c r="BD9" i="46" a="1"/>
  <c r="BD9" i="46"/>
  <c r="BD12" i="46" a="1"/>
  <c r="BD12" i="46"/>
  <c r="BC12" i="46"/>
  <c r="BD10" i="46" a="1"/>
  <c r="BD10" i="46"/>
  <c r="BD16" i="46" a="1"/>
  <c r="BD16" i="46"/>
  <c r="BD11" i="46" a="1"/>
  <c r="BD11" i="46"/>
  <c r="BN16" i="46" a="1"/>
  <c r="BN16" i="46"/>
  <c r="BG16" i="46"/>
  <c r="BG15" i="46"/>
  <c r="BK14" i="46"/>
  <c r="BH14" i="46" a="1"/>
  <c r="BH14" i="46"/>
  <c r="BL13" i="46" a="1"/>
  <c r="BL13" i="46"/>
  <c r="BG11" i="46"/>
  <c r="BK10" i="46"/>
  <c r="BJ16" i="46" a="1"/>
  <c r="BJ16" i="46"/>
  <c r="BG14" i="46"/>
  <c r="BK13" i="46"/>
  <c r="BH13" i="46" a="1"/>
  <c r="BH13" i="46"/>
  <c r="BL12" i="46" a="1"/>
  <c r="BL12" i="46"/>
  <c r="BG10" i="46"/>
  <c r="BH10" i="46" a="1"/>
  <c r="BH10" i="46"/>
  <c r="BK9" i="46"/>
  <c r="BL9" i="46" a="1"/>
  <c r="BL9" i="46"/>
  <c r="BI8" i="46"/>
  <c r="BJ8" i="46" a="1"/>
  <c r="BJ8" i="46"/>
  <c r="BL16" i="46" a="1"/>
  <c r="BL16" i="46"/>
  <c r="BL15" i="46" a="1"/>
  <c r="BL15" i="46"/>
  <c r="BG13" i="46"/>
  <c r="BK12" i="46"/>
  <c r="BH12" i="46" a="1"/>
  <c r="BH12" i="46"/>
  <c r="BL11" i="46" a="1"/>
  <c r="BL11" i="46"/>
  <c r="BM10" i="46"/>
  <c r="BN10" i="46" a="1"/>
  <c r="BN10" i="46"/>
  <c r="BG9" i="46"/>
  <c r="BH9" i="46" a="1"/>
  <c r="BH9" i="46"/>
  <c r="BK8" i="46"/>
  <c r="BL8" i="46" a="1"/>
  <c r="BL8" i="46"/>
  <c r="BK16" i="46"/>
  <c r="BH16" i="46" a="1"/>
  <c r="BH16" i="46"/>
  <c r="BK15" i="46"/>
  <c r="BH15" i="46" a="1"/>
  <c r="BH15" i="46"/>
  <c r="BL14" i="46" a="1"/>
  <c r="BL14" i="46"/>
  <c r="BG12" i="46"/>
  <c r="BK11" i="46"/>
  <c r="BH11" i="46" a="1"/>
  <c r="BH11" i="46"/>
  <c r="BL10" i="46" a="1"/>
  <c r="BL10" i="46"/>
  <c r="BI10" i="46"/>
  <c r="BJ10" i="46" a="1"/>
  <c r="BJ10" i="46"/>
  <c r="BM9" i="46"/>
  <c r="BN9" i="46" a="1"/>
  <c r="BN9" i="46"/>
  <c r="BJ9" i="46" a="1"/>
  <c r="BJ9" i="46"/>
  <c r="BG8" i="46"/>
  <c r="BI9" i="46"/>
  <c r="BM8" i="46"/>
  <c r="BH8" i="46" a="1"/>
  <c r="BH8" i="46"/>
  <c r="BD11" i="44" a="1"/>
  <c r="BD11" i="44"/>
  <c r="BC16" i="44"/>
  <c r="BD16" i="44" a="1"/>
  <c r="BD16" i="44"/>
  <c r="BC13" i="44"/>
  <c r="BD13" i="44" a="1"/>
  <c r="BD13" i="44"/>
  <c r="BC14" i="44"/>
  <c r="BD14" i="44" a="1"/>
  <c r="BD14" i="44"/>
  <c r="BD10" i="44" a="1"/>
  <c r="BD10" i="44"/>
  <c r="BD9" i="44" a="1"/>
  <c r="BD9" i="44"/>
  <c r="BC12" i="44"/>
  <c r="BC11" i="44"/>
  <c r="BC10" i="44"/>
  <c r="BC15" i="44"/>
  <c r="BD15" i="44" a="1"/>
  <c r="BD15" i="44"/>
  <c r="BD12" i="44" a="1"/>
  <c r="BD12" i="44"/>
  <c r="BL16" i="44" a="1"/>
  <c r="BL16" i="44"/>
  <c r="BH16" i="44" a="1"/>
  <c r="BH16" i="44"/>
  <c r="BL15" i="44" a="1"/>
  <c r="BL15" i="44"/>
  <c r="BH15" i="44" a="1"/>
  <c r="BH15" i="44"/>
  <c r="BL14" i="44" a="1"/>
  <c r="BL14" i="44"/>
  <c r="BH14" i="44" a="1"/>
  <c r="BH14" i="44"/>
  <c r="BL13" i="44" a="1"/>
  <c r="BL13" i="44"/>
  <c r="BH13" i="44" a="1"/>
  <c r="BH13" i="44"/>
  <c r="BL12" i="44" a="1"/>
  <c r="BL12" i="44"/>
  <c r="BH12" i="44" a="1"/>
  <c r="BH12" i="44"/>
  <c r="BL11" i="44" a="1"/>
  <c r="BL11" i="44"/>
  <c r="BH11" i="44" a="1"/>
  <c r="BH11" i="44"/>
  <c r="BL10" i="44" a="1"/>
  <c r="BL10" i="44"/>
  <c r="BH10" i="44" a="1"/>
  <c r="BH10" i="44"/>
  <c r="BI8" i="44"/>
  <c r="BK14" i="44"/>
  <c r="BG13" i="44"/>
  <c r="BG12" i="44"/>
  <c r="BK10" i="44"/>
  <c r="BK16" i="44"/>
  <c r="BG15" i="44"/>
  <c r="BK13" i="44"/>
  <c r="BG11" i="44"/>
  <c r="BK9" i="44"/>
  <c r="BL9" i="44" a="1"/>
  <c r="BL9" i="44"/>
  <c r="BN16" i="44" a="1"/>
  <c r="BN16" i="44"/>
  <c r="BJ16" i="44" a="1"/>
  <c r="BJ16" i="44"/>
  <c r="BI9" i="44"/>
  <c r="BG9" i="44"/>
  <c r="BH9" i="44" a="1"/>
  <c r="BH9" i="44"/>
  <c r="BK8" i="44"/>
  <c r="BL8" i="44" a="1"/>
  <c r="BL8" i="44"/>
  <c r="BK15" i="44"/>
  <c r="BG14" i="44"/>
  <c r="BK12" i="44"/>
  <c r="BK11" i="44"/>
  <c r="BG10" i="44"/>
  <c r="BM8" i="44"/>
  <c r="BN8" i="44" a="1"/>
  <c r="BN8" i="44"/>
  <c r="BM9" i="44"/>
  <c r="BN9" i="44" a="1"/>
  <c r="BN9" i="44"/>
  <c r="BG16" i="44"/>
  <c r="BG8" i="44"/>
  <c r="BH8" i="44" a="1"/>
  <c r="BH8" i="44"/>
  <c r="BK16" i="45"/>
  <c r="BH16" i="45" a="1"/>
  <c r="BH16" i="45"/>
  <c r="BL15" i="45" a="1"/>
  <c r="BL15" i="45"/>
  <c r="BH15" i="45" a="1"/>
  <c r="BH15" i="45"/>
  <c r="BL14" i="45" a="1"/>
  <c r="BL14" i="45"/>
  <c r="BH14" i="45" a="1"/>
  <c r="BH14" i="45"/>
  <c r="BL13" i="45" a="1"/>
  <c r="BL13" i="45"/>
  <c r="BH13" i="45" a="1"/>
  <c r="BH13" i="45"/>
  <c r="BL12" i="45" a="1"/>
  <c r="BL12" i="45"/>
  <c r="BH12" i="45" a="1"/>
  <c r="BH12" i="45"/>
  <c r="BL11" i="45" a="1"/>
  <c r="BL11" i="45"/>
  <c r="BH11" i="45" a="1"/>
  <c r="BH11" i="45"/>
  <c r="BL10" i="45" a="1"/>
  <c r="BL10" i="45"/>
  <c r="BH10" i="45" a="1"/>
  <c r="BH10" i="45"/>
  <c r="BM8" i="45"/>
  <c r="BN16" i="45" a="1"/>
  <c r="BN16" i="45"/>
  <c r="BG16" i="45"/>
  <c r="BK15" i="45"/>
  <c r="BG15" i="45"/>
  <c r="BK14" i="45"/>
  <c r="BG14" i="45"/>
  <c r="BK13" i="45"/>
  <c r="BG13" i="45"/>
  <c r="BK12" i="45"/>
  <c r="BG12" i="45"/>
  <c r="BK11" i="45"/>
  <c r="BG11" i="45"/>
  <c r="BK10" i="45"/>
  <c r="BG10" i="45"/>
  <c r="BK9" i="45"/>
  <c r="BL9" i="45" a="1"/>
  <c r="BL9" i="45"/>
  <c r="BG9" i="45"/>
  <c r="BH9" i="45" a="1"/>
  <c r="BH9" i="45"/>
  <c r="BK8" i="45"/>
  <c r="BL8" i="45" a="1"/>
  <c r="BL8" i="45"/>
  <c r="BG8" i="45"/>
  <c r="BH8" i="45" a="1"/>
  <c r="BH8" i="45"/>
  <c r="BM9" i="45"/>
  <c r="BI8" i="45"/>
  <c r="BM16" i="45"/>
  <c r="BJ16" i="45" a="1"/>
  <c r="BJ16" i="45"/>
  <c r="BN9" i="45" a="1"/>
  <c r="BN9" i="45"/>
  <c r="BN8" i="45" a="1"/>
  <c r="BN8" i="45"/>
  <c r="BJ8" i="45" a="1"/>
  <c r="BJ8" i="45"/>
  <c r="BL16" i="45" a="1"/>
  <c r="BL16" i="45"/>
  <c r="BI9" i="45"/>
  <c r="BJ9" i="45" a="1"/>
  <c r="BJ9" i="45"/>
  <c r="AW9" i="45"/>
  <c r="BD16" i="45" a="1"/>
  <c r="BD16" i="45"/>
  <c r="BD15" i="45" a="1"/>
  <c r="BD15" i="45"/>
  <c r="BD14" i="45" a="1"/>
  <c r="BD14" i="45"/>
  <c r="BD13" i="45" a="1"/>
  <c r="BD13" i="45"/>
  <c r="BD12" i="45" a="1"/>
  <c r="BD12" i="45"/>
  <c r="BD11" i="45" a="1"/>
  <c r="BD11" i="45"/>
  <c r="BD10" i="45" a="1"/>
  <c r="BD10" i="45"/>
  <c r="BD9" i="45" a="1"/>
  <c r="BD9" i="45"/>
  <c r="BC8" i="45"/>
  <c r="BD8" i="45" a="1"/>
  <c r="BD8" i="45"/>
  <c r="BC16" i="45"/>
  <c r="BC15" i="45"/>
  <c r="BC14" i="45"/>
  <c r="BC13" i="45"/>
  <c r="BC12" i="45"/>
  <c r="BC11" i="45"/>
  <c r="BC10" i="45"/>
  <c r="BC9" i="45"/>
  <c r="BF16" i="45" a="1"/>
  <c r="BF16" i="45"/>
  <c r="BF15" i="45" a="1"/>
  <c r="BF15" i="45"/>
  <c r="BF14" i="45" a="1"/>
  <c r="BF14" i="45"/>
  <c r="BF13" i="45" a="1"/>
  <c r="BF13" i="45"/>
  <c r="BE14" i="45"/>
  <c r="BE13" i="45"/>
  <c r="BE8" i="45"/>
  <c r="BE16" i="45"/>
  <c r="BE15" i="45"/>
  <c r="BC12" i="43"/>
  <c r="BC10" i="43"/>
  <c r="BD9" i="43" a="1"/>
  <c r="BD9" i="43"/>
  <c r="BC14" i="43"/>
  <c r="BD14" i="43" a="1"/>
  <c r="BD14" i="43"/>
  <c r="BD12" i="43" a="1"/>
  <c r="BD12" i="43"/>
  <c r="BC16" i="43"/>
  <c r="BD16" i="43" a="1"/>
  <c r="BD16" i="43"/>
  <c r="BC11" i="43"/>
  <c r="BC13" i="43"/>
  <c r="BD13" i="43" a="1"/>
  <c r="BD13" i="43"/>
  <c r="BD11" i="43" a="1"/>
  <c r="BD11" i="43"/>
  <c r="BD10" i="43" a="1"/>
  <c r="BD10" i="43"/>
  <c r="BC15" i="43"/>
  <c r="BD15" i="43" a="1"/>
  <c r="BD15" i="43"/>
  <c r="F5" i="91"/>
  <c r="BN16" i="43" a="1"/>
  <c r="BN16" i="43"/>
  <c r="BG16" i="43"/>
  <c r="BG15" i="43"/>
  <c r="BG14" i="43"/>
  <c r="BG13" i="43"/>
  <c r="BK9" i="43"/>
  <c r="BL9" i="43" a="1"/>
  <c r="BL9" i="43"/>
  <c r="BG8" i="43"/>
  <c r="BH8" i="43" a="1"/>
  <c r="BH8" i="43"/>
  <c r="BJ16" i="43" a="1"/>
  <c r="BJ16" i="43"/>
  <c r="BL16" i="43" a="1"/>
  <c r="BL16" i="43"/>
  <c r="BM9" i="43"/>
  <c r="BI9" i="43"/>
  <c r="BJ9" i="43" a="1"/>
  <c r="BJ9" i="43"/>
  <c r="BM8" i="43"/>
  <c r="BI8" i="43"/>
  <c r="BJ8" i="43" a="1"/>
  <c r="BJ8" i="43"/>
  <c r="BK15" i="43"/>
  <c r="BK14" i="43"/>
  <c r="BK13" i="43"/>
  <c r="BK12" i="43"/>
  <c r="BK11" i="43"/>
  <c r="BK10" i="43"/>
  <c r="BK16" i="43"/>
  <c r="BH16" i="43" a="1"/>
  <c r="BH16" i="43"/>
  <c r="BL15" i="43" a="1"/>
  <c r="BL15" i="43"/>
  <c r="BH15" i="43" a="1"/>
  <c r="BH15" i="43"/>
  <c r="BL14" i="43" a="1"/>
  <c r="BL14" i="43"/>
  <c r="BH14" i="43" a="1"/>
  <c r="BH14" i="43"/>
  <c r="BL13" i="43" a="1"/>
  <c r="BL13" i="43"/>
  <c r="BH13" i="43" a="1"/>
  <c r="BH13" i="43"/>
  <c r="BL12" i="43" a="1"/>
  <c r="BL12" i="43"/>
  <c r="BH12" i="43" a="1"/>
  <c r="BH12" i="43"/>
  <c r="BL11" i="43" a="1"/>
  <c r="BL11" i="43"/>
  <c r="BH11" i="43" a="1"/>
  <c r="BH11" i="43"/>
  <c r="BL10" i="43" a="1"/>
  <c r="BL10" i="43"/>
  <c r="BH10" i="43" a="1"/>
  <c r="BH10" i="43"/>
  <c r="BG12" i="43"/>
  <c r="BG11" i="43"/>
  <c r="BG10" i="43"/>
  <c r="BG9" i="43"/>
  <c r="BH9" i="43" a="1"/>
  <c r="BH9" i="43"/>
  <c r="BK8" i="43"/>
  <c r="BL8" i="43" a="1"/>
  <c r="BL8" i="43"/>
  <c r="BN8" i="43" a="1"/>
  <c r="BN8" i="43"/>
  <c r="BK16" i="42"/>
  <c r="BH16" i="42" a="1"/>
  <c r="BH16" i="42"/>
  <c r="BK15" i="42"/>
  <c r="BH15" i="42" a="1"/>
  <c r="BH15" i="42"/>
  <c r="BK14" i="42"/>
  <c r="BH14" i="42" a="1"/>
  <c r="BH14" i="42"/>
  <c r="BK13" i="42"/>
  <c r="BH13" i="42" a="1"/>
  <c r="BH13" i="42"/>
  <c r="BK12" i="42"/>
  <c r="BH12" i="42" a="1"/>
  <c r="BH12" i="42"/>
  <c r="BL11" i="42" a="1"/>
  <c r="BL11" i="42"/>
  <c r="BK8" i="42"/>
  <c r="BL8" i="42" a="1"/>
  <c r="BL8" i="42"/>
  <c r="BN16" i="42" a="1"/>
  <c r="BN16" i="42"/>
  <c r="BG16" i="42"/>
  <c r="BG15" i="42"/>
  <c r="BG14" i="42"/>
  <c r="BG13" i="42"/>
  <c r="BG12" i="42"/>
  <c r="BK11" i="42"/>
  <c r="BH11" i="42" a="1"/>
  <c r="BH11" i="42"/>
  <c r="BL10" i="42" a="1"/>
  <c r="BL10" i="42"/>
  <c r="BG9" i="42"/>
  <c r="BH9" i="42" a="1"/>
  <c r="BH9" i="42"/>
  <c r="BI8" i="42"/>
  <c r="BM8" i="42"/>
  <c r="BN8" i="42" a="1"/>
  <c r="BN8" i="42"/>
  <c r="AY8" i="42"/>
  <c r="BG8" i="42"/>
  <c r="BH8" i="42" a="1"/>
  <c r="BH8" i="42"/>
  <c r="BJ16" i="42" a="1"/>
  <c r="BJ16" i="42"/>
  <c r="BG11" i="42"/>
  <c r="BK10" i="42"/>
  <c r="BH10" i="42" a="1"/>
  <c r="BH10" i="42"/>
  <c r="BK9" i="42"/>
  <c r="BL9" i="42" a="1"/>
  <c r="BL9" i="42"/>
  <c r="BL16" i="42" a="1"/>
  <c r="BL16" i="42"/>
  <c r="BL15" i="42" a="1"/>
  <c r="BL15" i="42"/>
  <c r="BL14" i="42" a="1"/>
  <c r="BL14" i="42"/>
  <c r="BL13" i="42" a="1"/>
  <c r="BL13" i="42"/>
  <c r="BL12" i="42" a="1"/>
  <c r="BL12" i="42"/>
  <c r="BG10" i="42"/>
  <c r="BI9" i="42"/>
  <c r="BJ9" i="42" a="1"/>
  <c r="BJ9" i="42"/>
  <c r="BM9" i="42"/>
  <c r="BN9" i="42" a="1"/>
  <c r="BN9" i="42"/>
  <c r="BC16" i="42"/>
  <c r="BC15" i="42"/>
  <c r="BD11" i="42" a="1"/>
  <c r="BD11" i="42"/>
  <c r="BD9" i="42" a="1"/>
  <c r="BD9" i="42"/>
  <c r="BC14" i="42"/>
  <c r="BD14" i="42" a="1"/>
  <c r="BD14" i="42"/>
  <c r="BC11" i="42"/>
  <c r="BD16" i="42" a="1"/>
  <c r="BD16" i="42"/>
  <c r="BD15" i="42" a="1"/>
  <c r="BD15" i="42"/>
  <c r="BC13" i="42"/>
  <c r="BD13" i="42" a="1"/>
  <c r="BD13" i="42"/>
  <c r="BD10" i="42" a="1"/>
  <c r="BD10" i="42"/>
  <c r="BC10" i="42"/>
  <c r="BD12" i="42" a="1"/>
  <c r="BD12" i="42"/>
  <c r="BC12" i="42"/>
  <c r="BL16" i="41" a="1"/>
  <c r="BL16" i="41"/>
  <c r="BL15" i="41" a="1"/>
  <c r="BL15" i="41"/>
  <c r="BG13" i="41"/>
  <c r="BK12" i="41"/>
  <c r="BH12" i="41" a="1"/>
  <c r="BH12" i="41"/>
  <c r="BL11" i="41" a="1"/>
  <c r="BL11" i="41"/>
  <c r="BI9" i="41"/>
  <c r="BM8" i="41"/>
  <c r="BN8" i="41" a="1"/>
  <c r="BN8" i="41"/>
  <c r="BH13" i="41" a="1"/>
  <c r="BH13" i="41"/>
  <c r="BK9" i="41"/>
  <c r="BL9" i="41" a="1"/>
  <c r="BL9" i="41"/>
  <c r="BI8" i="41"/>
  <c r="BK16" i="41"/>
  <c r="BH16" i="41" a="1"/>
  <c r="BH16" i="41"/>
  <c r="BK15" i="41"/>
  <c r="BH15" i="41" a="1"/>
  <c r="BH15" i="41"/>
  <c r="BL14" i="41" a="1"/>
  <c r="BL14" i="41"/>
  <c r="BG12" i="41"/>
  <c r="BK11" i="41"/>
  <c r="BH11" i="41" a="1"/>
  <c r="BH11" i="41"/>
  <c r="BL10" i="41" a="1"/>
  <c r="BL10" i="41"/>
  <c r="BM9" i="41"/>
  <c r="BG8" i="41"/>
  <c r="BH8" i="41" a="1"/>
  <c r="BH8" i="41"/>
  <c r="BN16" i="41" a="1"/>
  <c r="BN16" i="41"/>
  <c r="BG16" i="41"/>
  <c r="BG15" i="41"/>
  <c r="BK14" i="41"/>
  <c r="BH14" i="41" a="1"/>
  <c r="BH14" i="41"/>
  <c r="BL13" i="41" a="1"/>
  <c r="BL13" i="41"/>
  <c r="BG11" i="41"/>
  <c r="BK10" i="41"/>
  <c r="BH10" i="41" a="1"/>
  <c r="BH10" i="41"/>
  <c r="BG9" i="41"/>
  <c r="BH9" i="41" a="1"/>
  <c r="BH9" i="41"/>
  <c r="BK8" i="41"/>
  <c r="BL8" i="41" a="1"/>
  <c r="BL8" i="41"/>
  <c r="BJ16" i="41" a="1"/>
  <c r="BJ16" i="41"/>
  <c r="BG14" i="41"/>
  <c r="BK13" i="41"/>
  <c r="BL12" i="41" a="1"/>
  <c r="BL12" i="41"/>
  <c r="BG10" i="41"/>
  <c r="BC12" i="41"/>
  <c r="BD11" i="41" a="1"/>
  <c r="BD11" i="41"/>
  <c r="BC10" i="41"/>
  <c r="BD12" i="41" a="1"/>
  <c r="BD12" i="41"/>
  <c r="BC14" i="41"/>
  <c r="BD14" i="41" a="1"/>
  <c r="BD14" i="41"/>
  <c r="BD10" i="41" a="1"/>
  <c r="BD10" i="41"/>
  <c r="BC13" i="41"/>
  <c r="BD13" i="41" a="1"/>
  <c r="BD13" i="41"/>
  <c r="BC16" i="41"/>
  <c r="BD16" i="41" a="1"/>
  <c r="BD16" i="41"/>
  <c r="BC15" i="41"/>
  <c r="BD15" i="41" a="1"/>
  <c r="BD15" i="41"/>
  <c r="BC11" i="41"/>
  <c r="BD9" i="41" a="1"/>
  <c r="BD9" i="41"/>
  <c r="BC8" i="40"/>
  <c r="BD16" i="40" a="1"/>
  <c r="BD16" i="40"/>
  <c r="BD15" i="40" a="1"/>
  <c r="BD15" i="40"/>
  <c r="BD14" i="40" a="1"/>
  <c r="BD14" i="40"/>
  <c r="BD13" i="40" a="1"/>
  <c r="BD13" i="40"/>
  <c r="BD12" i="40" a="1"/>
  <c r="BD12" i="40"/>
  <c r="BD11" i="40" a="1"/>
  <c r="BD11" i="40"/>
  <c r="BD10" i="40" a="1"/>
  <c r="BD10" i="40"/>
  <c r="BD9" i="40" a="1"/>
  <c r="BD9" i="40"/>
  <c r="BD8" i="40" a="1"/>
  <c r="BD8" i="40"/>
  <c r="BC16" i="40"/>
  <c r="BC15" i="40"/>
  <c r="BC14" i="40"/>
  <c r="BC13" i="40"/>
  <c r="BC12" i="40"/>
  <c r="BC11" i="40"/>
  <c r="BC10" i="40"/>
  <c r="BC9" i="40"/>
  <c r="BF16" i="40" a="1"/>
  <c r="BF16" i="40"/>
  <c r="BF15" i="40" a="1"/>
  <c r="BF15" i="40"/>
  <c r="BF14" i="40" a="1"/>
  <c r="BF14" i="40"/>
  <c r="BF13" i="40" a="1"/>
  <c r="BF13" i="40"/>
  <c r="BE8" i="40"/>
  <c r="BK16" i="40"/>
  <c r="BH16" i="40" a="1"/>
  <c r="BH16" i="40"/>
  <c r="BL15" i="40" a="1"/>
  <c r="BL15" i="40"/>
  <c r="BH15" i="40" a="1"/>
  <c r="BH15" i="40"/>
  <c r="BL14" i="40" a="1"/>
  <c r="BL14" i="40"/>
  <c r="BH14" i="40" a="1"/>
  <c r="BH14" i="40"/>
  <c r="BL13" i="40" a="1"/>
  <c r="BL13" i="40"/>
  <c r="BH13" i="40" a="1"/>
  <c r="BH13" i="40"/>
  <c r="BL12" i="40" a="1"/>
  <c r="BL12" i="40"/>
  <c r="BH12" i="40" a="1"/>
  <c r="BH12" i="40"/>
  <c r="BL11" i="40" a="1"/>
  <c r="BL11" i="40"/>
  <c r="BH11" i="40" a="1"/>
  <c r="BH11" i="40"/>
  <c r="BL10" i="40" a="1"/>
  <c r="BL10" i="40"/>
  <c r="BH10" i="40" a="1"/>
  <c r="BH10" i="40"/>
  <c r="BN16" i="40" a="1"/>
  <c r="BN16" i="40"/>
  <c r="BG16" i="40"/>
  <c r="BK15" i="40"/>
  <c r="BG15" i="40"/>
  <c r="BK14" i="40"/>
  <c r="BG14" i="40"/>
  <c r="BK13" i="40"/>
  <c r="BG13" i="40"/>
  <c r="BK12" i="40"/>
  <c r="BG12" i="40"/>
  <c r="BK11" i="40"/>
  <c r="BG11" i="40"/>
  <c r="BK10" i="40"/>
  <c r="BG10" i="40"/>
  <c r="BK9" i="40"/>
  <c r="BL9" i="40" a="1"/>
  <c r="BL9" i="40"/>
  <c r="BG9" i="40"/>
  <c r="BH9" i="40" a="1"/>
  <c r="BH9" i="40"/>
  <c r="BK8" i="40"/>
  <c r="BL8" i="40" a="1"/>
  <c r="BL8" i="40"/>
  <c r="BG8" i="40"/>
  <c r="BH8" i="40" a="1"/>
  <c r="BH8" i="40"/>
  <c r="BJ16" i="40" a="1"/>
  <c r="BJ16" i="40"/>
  <c r="BL16" i="40" a="1"/>
  <c r="BL16" i="40"/>
  <c r="BM9" i="40"/>
  <c r="BI9" i="40"/>
  <c r="BJ9" i="40" a="1"/>
  <c r="BJ9" i="40"/>
  <c r="BM8" i="40"/>
  <c r="BI8" i="40"/>
  <c r="BJ8" i="40" a="1"/>
  <c r="BJ8" i="40"/>
  <c r="BN16" i="39" a="1"/>
  <c r="BN16" i="39"/>
  <c r="BG16" i="39"/>
  <c r="BK15" i="39"/>
  <c r="BG15" i="39"/>
  <c r="BK14" i="39"/>
  <c r="BG14" i="39"/>
  <c r="BK13" i="39"/>
  <c r="BG13" i="39"/>
  <c r="BK12" i="39"/>
  <c r="BG12" i="39"/>
  <c r="BK11" i="39"/>
  <c r="BG11" i="39"/>
  <c r="BK10" i="39"/>
  <c r="BG10" i="39"/>
  <c r="BK9" i="39"/>
  <c r="BL9" i="39" a="1"/>
  <c r="BL9" i="39"/>
  <c r="BG9" i="39"/>
  <c r="BK8" i="39"/>
  <c r="BG8" i="39"/>
  <c r="BJ16" i="39" a="1"/>
  <c r="BJ16" i="39"/>
  <c r="BL16" i="39" a="1"/>
  <c r="BL16" i="39"/>
  <c r="BM9" i="39"/>
  <c r="BI9" i="39"/>
  <c r="BJ9" i="39" a="1"/>
  <c r="BJ9" i="39"/>
  <c r="BM8" i="39"/>
  <c r="BI8" i="39"/>
  <c r="BJ8" i="39" a="1"/>
  <c r="BJ8" i="39"/>
  <c r="BK16" i="39"/>
  <c r="BH16" i="39" a="1"/>
  <c r="BH16" i="39"/>
  <c r="BL15" i="39" a="1"/>
  <c r="BL15" i="39"/>
  <c r="BH15" i="39" a="1"/>
  <c r="BH15" i="39"/>
  <c r="BL14" i="39" a="1"/>
  <c r="BL14" i="39"/>
  <c r="BH14" i="39" a="1"/>
  <c r="BH14" i="39"/>
  <c r="BL13" i="39" a="1"/>
  <c r="BL13" i="39"/>
  <c r="BH13" i="39" a="1"/>
  <c r="BH13" i="39"/>
  <c r="BL12" i="39" a="1"/>
  <c r="BL12" i="39"/>
  <c r="BH12" i="39" a="1"/>
  <c r="BH12" i="39"/>
  <c r="BL11" i="39" a="1"/>
  <c r="BL11" i="39"/>
  <c r="BH11" i="39" a="1"/>
  <c r="BH11" i="39"/>
  <c r="BL10" i="39" a="1"/>
  <c r="BL10" i="39"/>
  <c r="BH10" i="39" a="1"/>
  <c r="BH10" i="39"/>
  <c r="BH9" i="39" a="1"/>
  <c r="BH9" i="39"/>
  <c r="BL8" i="39" a="1"/>
  <c r="BL8" i="39"/>
  <c r="BH8" i="39" a="1"/>
  <c r="BH8" i="39"/>
  <c r="BC16" i="39"/>
  <c r="BD16" i="39" a="1"/>
  <c r="BD16" i="39"/>
  <c r="BC15" i="39"/>
  <c r="BD15" i="39" a="1"/>
  <c r="BD15" i="39"/>
  <c r="BC11" i="39"/>
  <c r="BD11" i="39" a="1"/>
  <c r="BD11" i="39"/>
  <c r="BC14" i="39"/>
  <c r="BD14" i="39" a="1"/>
  <c r="BD14" i="39"/>
  <c r="BC10" i="39"/>
  <c r="BD10" i="39" a="1"/>
  <c r="BD10" i="39"/>
  <c r="BC13" i="39"/>
  <c r="BD13" i="39" a="1"/>
  <c r="BD13" i="39"/>
  <c r="BD9" i="39" a="1"/>
  <c r="BD9" i="39"/>
  <c r="BC12" i="39"/>
  <c r="BD12" i="39" a="1"/>
  <c r="BD12" i="39"/>
  <c r="BK16" i="38"/>
  <c r="BG16" i="38"/>
  <c r="BK15" i="38"/>
  <c r="BG15" i="38"/>
  <c r="BK14" i="38"/>
  <c r="BG14" i="38"/>
  <c r="BK13" i="38"/>
  <c r="BG13" i="38"/>
  <c r="BG12" i="38"/>
  <c r="BG11" i="38"/>
  <c r="BK10" i="38"/>
  <c r="BG8" i="38"/>
  <c r="BI9" i="38"/>
  <c r="BJ9" i="38" a="1"/>
  <c r="BJ9" i="38"/>
  <c r="BN16" i="38" a="1"/>
  <c r="BN16" i="38"/>
  <c r="BJ16" i="38" a="1"/>
  <c r="BJ16" i="38"/>
  <c r="BI8" i="38"/>
  <c r="BJ8" i="38" a="1"/>
  <c r="BJ8" i="38"/>
  <c r="BM8" i="38"/>
  <c r="BN8" i="38" a="1"/>
  <c r="BN8" i="38"/>
  <c r="BL16" i="38" a="1"/>
  <c r="BL16" i="38"/>
  <c r="BH16" i="38" a="1"/>
  <c r="BH16" i="38"/>
  <c r="BL15" i="38" a="1"/>
  <c r="BL15" i="38"/>
  <c r="BH15" i="38" a="1"/>
  <c r="BH15" i="38"/>
  <c r="BL14" i="38" a="1"/>
  <c r="BL14" i="38"/>
  <c r="BH14" i="38" a="1"/>
  <c r="BH14" i="38"/>
  <c r="BL13" i="38" a="1"/>
  <c r="BL13" i="38"/>
  <c r="BH13" i="38" a="1"/>
  <c r="BH13" i="38"/>
  <c r="BL12" i="38" a="1"/>
  <c r="BL12" i="38"/>
  <c r="BH12" i="38" a="1"/>
  <c r="BH12" i="38"/>
  <c r="BL11" i="38" a="1"/>
  <c r="BL11" i="38"/>
  <c r="BH11" i="38" a="1"/>
  <c r="BH11" i="38"/>
  <c r="BL10" i="38" a="1"/>
  <c r="BL10" i="38"/>
  <c r="BH10" i="38" a="1"/>
  <c r="BH10" i="38"/>
  <c r="BH8" i="38" a="1"/>
  <c r="BH8" i="38"/>
  <c r="BK12" i="38"/>
  <c r="BK11" i="38"/>
  <c r="BG10" i="38"/>
  <c r="BK9" i="38"/>
  <c r="BL9" i="38" a="1"/>
  <c r="BL9" i="38"/>
  <c r="BG9" i="38"/>
  <c r="BH9" i="38" a="1"/>
  <c r="BH9" i="38"/>
  <c r="BK8" i="38"/>
  <c r="BL8" i="38" a="1"/>
  <c r="BL8" i="38"/>
  <c r="BM9" i="38"/>
  <c r="BC12" i="38"/>
  <c r="BD12" i="38" a="1"/>
  <c r="BD12" i="38"/>
  <c r="BC16" i="38"/>
  <c r="BC15" i="38"/>
  <c r="BD15" i="38" a="1"/>
  <c r="BD15" i="38"/>
  <c r="BC10" i="38"/>
  <c r="BD16" i="38" a="1"/>
  <c r="BD16" i="38"/>
  <c r="BD11" i="38" a="1"/>
  <c r="BD11" i="38"/>
  <c r="BC11" i="38"/>
  <c r="BD9" i="38" a="1"/>
  <c r="BD9" i="38"/>
  <c r="BC14" i="38"/>
  <c r="BD14" i="38" a="1"/>
  <c r="BD14" i="38"/>
  <c r="BD10" i="38" a="1"/>
  <c r="BD10" i="38"/>
  <c r="BC13" i="38"/>
  <c r="BD13" i="38" a="1"/>
  <c r="BD13" i="38"/>
  <c r="H13" i="38"/>
  <c r="BJ16" i="37" a="1"/>
  <c r="BJ16" i="37"/>
  <c r="BG11" i="37"/>
  <c r="BK10" i="37"/>
  <c r="BI8" i="37"/>
  <c r="BJ8" i="37" a="1"/>
  <c r="BJ8" i="37"/>
  <c r="BG8" i="37"/>
  <c r="BH8" i="37" a="1"/>
  <c r="BH8" i="37"/>
  <c r="BL16" i="37" a="1"/>
  <c r="BL16" i="37"/>
  <c r="BL15" i="37" a="1"/>
  <c r="BL15" i="37"/>
  <c r="BL14" i="37" a="1"/>
  <c r="BL14" i="37"/>
  <c r="BL13" i="37" a="1"/>
  <c r="BL13" i="37"/>
  <c r="BL12" i="37" a="1"/>
  <c r="BL12" i="37"/>
  <c r="BG10" i="37"/>
  <c r="BK16" i="37"/>
  <c r="BH16" i="37" a="1"/>
  <c r="BH16" i="37"/>
  <c r="BK15" i="37"/>
  <c r="BH15" i="37" a="1"/>
  <c r="BH15" i="37"/>
  <c r="BK14" i="37"/>
  <c r="BH14" i="37" a="1"/>
  <c r="BH14" i="37"/>
  <c r="BK13" i="37"/>
  <c r="BH13" i="37" a="1"/>
  <c r="BH13" i="37"/>
  <c r="BK12" i="37"/>
  <c r="BH12" i="37" a="1"/>
  <c r="BH12" i="37"/>
  <c r="BL11" i="37" a="1"/>
  <c r="BL11" i="37"/>
  <c r="BM9" i="37"/>
  <c r="BI9" i="37"/>
  <c r="BJ9" i="37" a="1"/>
  <c r="BJ9" i="37"/>
  <c r="BK8" i="37"/>
  <c r="BL8" i="37" a="1"/>
  <c r="BL8" i="37"/>
  <c r="BN16" i="37" a="1"/>
  <c r="BN16" i="37"/>
  <c r="BG16" i="37"/>
  <c r="BG15" i="37"/>
  <c r="BG14" i="37"/>
  <c r="BG13" i="37"/>
  <c r="BG12" i="37"/>
  <c r="BK11" i="37"/>
  <c r="BH11" i="37" a="1"/>
  <c r="BH11" i="37"/>
  <c r="BL10" i="37" a="1"/>
  <c r="BL10" i="37"/>
  <c r="BG9" i="37"/>
  <c r="BH9" i="37" a="1"/>
  <c r="BH9" i="37"/>
  <c r="BH10" i="37" a="1"/>
  <c r="BH10" i="37"/>
  <c r="BK9" i="37"/>
  <c r="BL9" i="37" a="1"/>
  <c r="BL9" i="37"/>
  <c r="BM8" i="37"/>
  <c r="BN8" i="37" a="1"/>
  <c r="BN8" i="37"/>
  <c r="AY8" i="37"/>
  <c r="BN9" i="37" a="1"/>
  <c r="BN9" i="37"/>
  <c r="BC11" i="37"/>
  <c r="BC16" i="37"/>
  <c r="BD16" i="37" a="1"/>
  <c r="BD16" i="37"/>
  <c r="BC15" i="37"/>
  <c r="BC12" i="37"/>
  <c r="BD10" i="37" a="1"/>
  <c r="BD10" i="37"/>
  <c r="BC14" i="37"/>
  <c r="BD14" i="37" a="1"/>
  <c r="BD14" i="37"/>
  <c r="BD11" i="37" a="1"/>
  <c r="BD11" i="37"/>
  <c r="BC10" i="37"/>
  <c r="BC13" i="37"/>
  <c r="BD13" i="37" a="1"/>
  <c r="BD13" i="37"/>
  <c r="BD9" i="37" a="1"/>
  <c r="BD9" i="37"/>
  <c r="BD15" i="37" a="1"/>
  <c r="BD15" i="37"/>
  <c r="BD12" i="37" a="1"/>
  <c r="BD12" i="37"/>
  <c r="BC15" i="35"/>
  <c r="BD15" i="35" a="1"/>
  <c r="BD15" i="35"/>
  <c r="BC12" i="35"/>
  <c r="BD12" i="35" a="1"/>
  <c r="BD12" i="35"/>
  <c r="BC14" i="35"/>
  <c r="BC11" i="35"/>
  <c r="BD14" i="35" a="1"/>
  <c r="BD14" i="35"/>
  <c r="BD11" i="35" a="1"/>
  <c r="BD11" i="35"/>
  <c r="BC10" i="35"/>
  <c r="BD10" i="35" a="1"/>
  <c r="BD10" i="35"/>
  <c r="BC16" i="35"/>
  <c r="BD16" i="35" a="1"/>
  <c r="BD16" i="35"/>
  <c r="BC13" i="35"/>
  <c r="BD13" i="35" a="1"/>
  <c r="BD13" i="35"/>
  <c r="BD9" i="35" a="1"/>
  <c r="BD9" i="35"/>
  <c r="BL16" i="35" a="1"/>
  <c r="BL16" i="35"/>
  <c r="BH16" i="35" a="1"/>
  <c r="BH16" i="35"/>
  <c r="BL15" i="35" a="1"/>
  <c r="BL15" i="35"/>
  <c r="BH15" i="35" a="1"/>
  <c r="BH15" i="35"/>
  <c r="BL14" i="35" a="1"/>
  <c r="BL14" i="35"/>
  <c r="BH14" i="35" a="1"/>
  <c r="BH14" i="35"/>
  <c r="BL13" i="35" a="1"/>
  <c r="BL13" i="35"/>
  <c r="BH13" i="35" a="1"/>
  <c r="BH13" i="35"/>
  <c r="BL12" i="35" a="1"/>
  <c r="BL12" i="35"/>
  <c r="BH12" i="35" a="1"/>
  <c r="BH12" i="35"/>
  <c r="BL11" i="35" a="1"/>
  <c r="BL11" i="35"/>
  <c r="BH11" i="35" a="1"/>
  <c r="BH11" i="35"/>
  <c r="BL10" i="35" a="1"/>
  <c r="BL10" i="35"/>
  <c r="BH10" i="35" a="1"/>
  <c r="BH10" i="35"/>
  <c r="BG9" i="35"/>
  <c r="BK8" i="35"/>
  <c r="BK16" i="35"/>
  <c r="BG16" i="35"/>
  <c r="BK15" i="35"/>
  <c r="BG15" i="35"/>
  <c r="BK14" i="35"/>
  <c r="BG14" i="35"/>
  <c r="BK13" i="35"/>
  <c r="BG13" i="35"/>
  <c r="BK12" i="35"/>
  <c r="BG12" i="35"/>
  <c r="BK11" i="35"/>
  <c r="BG11" i="35"/>
  <c r="BK10" i="35"/>
  <c r="BG10" i="35"/>
  <c r="BK9" i="35"/>
  <c r="BL9" i="35" a="1"/>
  <c r="BL9" i="35"/>
  <c r="BI8" i="35"/>
  <c r="BN16" i="35" a="1"/>
  <c r="BN16" i="35"/>
  <c r="BJ16" i="35" a="1"/>
  <c r="BJ16" i="35"/>
  <c r="BI9" i="35"/>
  <c r="BJ9" i="35" a="1"/>
  <c r="BJ9" i="35"/>
  <c r="BM8" i="35"/>
  <c r="BN8" i="35" a="1"/>
  <c r="BN8" i="35"/>
  <c r="BM9" i="35"/>
  <c r="BN9" i="35" a="1"/>
  <c r="BN9" i="35"/>
  <c r="BH9" i="35" a="1"/>
  <c r="BH9" i="35"/>
  <c r="BL8" i="35" a="1"/>
  <c r="BL8" i="35"/>
  <c r="BG8" i="35"/>
  <c r="BH8" i="35" a="1"/>
  <c r="BH8" i="35"/>
  <c r="BF16" i="34" a="1"/>
  <c r="BF16" i="34"/>
  <c r="BF15" i="34" a="1"/>
  <c r="BF15" i="34"/>
  <c r="BC14" i="34"/>
  <c r="BD13" i="34" a="1"/>
  <c r="BD13" i="34"/>
  <c r="BD8" i="34" a="1"/>
  <c r="BD8" i="34"/>
  <c r="BF14" i="34" a="1"/>
  <c r="BF14" i="34"/>
  <c r="BC13" i="34"/>
  <c r="BD12" i="34" a="1"/>
  <c r="BD12" i="34"/>
  <c r="BD9" i="34" a="1"/>
  <c r="BD9" i="34"/>
  <c r="BC8" i="34"/>
  <c r="BD16" i="34" a="1"/>
  <c r="BD16" i="34"/>
  <c r="BD15" i="34" a="1"/>
  <c r="BD15" i="34"/>
  <c r="BF13" i="34" a="1"/>
  <c r="BF13" i="34"/>
  <c r="BC12" i="34"/>
  <c r="BD11" i="34" a="1"/>
  <c r="BD11" i="34"/>
  <c r="BD10" i="34" a="1"/>
  <c r="BD10" i="34"/>
  <c r="BC9" i="34"/>
  <c r="BC16" i="34"/>
  <c r="BC15" i="34"/>
  <c r="BD14" i="34" a="1"/>
  <c r="BD14" i="34"/>
  <c r="BF12" i="34" a="1"/>
  <c r="BF12" i="34"/>
  <c r="BC11" i="34"/>
  <c r="BC10" i="34"/>
  <c r="BJ16" i="34" a="1"/>
  <c r="BJ16" i="34"/>
  <c r="BG14" i="34"/>
  <c r="BK13" i="34"/>
  <c r="BH13" i="34" a="1"/>
  <c r="BH13" i="34"/>
  <c r="BL12" i="34" a="1"/>
  <c r="BL12" i="34"/>
  <c r="BM8" i="34"/>
  <c r="BN8" i="34" a="1"/>
  <c r="BN8" i="34"/>
  <c r="BI8" i="34"/>
  <c r="BJ8" i="34" a="1"/>
  <c r="BJ8" i="34"/>
  <c r="BL16" i="34" a="1"/>
  <c r="BL16" i="34"/>
  <c r="BL15" i="34" a="1"/>
  <c r="BL15" i="34"/>
  <c r="BG13" i="34"/>
  <c r="BK12" i="34"/>
  <c r="BH12" i="34" a="1"/>
  <c r="BH12" i="34"/>
  <c r="BL11" i="34" a="1"/>
  <c r="BL11" i="34"/>
  <c r="BM9" i="34"/>
  <c r="BI9" i="34"/>
  <c r="BG8" i="34"/>
  <c r="BH8" i="34" a="1"/>
  <c r="BH8" i="34"/>
  <c r="BK16" i="34"/>
  <c r="BH16" i="34" a="1"/>
  <c r="BH16" i="34"/>
  <c r="BK15" i="34"/>
  <c r="BH15" i="34" a="1"/>
  <c r="BH15" i="34"/>
  <c r="BL14" i="34" a="1"/>
  <c r="BL14" i="34"/>
  <c r="BG12" i="34"/>
  <c r="BK11" i="34"/>
  <c r="BH11" i="34" a="1"/>
  <c r="BH11" i="34"/>
  <c r="BL10" i="34" a="1"/>
  <c r="BL10" i="34"/>
  <c r="BH10" i="34" a="1"/>
  <c r="BH10" i="34"/>
  <c r="BG9" i="34"/>
  <c r="BH9" i="34" a="1"/>
  <c r="BH9" i="34"/>
  <c r="BK8" i="34"/>
  <c r="BL8" i="34" a="1"/>
  <c r="BL8" i="34"/>
  <c r="BN16" i="34" a="1"/>
  <c r="BN16" i="34"/>
  <c r="BG16" i="34"/>
  <c r="BG15" i="34"/>
  <c r="BK14" i="34"/>
  <c r="BH14" i="34" a="1"/>
  <c r="BH14" i="34"/>
  <c r="BL13" i="34" a="1"/>
  <c r="BL13" i="34"/>
  <c r="BG11" i="34"/>
  <c r="BK10" i="34"/>
  <c r="BG10" i="34"/>
  <c r="BK9" i="34"/>
  <c r="BL9" i="34" a="1"/>
  <c r="BL9" i="34"/>
  <c r="BD16" i="33" a="1"/>
  <c r="BD16" i="33"/>
  <c r="BD15" i="33" a="1"/>
  <c r="BD15" i="33"/>
  <c r="BF13" i="33" a="1"/>
  <c r="BF13" i="33"/>
  <c r="BC12" i="33"/>
  <c r="BD11" i="33" a="1"/>
  <c r="BD11" i="33"/>
  <c r="BC8" i="33"/>
  <c r="BC16" i="33"/>
  <c r="BC15" i="33"/>
  <c r="BD14" i="33" a="1"/>
  <c r="BD14" i="33"/>
  <c r="BF12" i="33" a="1"/>
  <c r="BF12" i="33"/>
  <c r="BC11" i="33"/>
  <c r="BD10" i="33" a="1"/>
  <c r="BD10" i="33"/>
  <c r="BD9" i="33" a="1"/>
  <c r="BD9" i="33"/>
  <c r="BD8" i="33" a="1"/>
  <c r="BD8" i="33"/>
  <c r="BF16" i="33" a="1"/>
  <c r="BF16" i="33"/>
  <c r="BF15" i="33" a="1"/>
  <c r="BF15" i="33"/>
  <c r="BC14" i="33"/>
  <c r="BD13" i="33" a="1"/>
  <c r="BD13" i="33"/>
  <c r="BC10" i="33"/>
  <c r="BC9" i="33"/>
  <c r="BF14" i="33" a="1"/>
  <c r="BF14" i="33"/>
  <c r="BC13" i="33"/>
  <c r="BD12" i="33" a="1"/>
  <c r="BD12" i="33"/>
  <c r="BE8" i="33"/>
  <c r="BK16" i="33"/>
  <c r="BH16" i="33" a="1"/>
  <c r="BH16" i="33"/>
  <c r="BK15" i="33"/>
  <c r="BH15" i="33" a="1"/>
  <c r="BH15" i="33"/>
  <c r="BL14" i="33" a="1"/>
  <c r="BL14" i="33"/>
  <c r="BG12" i="33"/>
  <c r="BK11" i="33"/>
  <c r="BH11" i="33" a="1"/>
  <c r="BH11" i="33"/>
  <c r="BL10" i="33" a="1"/>
  <c r="BL10" i="33"/>
  <c r="BM9" i="33"/>
  <c r="BM8" i="33"/>
  <c r="BN16" i="33" a="1"/>
  <c r="BN16" i="33"/>
  <c r="BG16" i="33"/>
  <c r="BG15" i="33"/>
  <c r="BK14" i="33"/>
  <c r="BH14" i="33" a="1"/>
  <c r="BH14" i="33"/>
  <c r="BL13" i="33" a="1"/>
  <c r="BL13" i="33"/>
  <c r="BG11" i="33"/>
  <c r="BK10" i="33"/>
  <c r="BH10" i="33" a="1"/>
  <c r="BH10" i="33"/>
  <c r="BI9" i="33"/>
  <c r="BI8" i="33"/>
  <c r="BJ16" i="33" a="1"/>
  <c r="BJ16" i="33"/>
  <c r="BG14" i="33"/>
  <c r="BK13" i="33"/>
  <c r="BH13" i="33" a="1"/>
  <c r="BH13" i="33"/>
  <c r="BL12" i="33" a="1"/>
  <c r="BL12" i="33"/>
  <c r="BG10" i="33"/>
  <c r="BK9" i="33"/>
  <c r="BL9" i="33" a="1"/>
  <c r="BL9" i="33"/>
  <c r="BG9" i="33"/>
  <c r="BH9" i="33" a="1"/>
  <c r="BH9" i="33"/>
  <c r="BK8" i="33"/>
  <c r="BL8" i="33" a="1"/>
  <c r="BL8" i="33"/>
  <c r="BG8" i="33"/>
  <c r="BH8" i="33" a="1"/>
  <c r="BH8" i="33"/>
  <c r="BL16" i="33" a="1"/>
  <c r="BL16" i="33"/>
  <c r="BL15" i="33" a="1"/>
  <c r="BL15" i="33"/>
  <c r="BG13" i="33"/>
  <c r="BK12" i="33"/>
  <c r="BH12" i="33" a="1"/>
  <c r="BH12" i="33"/>
  <c r="BL11" i="33" a="1"/>
  <c r="BL11" i="33"/>
  <c r="BN9" i="33" a="1"/>
  <c r="BN9" i="33"/>
  <c r="BN8" i="33" a="1"/>
  <c r="BN8" i="33"/>
  <c r="BN16" i="32" a="1"/>
  <c r="BN16" i="32"/>
  <c r="BK16" i="32"/>
  <c r="BG16" i="32"/>
  <c r="BK15" i="32"/>
  <c r="BG15" i="32"/>
  <c r="BJ16" i="32" a="1"/>
  <c r="BJ16" i="32"/>
  <c r="BM9" i="32"/>
  <c r="BI9" i="32"/>
  <c r="BJ9" i="32" a="1"/>
  <c r="BJ9" i="32"/>
  <c r="BM8" i="32"/>
  <c r="BI8" i="32"/>
  <c r="BJ8" i="32" a="1"/>
  <c r="BJ8" i="32"/>
  <c r="BL14" i="32" a="1"/>
  <c r="BL14" i="32"/>
  <c r="BH14" i="32" a="1"/>
  <c r="BH14" i="32"/>
  <c r="BL13" i="32" a="1"/>
  <c r="BL13" i="32"/>
  <c r="BH13" i="32" a="1"/>
  <c r="BH13" i="32"/>
  <c r="BL12" i="32" a="1"/>
  <c r="BL12" i="32"/>
  <c r="BH12" i="32" a="1"/>
  <c r="BH12" i="32"/>
  <c r="BL11" i="32" a="1"/>
  <c r="BL11" i="32"/>
  <c r="BH11" i="32" a="1"/>
  <c r="BH11" i="32"/>
  <c r="BL10" i="32" a="1"/>
  <c r="BL10" i="32"/>
  <c r="BH10" i="32" a="1"/>
  <c r="BH10" i="32"/>
  <c r="BL16" i="32" a="1"/>
  <c r="BL16" i="32"/>
  <c r="BH16" i="32" a="1"/>
  <c r="BH16" i="32"/>
  <c r="BL15" i="32" a="1"/>
  <c r="BL15" i="32"/>
  <c r="BH15" i="32" a="1"/>
  <c r="BH15" i="32"/>
  <c r="BK14" i="32"/>
  <c r="BG14" i="32"/>
  <c r="BK13" i="32"/>
  <c r="BG13" i="32"/>
  <c r="BK12" i="32"/>
  <c r="BG12" i="32"/>
  <c r="BK11" i="32"/>
  <c r="BG11" i="32"/>
  <c r="BK10" i="32"/>
  <c r="BG10" i="32"/>
  <c r="BK9" i="32"/>
  <c r="BL9" i="32" a="1"/>
  <c r="BL9" i="32"/>
  <c r="BG9" i="32"/>
  <c r="BH9" i="32" a="1"/>
  <c r="BH9" i="32"/>
  <c r="BK8" i="32"/>
  <c r="BL8" i="32" a="1"/>
  <c r="BL8" i="32"/>
  <c r="BG8" i="32"/>
  <c r="BH8" i="32" a="1"/>
  <c r="BH8" i="32"/>
  <c r="BD12" i="32" a="1"/>
  <c r="BD12" i="32"/>
  <c r="BC15" i="32"/>
  <c r="BD15" i="32" a="1"/>
  <c r="BD15" i="32"/>
  <c r="BC11" i="32"/>
  <c r="BD11" i="32" a="1"/>
  <c r="BD11" i="32"/>
  <c r="BC16" i="32"/>
  <c r="BD16" i="32" a="1"/>
  <c r="BD16" i="32"/>
  <c r="BC14" i="32"/>
  <c r="BD14" i="32" a="1"/>
  <c r="BD14" i="32"/>
  <c r="BC10" i="32"/>
  <c r="BD10" i="32" a="1"/>
  <c r="BD10" i="32"/>
  <c r="BC13" i="32"/>
  <c r="BD13" i="32" a="1"/>
  <c r="BD13" i="32"/>
  <c r="BD9" i="32" a="1"/>
  <c r="BD9" i="32"/>
  <c r="BC12" i="32"/>
  <c r="BJ16" i="30" a="1"/>
  <c r="BJ16" i="30"/>
  <c r="BG14" i="30"/>
  <c r="BK13" i="30"/>
  <c r="BH13" i="30" a="1"/>
  <c r="BH13" i="30"/>
  <c r="BL12" i="30" a="1"/>
  <c r="BL12" i="30"/>
  <c r="BG10" i="30"/>
  <c r="BK9" i="30"/>
  <c r="BL9" i="30" a="1"/>
  <c r="BL9" i="30"/>
  <c r="BG9" i="30"/>
  <c r="BK8" i="30"/>
  <c r="BL8" i="30" a="1"/>
  <c r="BL8" i="30"/>
  <c r="BG8" i="30"/>
  <c r="BH8" i="30" a="1"/>
  <c r="BH8" i="30"/>
  <c r="BL16" i="30" a="1"/>
  <c r="BL16" i="30"/>
  <c r="BL15" i="30" a="1"/>
  <c r="BL15" i="30"/>
  <c r="BG13" i="30"/>
  <c r="BK12" i="30"/>
  <c r="BH12" i="30" a="1"/>
  <c r="BH12" i="30"/>
  <c r="BL11" i="30" a="1"/>
  <c r="BL11" i="30"/>
  <c r="BK16" i="30"/>
  <c r="BH16" i="30" a="1"/>
  <c r="BH16" i="30"/>
  <c r="BK15" i="30"/>
  <c r="BH15" i="30" a="1"/>
  <c r="BH15" i="30"/>
  <c r="BL14" i="30" a="1"/>
  <c r="BL14" i="30"/>
  <c r="BG12" i="30"/>
  <c r="BK11" i="30"/>
  <c r="BH11" i="30" a="1"/>
  <c r="BH11" i="30"/>
  <c r="BL10" i="30" a="1"/>
  <c r="BL10" i="30"/>
  <c r="BM9" i="30"/>
  <c r="BI9" i="30"/>
  <c r="BM8" i="30"/>
  <c r="BI8" i="30"/>
  <c r="BN16" i="30" a="1"/>
  <c r="BN16" i="30"/>
  <c r="BG16" i="30"/>
  <c r="BG15" i="30"/>
  <c r="BK14" i="30"/>
  <c r="BH14" i="30" a="1"/>
  <c r="BH14" i="30"/>
  <c r="BL13" i="30" a="1"/>
  <c r="BL13" i="30"/>
  <c r="BG11" i="30"/>
  <c r="BK10" i="30"/>
  <c r="BH10" i="30" a="1"/>
  <c r="BH10" i="30"/>
  <c r="BH9" i="30" a="1"/>
  <c r="BH9" i="30"/>
  <c r="BF16" i="30" a="1"/>
  <c r="BF16" i="30"/>
  <c r="BF15" i="30" a="1"/>
  <c r="BF15" i="30"/>
  <c r="BC14" i="30"/>
  <c r="BD13" i="30" a="1"/>
  <c r="BD13" i="30"/>
  <c r="BE12" i="30"/>
  <c r="BC10" i="30"/>
  <c r="BC9" i="30"/>
  <c r="BE16" i="30"/>
  <c r="BE15" i="30"/>
  <c r="BF14" i="30" a="1"/>
  <c r="BF14" i="30"/>
  <c r="BC13" i="30"/>
  <c r="BD12" i="30" a="1"/>
  <c r="BD12" i="30"/>
  <c r="BC8" i="30"/>
  <c r="BD16" i="30" a="1"/>
  <c r="BD16" i="30"/>
  <c r="BD15" i="30" a="1"/>
  <c r="BD15" i="30"/>
  <c r="BE14" i="30"/>
  <c r="BF13" i="30" a="1"/>
  <c r="BF13" i="30"/>
  <c r="BC12" i="30"/>
  <c r="BD11" i="30" a="1"/>
  <c r="BD11" i="30"/>
  <c r="BC16" i="30"/>
  <c r="AV16" i="30"/>
  <c r="BC15" i="30"/>
  <c r="BD14" i="30" a="1"/>
  <c r="BD14" i="30"/>
  <c r="BE13" i="30"/>
  <c r="BF12" i="30" a="1"/>
  <c r="BF12" i="30"/>
  <c r="BC11" i="30"/>
  <c r="BD10" i="30" a="1"/>
  <c r="BD10" i="30"/>
  <c r="BD9" i="30" a="1"/>
  <c r="BD9" i="30"/>
  <c r="BD8" i="30" a="1"/>
  <c r="BD8" i="30"/>
  <c r="BJ16" i="29" a="1"/>
  <c r="BJ16" i="29"/>
  <c r="BG11" i="29"/>
  <c r="BK10" i="29"/>
  <c r="BH10" i="29" a="1"/>
  <c r="BH10" i="29"/>
  <c r="BK9" i="29"/>
  <c r="BL9" i="29" a="1"/>
  <c r="BL9" i="29"/>
  <c r="BK8" i="29"/>
  <c r="BL8" i="29" a="1"/>
  <c r="BL8" i="29"/>
  <c r="BL16" i="29" a="1"/>
  <c r="BL16" i="29"/>
  <c r="BL15" i="29" a="1"/>
  <c r="BL15" i="29"/>
  <c r="BL14" i="29" a="1"/>
  <c r="BL14" i="29"/>
  <c r="BL13" i="29" a="1"/>
  <c r="BL13" i="29"/>
  <c r="BL12" i="29" a="1"/>
  <c r="BL12" i="29"/>
  <c r="BG10" i="29"/>
  <c r="BG9" i="29"/>
  <c r="BH9" i="29" a="1"/>
  <c r="BH9" i="29"/>
  <c r="BG8" i="29"/>
  <c r="BH8" i="29" a="1"/>
  <c r="BH8" i="29"/>
  <c r="BK16" i="29"/>
  <c r="BH16" i="29" a="1"/>
  <c r="BH16" i="29"/>
  <c r="BK15" i="29"/>
  <c r="BH15" i="29" a="1"/>
  <c r="BH15" i="29"/>
  <c r="BK14" i="29"/>
  <c r="BH14" i="29" a="1"/>
  <c r="BH14" i="29"/>
  <c r="BK13" i="29"/>
  <c r="BH13" i="29" a="1"/>
  <c r="BH13" i="29"/>
  <c r="BK12" i="29"/>
  <c r="BH12" i="29" a="1"/>
  <c r="BH12" i="29"/>
  <c r="BL11" i="29" a="1"/>
  <c r="BL11" i="29"/>
  <c r="BN16" i="29" a="1"/>
  <c r="BN16" i="29"/>
  <c r="BG16" i="29"/>
  <c r="BG15" i="29"/>
  <c r="BG14" i="29"/>
  <c r="BG13" i="29"/>
  <c r="BG12" i="29"/>
  <c r="BK11" i="29"/>
  <c r="BH11" i="29" a="1"/>
  <c r="BH11" i="29"/>
  <c r="BL10" i="29" a="1"/>
  <c r="BL10" i="29"/>
  <c r="BM9" i="29"/>
  <c r="BI9" i="29"/>
  <c r="BJ9" i="29" a="1"/>
  <c r="BJ9" i="29"/>
  <c r="BM8" i="29"/>
  <c r="BI8" i="29"/>
  <c r="BJ8" i="29" a="1"/>
  <c r="BJ8" i="29"/>
  <c r="BC11" i="29"/>
  <c r="BC16" i="29"/>
  <c r="BD16" i="29" a="1"/>
  <c r="BD16" i="29"/>
  <c r="BC15" i="29"/>
  <c r="BD15" i="29" a="1"/>
  <c r="BD15" i="29"/>
  <c r="BC12" i="29"/>
  <c r="BD8" i="29" a="1"/>
  <c r="BD8" i="29"/>
  <c r="BD10" i="29" a="1"/>
  <c r="BD10" i="29"/>
  <c r="BC10" i="29"/>
  <c r="BC14" i="29"/>
  <c r="BD14" i="29" a="1"/>
  <c r="BD14" i="29"/>
  <c r="BD11" i="29" a="1"/>
  <c r="BD11" i="29"/>
  <c r="BD9" i="29" a="1"/>
  <c r="BD9" i="29"/>
  <c r="BC9" i="29"/>
  <c r="BC13" i="29"/>
  <c r="BD13" i="29" a="1"/>
  <c r="BD13" i="29"/>
  <c r="BD12" i="29" a="1"/>
  <c r="BD12" i="29"/>
  <c r="BL16" i="28" a="1"/>
  <c r="BL16" i="28"/>
  <c r="BH16" i="28" a="1"/>
  <c r="BH16" i="28"/>
  <c r="BL15" i="28" a="1"/>
  <c r="BL15" i="28"/>
  <c r="BH15" i="28" a="1"/>
  <c r="BH15" i="28"/>
  <c r="BL14" i="28" a="1"/>
  <c r="BL14" i="28"/>
  <c r="BH14" i="28" a="1"/>
  <c r="BH14" i="28"/>
  <c r="BL13" i="28" a="1"/>
  <c r="BL13" i="28"/>
  <c r="BH13" i="28" a="1"/>
  <c r="BH13" i="28"/>
  <c r="BL12" i="28" a="1"/>
  <c r="BL12" i="28"/>
  <c r="BH12" i="28" a="1"/>
  <c r="BH12" i="28"/>
  <c r="BL11" i="28" a="1"/>
  <c r="BL11" i="28"/>
  <c r="BH11" i="28" a="1"/>
  <c r="BH11" i="28"/>
  <c r="BL10" i="28" a="1"/>
  <c r="BL10" i="28"/>
  <c r="BH10" i="28" a="1"/>
  <c r="BH10" i="28"/>
  <c r="BK16" i="28"/>
  <c r="BG16" i="28"/>
  <c r="BK15" i="28"/>
  <c r="BG15" i="28"/>
  <c r="BK14" i="28"/>
  <c r="BG14" i="28"/>
  <c r="BK13" i="28"/>
  <c r="BG13" i="28"/>
  <c r="BK12" i="28"/>
  <c r="BG12" i="28"/>
  <c r="BK11" i="28"/>
  <c r="BG11" i="28"/>
  <c r="BK10" i="28"/>
  <c r="BG10" i="28"/>
  <c r="BK9" i="28"/>
  <c r="BL9" i="28" a="1"/>
  <c r="BL9" i="28"/>
  <c r="BG9" i="28"/>
  <c r="BH9" i="28" a="1"/>
  <c r="BH9" i="28"/>
  <c r="BK8" i="28"/>
  <c r="BL8" i="28" a="1"/>
  <c r="BL8" i="28"/>
  <c r="BG8" i="28"/>
  <c r="BH8" i="28" a="1"/>
  <c r="BH8" i="28"/>
  <c r="BN16" i="28" a="1"/>
  <c r="BN16" i="28"/>
  <c r="BJ16" i="28" a="1"/>
  <c r="BJ16" i="28"/>
  <c r="BM9" i="28"/>
  <c r="BI9" i="28"/>
  <c r="BJ9" i="28" a="1"/>
  <c r="BJ9" i="28"/>
  <c r="AW9" i="28"/>
  <c r="BM8" i="28"/>
  <c r="BI8" i="28"/>
  <c r="BJ8" i="28" a="1"/>
  <c r="BJ8" i="28"/>
  <c r="H17" i="28"/>
  <c r="BD16" i="28" a="1"/>
  <c r="BD16" i="28"/>
  <c r="BD11" i="28" a="1"/>
  <c r="BD11" i="28"/>
  <c r="BC16" i="28"/>
  <c r="BC15" i="28"/>
  <c r="BD15" i="28" a="1"/>
  <c r="BD15" i="28"/>
  <c r="BC11" i="28"/>
  <c r="BD10" i="28" a="1"/>
  <c r="BD10" i="28"/>
  <c r="BC14" i="28"/>
  <c r="BD14" i="28" a="1"/>
  <c r="BD14" i="28"/>
  <c r="BC10" i="28"/>
  <c r="BD9" i="28" a="1"/>
  <c r="BD9" i="28"/>
  <c r="BC13" i="28"/>
  <c r="BD13" i="28" a="1"/>
  <c r="BD13" i="28"/>
  <c r="BC9" i="28"/>
  <c r="BD8" i="28" a="1"/>
  <c r="BD8" i="28"/>
  <c r="BC12" i="28"/>
  <c r="BD12" i="28" a="1"/>
  <c r="BD12" i="28"/>
  <c r="BC12" i="27"/>
  <c r="BC16" i="27"/>
  <c r="BC15" i="27"/>
  <c r="BD11" i="27" a="1"/>
  <c r="BD11" i="27"/>
  <c r="BC11" i="27"/>
  <c r="BD16" i="27" a="1"/>
  <c r="BD16" i="27"/>
  <c r="BD15" i="27" a="1"/>
  <c r="BD15" i="27"/>
  <c r="BC14" i="27"/>
  <c r="BD14" i="27" a="1"/>
  <c r="BD14" i="27"/>
  <c r="BD10" i="27" a="1"/>
  <c r="BD10" i="27"/>
  <c r="BC10" i="27"/>
  <c r="BC13" i="27"/>
  <c r="BD13" i="27" a="1"/>
  <c r="BD13" i="27"/>
  <c r="BD12" i="27" a="1"/>
  <c r="BD12" i="27"/>
  <c r="BN16" i="27" a="1"/>
  <c r="BN16" i="27"/>
  <c r="BG16" i="27"/>
  <c r="BG15" i="27"/>
  <c r="BG14" i="27"/>
  <c r="BG13" i="27"/>
  <c r="BG12" i="27"/>
  <c r="BK11" i="27"/>
  <c r="BH11" i="27" a="1"/>
  <c r="BH11" i="27"/>
  <c r="BL10" i="27" a="1"/>
  <c r="BL10" i="27"/>
  <c r="BG9" i="27"/>
  <c r="BH9" i="27" a="1"/>
  <c r="BH9" i="27"/>
  <c r="BI8" i="27"/>
  <c r="BJ16" i="27" a="1"/>
  <c r="BJ16" i="27"/>
  <c r="BG11" i="27"/>
  <c r="BK10" i="27"/>
  <c r="BH10" i="27" a="1"/>
  <c r="BH10" i="27"/>
  <c r="BK9" i="27"/>
  <c r="BL9" i="27" a="1"/>
  <c r="BL9" i="27"/>
  <c r="BM8" i="27"/>
  <c r="BN8" i="27" a="1"/>
  <c r="BN8" i="27"/>
  <c r="BL16" i="27" a="1"/>
  <c r="BL16" i="27"/>
  <c r="BL15" i="27" a="1"/>
  <c r="BL15" i="27"/>
  <c r="BL14" i="27" a="1"/>
  <c r="BL14" i="27"/>
  <c r="BL13" i="27" a="1"/>
  <c r="BL13" i="27"/>
  <c r="BL12" i="27" a="1"/>
  <c r="BL12" i="27"/>
  <c r="BG10" i="27"/>
  <c r="BI9" i="27"/>
  <c r="BG8" i="27"/>
  <c r="BH8" i="27" a="1"/>
  <c r="BH8" i="27"/>
  <c r="BK16" i="27"/>
  <c r="BH16" i="27" a="1"/>
  <c r="BH16" i="27"/>
  <c r="BK15" i="27"/>
  <c r="BH15" i="27" a="1"/>
  <c r="BH15" i="27"/>
  <c r="BK14" i="27"/>
  <c r="BH14" i="27" a="1"/>
  <c r="BH14" i="27"/>
  <c r="BK13" i="27"/>
  <c r="BH13" i="27" a="1"/>
  <c r="BH13" i="27"/>
  <c r="BK12" i="27"/>
  <c r="BH12" i="27" a="1"/>
  <c r="BH12" i="27"/>
  <c r="BL11" i="27" a="1"/>
  <c r="BL11" i="27"/>
  <c r="BM9" i="27"/>
  <c r="BN9" i="27" a="1"/>
  <c r="BN9" i="27"/>
  <c r="BK8" i="27"/>
  <c r="BL8" i="27" a="1"/>
  <c r="BL8" i="27"/>
  <c r="BK16" i="25"/>
  <c r="BH16" i="25" a="1"/>
  <c r="BH16" i="25"/>
  <c r="BK15" i="25"/>
  <c r="BH15" i="25" a="1"/>
  <c r="BH15" i="25"/>
  <c r="BK14" i="25"/>
  <c r="BH14" i="25" a="1"/>
  <c r="BH14" i="25"/>
  <c r="BK13" i="25"/>
  <c r="BH13" i="25" a="1"/>
  <c r="BH13" i="25"/>
  <c r="BK12" i="25"/>
  <c r="BH12" i="25" a="1"/>
  <c r="BH12" i="25"/>
  <c r="BL11" i="25" a="1"/>
  <c r="BL11" i="25"/>
  <c r="BI9" i="25"/>
  <c r="BJ9" i="25" a="1"/>
  <c r="BJ9" i="25"/>
  <c r="BM8" i="25"/>
  <c r="BN16" i="25" a="1"/>
  <c r="BN16" i="25"/>
  <c r="BG16" i="25"/>
  <c r="BG15" i="25"/>
  <c r="BG14" i="25"/>
  <c r="BG13" i="25"/>
  <c r="BG12" i="25"/>
  <c r="BK11" i="25"/>
  <c r="BH11" i="25" a="1"/>
  <c r="BH11" i="25"/>
  <c r="BL10" i="25" a="1"/>
  <c r="BL10" i="25"/>
  <c r="BM9" i="25"/>
  <c r="BG8" i="25"/>
  <c r="BH8" i="25" a="1"/>
  <c r="BH8" i="25"/>
  <c r="BJ16" i="25" a="1"/>
  <c r="BJ16" i="25"/>
  <c r="BG11" i="25"/>
  <c r="BK10" i="25"/>
  <c r="BH10" i="25" a="1"/>
  <c r="BH10" i="25"/>
  <c r="BG9" i="25"/>
  <c r="BH9" i="25" a="1"/>
  <c r="BH9" i="25"/>
  <c r="BK8" i="25"/>
  <c r="BL8" i="25" a="1"/>
  <c r="BL8" i="25"/>
  <c r="BL16" i="25" a="1"/>
  <c r="BL16" i="25"/>
  <c r="BL15" i="25" a="1"/>
  <c r="BL15" i="25"/>
  <c r="BL14" i="25" a="1"/>
  <c r="BL14" i="25"/>
  <c r="BL13" i="25" a="1"/>
  <c r="BL13" i="25"/>
  <c r="BL12" i="25" a="1"/>
  <c r="BL12" i="25"/>
  <c r="BG10" i="25"/>
  <c r="BK9" i="25"/>
  <c r="BL9" i="25" a="1"/>
  <c r="BL9" i="25"/>
  <c r="BN8" i="25" a="1"/>
  <c r="BN8" i="25"/>
  <c r="BI8" i="25"/>
  <c r="BC16" i="25"/>
  <c r="BD16" i="25" a="1"/>
  <c r="BD16" i="25"/>
  <c r="BC15" i="25"/>
  <c r="BD15" i="25" a="1"/>
  <c r="BD15" i="25"/>
  <c r="BC12" i="25"/>
  <c r="BC11" i="25"/>
  <c r="BC14" i="25"/>
  <c r="BD14" i="25" a="1"/>
  <c r="BD14" i="25"/>
  <c r="BD11" i="25" a="1"/>
  <c r="BD11" i="25"/>
  <c r="BD10" i="25" a="1"/>
  <c r="BD10" i="25"/>
  <c r="BC13" i="25"/>
  <c r="BC9" i="25"/>
  <c r="BC10" i="25"/>
  <c r="BD12" i="25" a="1"/>
  <c r="BD12" i="25"/>
  <c r="BD8" i="25" a="1"/>
  <c r="BD8" i="25"/>
  <c r="BD9" i="25" a="1"/>
  <c r="BD9" i="25"/>
  <c r="BD13" i="25" a="1"/>
  <c r="BD13" i="25"/>
  <c r="BC12" i="24"/>
  <c r="BD12" i="24" a="1"/>
  <c r="BD12" i="24"/>
  <c r="BC11" i="24"/>
  <c r="BC16" i="24"/>
  <c r="BD16" i="24" a="1"/>
  <c r="BD16" i="24"/>
  <c r="BC15" i="24"/>
  <c r="BD15" i="24" a="1"/>
  <c r="BD15" i="24"/>
  <c r="BD11" i="24" a="1"/>
  <c r="BD11" i="24"/>
  <c r="BD10" i="24" a="1"/>
  <c r="BD10" i="24"/>
  <c r="BC10" i="24"/>
  <c r="BC14" i="24"/>
  <c r="BD14" i="24" a="1"/>
  <c r="BD14" i="24"/>
  <c r="BD9" i="24" a="1"/>
  <c r="BD9" i="24"/>
  <c r="BC9" i="24"/>
  <c r="BC13" i="24"/>
  <c r="BD13" i="24" a="1"/>
  <c r="BD13" i="24"/>
  <c r="BD8" i="24" a="1"/>
  <c r="BD8" i="24"/>
  <c r="BK16" i="24"/>
  <c r="BH16" i="24" a="1"/>
  <c r="BH16" i="24"/>
  <c r="BK15" i="24"/>
  <c r="BH15" i="24" a="1"/>
  <c r="BH15" i="24"/>
  <c r="BK14" i="24"/>
  <c r="BH14" i="24" a="1"/>
  <c r="BH14" i="24"/>
  <c r="BK13" i="24"/>
  <c r="BH13" i="24" a="1"/>
  <c r="BH13" i="24"/>
  <c r="BK12" i="24"/>
  <c r="BH12" i="24" a="1"/>
  <c r="BH12" i="24"/>
  <c r="BK11" i="24"/>
  <c r="BH11" i="24" a="1"/>
  <c r="BH11" i="24"/>
  <c r="BL10" i="24" a="1"/>
  <c r="BL10" i="24"/>
  <c r="BI9" i="24"/>
  <c r="BG8" i="24"/>
  <c r="BN16" i="24" a="1"/>
  <c r="BN16" i="24"/>
  <c r="BG16" i="24"/>
  <c r="BG15" i="24"/>
  <c r="BG14" i="24"/>
  <c r="BG13" i="24"/>
  <c r="BG12" i="24"/>
  <c r="BG11" i="24"/>
  <c r="BK10" i="24"/>
  <c r="BH10" i="24" a="1"/>
  <c r="BH10" i="24"/>
  <c r="BK9" i="24"/>
  <c r="BL9" i="24" a="1"/>
  <c r="BL9" i="24"/>
  <c r="BK8" i="24"/>
  <c r="BL8" i="24" a="1"/>
  <c r="BL8" i="24"/>
  <c r="BM16" i="24"/>
  <c r="BJ16" i="24" a="1"/>
  <c r="BJ16" i="24"/>
  <c r="BG10" i="24"/>
  <c r="BG9" i="24"/>
  <c r="BH9" i="24" a="1"/>
  <c r="BH9" i="24"/>
  <c r="BI8" i="24"/>
  <c r="BJ8" i="24" a="1"/>
  <c r="BJ8" i="24"/>
  <c r="BL16" i="24" a="1"/>
  <c r="BL16" i="24"/>
  <c r="BL15" i="24" a="1"/>
  <c r="BL15" i="24"/>
  <c r="BL14" i="24" a="1"/>
  <c r="BL14" i="24"/>
  <c r="BL13" i="24" a="1"/>
  <c r="BL13" i="24"/>
  <c r="BL12" i="24" a="1"/>
  <c r="BL12" i="24"/>
  <c r="BL11" i="24" a="1"/>
  <c r="BL11" i="24"/>
  <c r="BM9" i="24"/>
  <c r="BJ9" i="24" a="1"/>
  <c r="BJ9" i="24"/>
  <c r="BM8" i="24"/>
  <c r="BN8" i="24" a="1"/>
  <c r="BN8" i="24"/>
  <c r="BH8" i="24" a="1"/>
  <c r="BH8" i="24"/>
  <c r="BN9" i="24" a="1"/>
  <c r="BN9" i="24"/>
  <c r="P17" i="24"/>
  <c r="P16" i="24"/>
  <c r="P15" i="24"/>
  <c r="P14" i="24"/>
  <c r="P13" i="24"/>
  <c r="P12" i="24"/>
  <c r="P11" i="24"/>
  <c r="P10" i="24"/>
  <c r="P9" i="24"/>
  <c r="P8" i="24"/>
  <c r="BD30" i="23" a="1"/>
  <c r="BD30" i="23"/>
  <c r="BC35" i="23"/>
  <c r="BD35" i="23" a="1"/>
  <c r="BD35" i="23"/>
  <c r="BD31" i="23" a="1"/>
  <c r="BD31" i="23"/>
  <c r="BC36" i="23"/>
  <c r="BD36" i="23" a="1"/>
  <c r="BD36" i="23"/>
  <c r="BC31" i="23"/>
  <c r="BC34" i="23"/>
  <c r="BD34" i="23" a="1"/>
  <c r="BD34" i="23"/>
  <c r="BD32" i="23" a="1"/>
  <c r="BD32" i="23"/>
  <c r="BC32" i="23"/>
  <c r="BC37" i="23"/>
  <c r="BD37" i="23" a="1"/>
  <c r="BD37" i="23"/>
  <c r="BC33" i="23"/>
  <c r="BD33" i="23" a="1"/>
  <c r="BD33" i="23"/>
  <c r="BN37" i="23" a="1"/>
  <c r="BN37" i="23"/>
  <c r="BJ37" i="23" a="1"/>
  <c r="BJ37" i="23"/>
  <c r="BK34" i="23"/>
  <c r="BG34" i="23"/>
  <c r="BM30" i="23"/>
  <c r="BN30" i="23" a="1"/>
  <c r="BN30" i="23"/>
  <c r="BK29" i="23"/>
  <c r="BL29" i="23" a="1"/>
  <c r="BL29" i="23"/>
  <c r="BG29" i="23"/>
  <c r="BH29" i="23" a="1"/>
  <c r="BH29" i="23"/>
  <c r="BK37" i="23"/>
  <c r="BL34" i="23" a="1"/>
  <c r="BL34" i="23"/>
  <c r="BK33" i="23"/>
  <c r="BI30" i="23"/>
  <c r="BL35" i="23" a="1"/>
  <c r="BL35" i="23"/>
  <c r="BH35" i="23" a="1"/>
  <c r="BH35" i="23"/>
  <c r="BL32" i="23" a="1"/>
  <c r="BL32" i="23"/>
  <c r="BH32" i="23" a="1"/>
  <c r="BH32" i="23"/>
  <c r="BL31" i="23" a="1"/>
  <c r="BL31" i="23"/>
  <c r="BH31" i="23" a="1"/>
  <c r="BH31" i="23"/>
  <c r="BK30" i="23"/>
  <c r="BL30" i="23" a="1"/>
  <c r="BL30" i="23"/>
  <c r="BG30" i="23"/>
  <c r="BH30" i="23" a="1"/>
  <c r="BH30" i="23"/>
  <c r="BK36" i="23"/>
  <c r="BH34" i="23" a="1"/>
  <c r="BH34" i="23"/>
  <c r="BG33" i="23"/>
  <c r="BM29" i="23"/>
  <c r="BL37" i="23" a="1"/>
  <c r="BL37" i="23"/>
  <c r="BH37" i="23" a="1"/>
  <c r="BH37" i="23"/>
  <c r="BL36" i="23" a="1"/>
  <c r="BL36" i="23"/>
  <c r="BH36" i="23" a="1"/>
  <c r="BH36" i="23"/>
  <c r="BK35" i="23"/>
  <c r="BG35" i="23"/>
  <c r="BL33" i="23" a="1"/>
  <c r="BL33" i="23"/>
  <c r="BH33" i="23" a="1"/>
  <c r="BH33" i="23"/>
  <c r="BK32" i="23"/>
  <c r="BG32" i="23"/>
  <c r="BK31" i="23"/>
  <c r="BG31" i="23"/>
  <c r="BJ30" i="23" a="1"/>
  <c r="BJ30" i="23"/>
  <c r="BI29" i="23"/>
  <c r="BG37" i="23"/>
  <c r="BG36" i="23"/>
  <c r="BL16" i="22" a="1"/>
  <c r="BL16" i="22"/>
  <c r="BL15" i="22" a="1"/>
  <c r="BL15" i="22"/>
  <c r="BI9" i="22"/>
  <c r="BJ9" i="22" a="1"/>
  <c r="BJ9" i="22"/>
  <c r="BM8" i="22"/>
  <c r="BN8" i="22" a="1"/>
  <c r="BN8" i="22"/>
  <c r="BK16" i="22"/>
  <c r="BH16" i="22" a="1"/>
  <c r="BH16" i="22"/>
  <c r="BK15" i="22"/>
  <c r="BH15" i="22" a="1"/>
  <c r="BH15" i="22"/>
  <c r="BL14" i="22" a="1"/>
  <c r="BL14" i="22"/>
  <c r="BM9" i="22"/>
  <c r="BG8" i="22"/>
  <c r="BH8" i="22" a="1"/>
  <c r="BH8" i="22"/>
  <c r="BN16" i="22" a="1"/>
  <c r="BN16" i="22"/>
  <c r="BG16" i="22"/>
  <c r="BG15" i="22"/>
  <c r="BK14" i="22"/>
  <c r="BH14" i="22" a="1"/>
  <c r="BH14" i="22"/>
  <c r="BL13" i="22" a="1"/>
  <c r="BL13" i="22"/>
  <c r="BH13" i="22" a="1"/>
  <c r="BH13" i="22"/>
  <c r="BL12" i="22" a="1"/>
  <c r="BL12" i="22"/>
  <c r="BH12" i="22" a="1"/>
  <c r="BH12" i="22"/>
  <c r="BL11" i="22" a="1"/>
  <c r="BL11" i="22"/>
  <c r="BH11" i="22" a="1"/>
  <c r="BH11" i="22"/>
  <c r="BL10" i="22" a="1"/>
  <c r="BL10" i="22"/>
  <c r="BH10" i="22" a="1"/>
  <c r="BH10" i="22"/>
  <c r="BG9" i="22"/>
  <c r="BH9" i="22" a="1"/>
  <c r="BH9" i="22"/>
  <c r="BK8" i="22"/>
  <c r="BL8" i="22" a="1"/>
  <c r="BL8" i="22"/>
  <c r="BJ16" i="22" a="1"/>
  <c r="BJ16" i="22"/>
  <c r="BG14" i="22"/>
  <c r="BK13" i="22"/>
  <c r="BG13" i="22"/>
  <c r="BK12" i="22"/>
  <c r="BG12" i="22"/>
  <c r="BK11" i="22"/>
  <c r="BG11" i="22"/>
  <c r="BK10" i="22"/>
  <c r="BG10" i="22"/>
  <c r="BK9" i="22"/>
  <c r="BL9" i="22" a="1"/>
  <c r="BL9" i="22"/>
  <c r="BI8" i="22"/>
  <c r="BC16" i="22"/>
  <c r="BD16" i="22" a="1"/>
  <c r="BD16" i="22"/>
  <c r="BC15" i="22"/>
  <c r="BD15" i="22" a="1"/>
  <c r="BD15" i="22"/>
  <c r="BD11" i="22" a="1"/>
  <c r="BD11" i="22"/>
  <c r="BC11" i="22"/>
  <c r="BC14" i="22"/>
  <c r="BD14" i="22" a="1"/>
  <c r="BD14" i="22"/>
  <c r="BD9" i="22" a="1"/>
  <c r="BD9" i="22"/>
  <c r="BC13" i="22"/>
  <c r="BD13" i="22" a="1"/>
  <c r="BD13" i="22"/>
  <c r="BD10" i="22" a="1"/>
  <c r="BD10" i="22"/>
  <c r="BC10" i="22"/>
  <c r="BC12" i="22"/>
  <c r="BD12" i="22" a="1"/>
  <c r="BD12" i="22"/>
  <c r="H9" i="22"/>
  <c r="BD35" i="19" a="1"/>
  <c r="BD35" i="19"/>
  <c r="BC40" i="19"/>
  <c r="BC39" i="19"/>
  <c r="BD39" i="19" a="1"/>
  <c r="BD39" i="19"/>
  <c r="BC35" i="19"/>
  <c r="BD34" i="19" a="1"/>
  <c r="BD34" i="19"/>
  <c r="BC34" i="19"/>
  <c r="BC38" i="19"/>
  <c r="BD38" i="19" a="1"/>
  <c r="BD38" i="19"/>
  <c r="BD33" i="19" a="1"/>
  <c r="BD33" i="19"/>
  <c r="BC33" i="19"/>
  <c r="BC37" i="19"/>
  <c r="BD37" i="19" a="1"/>
  <c r="BD37" i="19"/>
  <c r="BC36" i="19"/>
  <c r="BD36" i="19" a="1"/>
  <c r="BD36" i="19"/>
  <c r="BD32" i="19" a="1"/>
  <c r="BD32" i="19"/>
  <c r="BM40" i="19"/>
  <c r="BJ40" i="19" a="1"/>
  <c r="BJ40" i="19"/>
  <c r="BG38" i="19"/>
  <c r="BK37" i="19"/>
  <c r="BH37" i="19" a="1"/>
  <c r="BH37" i="19"/>
  <c r="BL36" i="19" a="1"/>
  <c r="BL36" i="19"/>
  <c r="BL40" i="19" a="1"/>
  <c r="BL40" i="19"/>
  <c r="BL39" i="19" a="1"/>
  <c r="BL39" i="19"/>
  <c r="BG37" i="19"/>
  <c r="BK36" i="19"/>
  <c r="BH36" i="19" a="1"/>
  <c r="BH36" i="19"/>
  <c r="BL35" i="19" a="1"/>
  <c r="BL35" i="19"/>
  <c r="BM32" i="19"/>
  <c r="BI32" i="19"/>
  <c r="BK40" i="19"/>
  <c r="BH40" i="19" a="1"/>
  <c r="BH40" i="19"/>
  <c r="BK39" i="19"/>
  <c r="BH39" i="19" a="1"/>
  <c r="BH39" i="19"/>
  <c r="BL38" i="19" a="1"/>
  <c r="BL38" i="19"/>
  <c r="BG36" i="19"/>
  <c r="BK35" i="19"/>
  <c r="BH35" i="19" a="1"/>
  <c r="BH35" i="19"/>
  <c r="BL34" i="19" a="1"/>
  <c r="BL34" i="19"/>
  <c r="BH34" i="19" a="1"/>
  <c r="BH34" i="19"/>
  <c r="BL33" i="19" a="1"/>
  <c r="BL33" i="19"/>
  <c r="BH33" i="19" a="1"/>
  <c r="BH33" i="19"/>
  <c r="BG32" i="19"/>
  <c r="BH32" i="19" a="1"/>
  <c r="BH32" i="19"/>
  <c r="BN40" i="19" a="1"/>
  <c r="BN40" i="19"/>
  <c r="BG40" i="19"/>
  <c r="BG39" i="19"/>
  <c r="BK38" i="19"/>
  <c r="BH38" i="19" a="1"/>
  <c r="BH38" i="19"/>
  <c r="BL37" i="19" a="1"/>
  <c r="BL37" i="19"/>
  <c r="BG35" i="19"/>
  <c r="BK34" i="19"/>
  <c r="BG34" i="19"/>
  <c r="BK33" i="19"/>
  <c r="BG33" i="19"/>
  <c r="BK32" i="19"/>
  <c r="BL32" i="19" a="1"/>
  <c r="BL32" i="19"/>
  <c r="BK16" i="21"/>
  <c r="BH16" i="21" a="1"/>
  <c r="BH16" i="21"/>
  <c r="BL15" i="21" a="1"/>
  <c r="BL15" i="21"/>
  <c r="BH15" i="21" a="1"/>
  <c r="BH15" i="21"/>
  <c r="BL14" i="21" a="1"/>
  <c r="BL14" i="21"/>
  <c r="BH14" i="21" a="1"/>
  <c r="BH14" i="21"/>
  <c r="BL13" i="21" a="1"/>
  <c r="BL13" i="21"/>
  <c r="BH13" i="21" a="1"/>
  <c r="BH13" i="21"/>
  <c r="BL12" i="21" a="1"/>
  <c r="BL12" i="21"/>
  <c r="BH12" i="21" a="1"/>
  <c r="BH12" i="21"/>
  <c r="BL11" i="21" a="1"/>
  <c r="BL11" i="21"/>
  <c r="BH11" i="21" a="1"/>
  <c r="BH11" i="21"/>
  <c r="BL10" i="21" a="1"/>
  <c r="BL10" i="21"/>
  <c r="BH10" i="21" a="1"/>
  <c r="BH10" i="21"/>
  <c r="BN16" i="21" a="1"/>
  <c r="BN16" i="21"/>
  <c r="BG16" i="21"/>
  <c r="BK15" i="21"/>
  <c r="BG15" i="21"/>
  <c r="BK14" i="21"/>
  <c r="BG14" i="21"/>
  <c r="BK13" i="21"/>
  <c r="BG13" i="21"/>
  <c r="BK12" i="21"/>
  <c r="BG12" i="21"/>
  <c r="BK11" i="21"/>
  <c r="BG11" i="21"/>
  <c r="BK10" i="21"/>
  <c r="BG10" i="21"/>
  <c r="BK9" i="21"/>
  <c r="BL9" i="21" a="1"/>
  <c r="BL9" i="21"/>
  <c r="BG9" i="21"/>
  <c r="BH9" i="21" a="1"/>
  <c r="BH9" i="21"/>
  <c r="BK8" i="21"/>
  <c r="BL8" i="21" a="1"/>
  <c r="BL8" i="21"/>
  <c r="BG8" i="21"/>
  <c r="BH8" i="21" a="1"/>
  <c r="BH8" i="21"/>
  <c r="BM16" i="21"/>
  <c r="BJ16" i="21" a="1"/>
  <c r="BJ16" i="21"/>
  <c r="BL16" i="21" a="1"/>
  <c r="BL16" i="21"/>
  <c r="BM9" i="21"/>
  <c r="BI9" i="21"/>
  <c r="BJ9" i="21" a="1"/>
  <c r="BJ9" i="21"/>
  <c r="BM8" i="21"/>
  <c r="BI8" i="21"/>
  <c r="BJ8" i="21" a="1"/>
  <c r="BJ8" i="21"/>
  <c r="BD11" i="21" a="1"/>
  <c r="BD11" i="21"/>
  <c r="BC16" i="21"/>
  <c r="BD16" i="21" a="1"/>
  <c r="BD16" i="21"/>
  <c r="BC15" i="21"/>
  <c r="BD15" i="21" a="1"/>
  <c r="BD15" i="21"/>
  <c r="BC11" i="21"/>
  <c r="BD12" i="21" a="1"/>
  <c r="BD12" i="21"/>
  <c r="BC12" i="21"/>
  <c r="BD10" i="21" a="1"/>
  <c r="BD10" i="21"/>
  <c r="BC14" i="21"/>
  <c r="BD14" i="21" a="1"/>
  <c r="BD14" i="21"/>
  <c r="BC10" i="21"/>
  <c r="BD8" i="21" a="1"/>
  <c r="BD8" i="21"/>
  <c r="BD9" i="21" a="1"/>
  <c r="BD9" i="21"/>
  <c r="BC13" i="21"/>
  <c r="BD13" i="21" a="1"/>
  <c r="BD13" i="21"/>
  <c r="BC9" i="21"/>
  <c r="BK16" i="20"/>
  <c r="BG16" i="20"/>
  <c r="BK15" i="20"/>
  <c r="BG15" i="20"/>
  <c r="BK14" i="20"/>
  <c r="BG14" i="20"/>
  <c r="BK13" i="20"/>
  <c r="BG13" i="20"/>
  <c r="BK12" i="20"/>
  <c r="BG12" i="20"/>
  <c r="BK11" i="20"/>
  <c r="BG11" i="20"/>
  <c r="BK10" i="20"/>
  <c r="BG10" i="20"/>
  <c r="BK9" i="20"/>
  <c r="BI8" i="20"/>
  <c r="BN16" i="20" a="1"/>
  <c r="BN16" i="20"/>
  <c r="BJ16" i="20" a="1"/>
  <c r="BJ16" i="20"/>
  <c r="BI9" i="20"/>
  <c r="BJ9" i="20" a="1"/>
  <c r="BJ9" i="20"/>
  <c r="BM8" i="20"/>
  <c r="BN8" i="20" a="1"/>
  <c r="BN8" i="20"/>
  <c r="BM16" i="20"/>
  <c r="BM9" i="20"/>
  <c r="BN9" i="20" a="1"/>
  <c r="BN9" i="20"/>
  <c r="BG8" i="20"/>
  <c r="BH8" i="20" a="1"/>
  <c r="BH8" i="20"/>
  <c r="BL16" i="20" a="1"/>
  <c r="BL16" i="20"/>
  <c r="BH16" i="20" a="1"/>
  <c r="BH16" i="20"/>
  <c r="BL15" i="20" a="1"/>
  <c r="BL15" i="20"/>
  <c r="BH15" i="20" a="1"/>
  <c r="BH15" i="20"/>
  <c r="BL14" i="20" a="1"/>
  <c r="BL14" i="20"/>
  <c r="BH14" i="20" a="1"/>
  <c r="BH14" i="20"/>
  <c r="BL13" i="20" a="1"/>
  <c r="BL13" i="20"/>
  <c r="BH13" i="20" a="1"/>
  <c r="BH13" i="20"/>
  <c r="BL12" i="20" a="1"/>
  <c r="BL12" i="20"/>
  <c r="BH12" i="20" a="1"/>
  <c r="BH12" i="20"/>
  <c r="BL11" i="20" a="1"/>
  <c r="BL11" i="20"/>
  <c r="BH11" i="20" a="1"/>
  <c r="BH11" i="20"/>
  <c r="BL10" i="20" a="1"/>
  <c r="BL10" i="20"/>
  <c r="BH10" i="20" a="1"/>
  <c r="BH10" i="20"/>
  <c r="BL9" i="20" a="1"/>
  <c r="BL9" i="20"/>
  <c r="BG9" i="20"/>
  <c r="BH9" i="20" a="1"/>
  <c r="BH9" i="20"/>
  <c r="BK8" i="20"/>
  <c r="BL8" i="20" a="1"/>
  <c r="BL8" i="20"/>
  <c r="BC16" i="20"/>
  <c r="BC15" i="20"/>
  <c r="BD15" i="20" a="1"/>
  <c r="BD15" i="20"/>
  <c r="BC11" i="20"/>
  <c r="BD16" i="20" a="1"/>
  <c r="BD16" i="20"/>
  <c r="BD11" i="20" a="1"/>
  <c r="BD11" i="20"/>
  <c r="BC14" i="20"/>
  <c r="BD14" i="20" a="1"/>
  <c r="BD14" i="20"/>
  <c r="BC10" i="20"/>
  <c r="BC13" i="20"/>
  <c r="BD13" i="20" a="1"/>
  <c r="BD13" i="20"/>
  <c r="BD9" i="20" a="1"/>
  <c r="BD9" i="20"/>
  <c r="BC9" i="20"/>
  <c r="BD10" i="20" a="1"/>
  <c r="BD10" i="20"/>
  <c r="BC12" i="20"/>
  <c r="BD12" i="20" a="1"/>
  <c r="BD12" i="20"/>
  <c r="BD8" i="20" a="1"/>
  <c r="BD8" i="20"/>
  <c r="BC12" i="18"/>
  <c r="BC16" i="18"/>
  <c r="BC15" i="18"/>
  <c r="BD15" i="18" a="1"/>
  <c r="BD15" i="18"/>
  <c r="BC11" i="18"/>
  <c r="BD9" i="18" a="1"/>
  <c r="BD9" i="18"/>
  <c r="BD16" i="18" a="1"/>
  <c r="BD16" i="18"/>
  <c r="BD11" i="18" a="1"/>
  <c r="BD11" i="18"/>
  <c r="BD10" i="18" a="1"/>
  <c r="BD10" i="18"/>
  <c r="BC14" i="18"/>
  <c r="BD14" i="18" a="1"/>
  <c r="BD14" i="18"/>
  <c r="BC10" i="18"/>
  <c r="BC9" i="18"/>
  <c r="BC13" i="18"/>
  <c r="BD13" i="18" a="1"/>
  <c r="BD13" i="18"/>
  <c r="BD12" i="18" a="1"/>
  <c r="BD12" i="18"/>
  <c r="BK16" i="18"/>
  <c r="BH16" i="18" a="1"/>
  <c r="BH16" i="18"/>
  <c r="BK15" i="18"/>
  <c r="BH15" i="18" a="1"/>
  <c r="BH15" i="18"/>
  <c r="BL14" i="18" a="1"/>
  <c r="BL14" i="18"/>
  <c r="BG12" i="18"/>
  <c r="BK11" i="18"/>
  <c r="BH11" i="18" a="1"/>
  <c r="BH11" i="18"/>
  <c r="BL10" i="18" a="1"/>
  <c r="BL10" i="18"/>
  <c r="BM9" i="18"/>
  <c r="BI9" i="18"/>
  <c r="BG8" i="18"/>
  <c r="BH8" i="18" a="1"/>
  <c r="BH8" i="18"/>
  <c r="BN16" i="18" a="1"/>
  <c r="BN16" i="18"/>
  <c r="BG16" i="18"/>
  <c r="BG15" i="18"/>
  <c r="BK14" i="18"/>
  <c r="BH14" i="18" a="1"/>
  <c r="BH14" i="18"/>
  <c r="BL13" i="18" a="1"/>
  <c r="BL13" i="18"/>
  <c r="BG11" i="18"/>
  <c r="BK10" i="18"/>
  <c r="BH10" i="18" a="1"/>
  <c r="BH10" i="18"/>
  <c r="BG9" i="18"/>
  <c r="BH9" i="18" a="1"/>
  <c r="BH9" i="18"/>
  <c r="BK8" i="18"/>
  <c r="BL8" i="18" a="1"/>
  <c r="BL8" i="18"/>
  <c r="BJ16" i="18" a="1"/>
  <c r="BJ16" i="18"/>
  <c r="BG14" i="18"/>
  <c r="BK13" i="18"/>
  <c r="BH13" i="18" a="1"/>
  <c r="BH13" i="18"/>
  <c r="BL12" i="18" a="1"/>
  <c r="BL12" i="18"/>
  <c r="BG10" i="18"/>
  <c r="BK9" i="18"/>
  <c r="BL9" i="18" a="1"/>
  <c r="BL9" i="18"/>
  <c r="BL16" i="18" a="1"/>
  <c r="BL16" i="18"/>
  <c r="BL15" i="18" a="1"/>
  <c r="BL15" i="18"/>
  <c r="BG13" i="18"/>
  <c r="BK12" i="18"/>
  <c r="BH12" i="18" a="1"/>
  <c r="BH12" i="18"/>
  <c r="BL11" i="18" a="1"/>
  <c r="BL11" i="18"/>
  <c r="BN9" i="18" a="1"/>
  <c r="BN9" i="18"/>
  <c r="BJ9" i="18" a="1"/>
  <c r="BJ9" i="18"/>
  <c r="BM8" i="18"/>
  <c r="BI8" i="18"/>
  <c r="H9" i="42"/>
  <c r="H15" i="42"/>
  <c r="H11" i="43"/>
  <c r="H17" i="45"/>
  <c r="H13" i="32"/>
  <c r="H8" i="33"/>
  <c r="H13" i="42"/>
  <c r="H20" i="42"/>
  <c r="R18" i="20"/>
  <c r="V18" i="20"/>
  <c r="H19" i="18"/>
  <c r="H11" i="42"/>
  <c r="H14" i="40"/>
  <c r="X8" i="21"/>
  <c r="W8" i="21"/>
  <c r="W19" i="21"/>
  <c r="X18" i="21"/>
  <c r="Y18" i="21"/>
  <c r="X17" i="21"/>
  <c r="W17" i="21"/>
  <c r="W18" i="21"/>
  <c r="X10" i="22"/>
  <c r="W10" i="22"/>
  <c r="X13" i="22"/>
  <c r="W13" i="22"/>
  <c r="X16" i="22"/>
  <c r="W16" i="22"/>
  <c r="X9" i="23"/>
  <c r="W9" i="23"/>
  <c r="X12" i="23"/>
  <c r="W12" i="23"/>
  <c r="X15" i="23"/>
  <c r="W15" i="23"/>
  <c r="X10" i="25"/>
  <c r="W10" i="25"/>
  <c r="X13" i="25"/>
  <c r="W13" i="25"/>
  <c r="X16" i="25"/>
  <c r="W16" i="25"/>
  <c r="H10" i="33"/>
  <c r="H16" i="33"/>
  <c r="H19" i="44"/>
  <c r="H17" i="18"/>
  <c r="X10" i="20"/>
  <c r="W10" i="20"/>
  <c r="G22" i="22"/>
  <c r="X8" i="32"/>
  <c r="W8" i="32"/>
  <c r="X17" i="32"/>
  <c r="W17" i="32"/>
  <c r="W19" i="32"/>
  <c r="X18" i="32"/>
  <c r="Y18" i="32"/>
  <c r="W18" i="32"/>
  <c r="X11" i="32"/>
  <c r="W11" i="32"/>
  <c r="X14" i="32"/>
  <c r="W14" i="32"/>
  <c r="W10" i="33"/>
  <c r="X10" i="33"/>
  <c r="W13" i="33"/>
  <c r="X13" i="33"/>
  <c r="W16" i="33"/>
  <c r="X16" i="33"/>
  <c r="X9" i="47"/>
  <c r="W9" i="47"/>
  <c r="X12" i="47"/>
  <c r="W12" i="47"/>
  <c r="X15" i="47"/>
  <c r="W15" i="47"/>
  <c r="X10" i="18"/>
  <c r="W10" i="18"/>
  <c r="X13" i="18"/>
  <c r="W13" i="18"/>
  <c r="X16" i="18"/>
  <c r="W16" i="18"/>
  <c r="X13" i="20"/>
  <c r="W13" i="20"/>
  <c r="X16" i="20"/>
  <c r="W16" i="20"/>
  <c r="X16" i="21"/>
  <c r="W16" i="21"/>
  <c r="W9" i="24"/>
  <c r="X9" i="24"/>
  <c r="W12" i="24"/>
  <c r="X12" i="24"/>
  <c r="W15" i="24"/>
  <c r="X15" i="24"/>
  <c r="X9" i="34"/>
  <c r="W9" i="34"/>
  <c r="X12" i="34"/>
  <c r="W12" i="34"/>
  <c r="X15" i="34"/>
  <c r="W15" i="34"/>
  <c r="X8" i="35"/>
  <c r="W8" i="35"/>
  <c r="X18" i="35"/>
  <c r="Y18" i="35"/>
  <c r="X17" i="35"/>
  <c r="W18" i="35"/>
  <c r="W17" i="35"/>
  <c r="W19" i="35"/>
  <c r="X11" i="35"/>
  <c r="W11" i="35"/>
  <c r="X14" i="35"/>
  <c r="W14" i="35"/>
  <c r="W10" i="37"/>
  <c r="X10" i="37"/>
  <c r="W13" i="37"/>
  <c r="X13" i="37"/>
  <c r="W16" i="37"/>
  <c r="X16" i="37"/>
  <c r="X9" i="38"/>
  <c r="W9" i="38"/>
  <c r="X12" i="38"/>
  <c r="W12" i="38"/>
  <c r="X15" i="38"/>
  <c r="W15" i="38"/>
  <c r="X8" i="39"/>
  <c r="W8" i="39"/>
  <c r="X18" i="39"/>
  <c r="Y18" i="39"/>
  <c r="W18" i="39"/>
  <c r="X17" i="39"/>
  <c r="W17" i="39"/>
  <c r="W19" i="39"/>
  <c r="X11" i="39"/>
  <c r="W11" i="39"/>
  <c r="X14" i="39"/>
  <c r="W14" i="39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H22" i="20"/>
  <c r="X15" i="21"/>
  <c r="W15" i="21"/>
  <c r="H11" i="23"/>
  <c r="H15" i="25"/>
  <c r="X10" i="27"/>
  <c r="W10" i="27"/>
  <c r="X13" i="27"/>
  <c r="W13" i="27"/>
  <c r="X16" i="27"/>
  <c r="W16" i="27"/>
  <c r="X9" i="28"/>
  <c r="W9" i="28"/>
  <c r="X12" i="28"/>
  <c r="W12" i="28"/>
  <c r="W9" i="29"/>
  <c r="X9" i="29"/>
  <c r="W12" i="29"/>
  <c r="X12" i="29"/>
  <c r="W15" i="29"/>
  <c r="X15" i="29"/>
  <c r="W8" i="30"/>
  <c r="X8" i="30"/>
  <c r="W18" i="30"/>
  <c r="W17" i="30"/>
  <c r="X18" i="30"/>
  <c r="Y18" i="30"/>
  <c r="X17" i="30"/>
  <c r="W19" i="30"/>
  <c r="W11" i="30"/>
  <c r="X11" i="30"/>
  <c r="W14" i="30"/>
  <c r="X14" i="30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F6" i="40"/>
  <c r="W10" i="40"/>
  <c r="X10" i="40"/>
  <c r="W13" i="40"/>
  <c r="X13" i="40"/>
  <c r="W16" i="40"/>
  <c r="X16" i="40"/>
  <c r="X9" i="41"/>
  <c r="W9" i="41"/>
  <c r="X12" i="41"/>
  <c r="W12" i="41"/>
  <c r="X15" i="41"/>
  <c r="W15" i="41"/>
  <c r="X8" i="42"/>
  <c r="W8" i="42"/>
  <c r="W19" i="42"/>
  <c r="X18" i="42"/>
  <c r="Y18" i="42"/>
  <c r="W18" i="42"/>
  <c r="W17" i="42"/>
  <c r="X17" i="42"/>
  <c r="X11" i="42"/>
  <c r="W11" i="42"/>
  <c r="X14" i="42"/>
  <c r="W14" i="42"/>
  <c r="X10" i="43"/>
  <c r="W10" i="43"/>
  <c r="X13" i="43"/>
  <c r="W13" i="43"/>
  <c r="X16" i="43"/>
  <c r="W16" i="43"/>
  <c r="X9" i="44"/>
  <c r="W9" i="44"/>
  <c r="X12" i="44"/>
  <c r="W12" i="44"/>
  <c r="X15" i="44"/>
  <c r="W15" i="44"/>
  <c r="X8" i="45"/>
  <c r="W8" i="45"/>
  <c r="X17" i="45"/>
  <c r="W17" i="45"/>
  <c r="X18" i="45"/>
  <c r="Y18" i="45"/>
  <c r="W18" i="45"/>
  <c r="W19" i="45"/>
  <c r="X11" i="45"/>
  <c r="W11" i="45"/>
  <c r="X14" i="45"/>
  <c r="W14" i="45"/>
  <c r="X10" i="46"/>
  <c r="W10" i="46"/>
  <c r="X13" i="46"/>
  <c r="W13" i="46"/>
  <c r="X14" i="21"/>
  <c r="W14" i="21"/>
  <c r="W8" i="22"/>
  <c r="X8" i="22"/>
  <c r="W18" i="22"/>
  <c r="X18" i="22"/>
  <c r="Y18" i="22"/>
  <c r="W19" i="22"/>
  <c r="W17" i="22"/>
  <c r="X17" i="22"/>
  <c r="W11" i="22"/>
  <c r="X11" i="22"/>
  <c r="W14" i="22"/>
  <c r="X14" i="22"/>
  <c r="X10" i="23"/>
  <c r="W10" i="23"/>
  <c r="X13" i="23"/>
  <c r="W13" i="23"/>
  <c r="W8" i="25"/>
  <c r="X8" i="25"/>
  <c r="W19" i="25"/>
  <c r="W17" i="25"/>
  <c r="X17" i="25"/>
  <c r="X18" i="25"/>
  <c r="Y18" i="25"/>
  <c r="W18" i="25"/>
  <c r="W11" i="25"/>
  <c r="X11" i="25"/>
  <c r="W14" i="25"/>
  <c r="X14" i="25"/>
  <c r="H14" i="33"/>
  <c r="H15" i="18"/>
  <c r="X8" i="20"/>
  <c r="W8" i="20"/>
  <c r="X18" i="20"/>
  <c r="W18" i="20"/>
  <c r="W20" i="20"/>
  <c r="X19" i="20"/>
  <c r="Y19" i="20"/>
  <c r="W19" i="20"/>
  <c r="X13" i="21"/>
  <c r="W13" i="21"/>
  <c r="H19" i="25"/>
  <c r="X9" i="32"/>
  <c r="W9" i="32"/>
  <c r="X12" i="32"/>
  <c r="W12" i="32"/>
  <c r="X15" i="32"/>
  <c r="W15" i="32"/>
  <c r="X8" i="33"/>
  <c r="W8" i="33"/>
  <c r="X18" i="33"/>
  <c r="Y18" i="33"/>
  <c r="W18" i="33"/>
  <c r="W19" i="33"/>
  <c r="X17" i="33"/>
  <c r="W17" i="33"/>
  <c r="X11" i="33"/>
  <c r="W11" i="33"/>
  <c r="X14" i="33"/>
  <c r="W14" i="33"/>
  <c r="X10" i="47"/>
  <c r="W10" i="47"/>
  <c r="X13" i="47"/>
  <c r="W13" i="47"/>
  <c r="X16" i="47"/>
  <c r="W16" i="47"/>
  <c r="X8" i="18"/>
  <c r="W8" i="18"/>
  <c r="X17" i="18"/>
  <c r="W17" i="18"/>
  <c r="X18" i="18"/>
  <c r="Y18" i="18"/>
  <c r="W18" i="18"/>
  <c r="W19" i="18"/>
  <c r="X11" i="18"/>
  <c r="W11" i="18"/>
  <c r="X14" i="18"/>
  <c r="W14" i="18"/>
  <c r="X11" i="20"/>
  <c r="W11" i="20"/>
  <c r="X14" i="20"/>
  <c r="W14" i="20"/>
  <c r="X17" i="20"/>
  <c r="W17" i="20"/>
  <c r="X12" i="21"/>
  <c r="W12" i="21"/>
  <c r="X10" i="24"/>
  <c r="W10" i="24"/>
  <c r="X13" i="24"/>
  <c r="W13" i="24"/>
  <c r="X16" i="24"/>
  <c r="W16" i="24"/>
  <c r="W10" i="34"/>
  <c r="X10" i="34"/>
  <c r="W13" i="34"/>
  <c r="X13" i="34"/>
  <c r="W16" i="34"/>
  <c r="X16" i="34"/>
  <c r="X9" i="35"/>
  <c r="W9" i="35"/>
  <c r="X12" i="35"/>
  <c r="W12" i="35"/>
  <c r="X15" i="35"/>
  <c r="W15" i="35"/>
  <c r="X8" i="37"/>
  <c r="W8" i="37"/>
  <c r="W18" i="37"/>
  <c r="X17" i="37"/>
  <c r="W17" i="37"/>
  <c r="W19" i="37"/>
  <c r="X18" i="37"/>
  <c r="Y18" i="37"/>
  <c r="X11" i="37"/>
  <c r="W11" i="37"/>
  <c r="X14" i="37"/>
  <c r="W14" i="37"/>
  <c r="W10" i="38"/>
  <c r="X10" i="38"/>
  <c r="W13" i="38"/>
  <c r="X13" i="38"/>
  <c r="W16" i="38"/>
  <c r="X16" i="38"/>
  <c r="X9" i="39"/>
  <c r="W9" i="39"/>
  <c r="X12" i="39"/>
  <c r="W12" i="39"/>
  <c r="X15" i="39"/>
  <c r="W15" i="39"/>
  <c r="X11" i="21"/>
  <c r="W11" i="21"/>
  <c r="X8" i="27"/>
  <c r="W8" i="27"/>
  <c r="W19" i="27"/>
  <c r="X18" i="27"/>
  <c r="Y18" i="27"/>
  <c r="X17" i="27"/>
  <c r="W17" i="27"/>
  <c r="W18" i="27"/>
  <c r="X11" i="27"/>
  <c r="W11" i="27"/>
  <c r="X14" i="27"/>
  <c r="W14" i="27"/>
  <c r="X10" i="28"/>
  <c r="W10" i="28"/>
  <c r="X13" i="28"/>
  <c r="W13" i="28"/>
  <c r="X10" i="29"/>
  <c r="W10" i="29"/>
  <c r="X13" i="29"/>
  <c r="W13" i="29"/>
  <c r="X16" i="29"/>
  <c r="W16" i="29"/>
  <c r="X9" i="30"/>
  <c r="W9" i="30"/>
  <c r="X12" i="30"/>
  <c r="W12" i="30"/>
  <c r="X15" i="30"/>
  <c r="W15" i="30"/>
  <c r="X8" i="40"/>
  <c r="W8" i="40"/>
  <c r="W19" i="40"/>
  <c r="X18" i="40"/>
  <c r="Y18" i="40"/>
  <c r="W18" i="40"/>
  <c r="X17" i="40"/>
  <c r="W17" i="40"/>
  <c r="X11" i="40"/>
  <c r="W11" i="40"/>
  <c r="X14" i="40"/>
  <c r="W14" i="40"/>
  <c r="W10" i="41"/>
  <c r="X10" i="41"/>
  <c r="W13" i="41"/>
  <c r="X13" i="41"/>
  <c r="W16" i="41"/>
  <c r="X16" i="41"/>
  <c r="X9" i="42"/>
  <c r="W9" i="42"/>
  <c r="X12" i="42"/>
  <c r="W12" i="42"/>
  <c r="X15" i="42"/>
  <c r="W15" i="42"/>
  <c r="X8" i="43"/>
  <c r="W8" i="43"/>
  <c r="X18" i="43"/>
  <c r="Y18" i="43"/>
  <c r="W18" i="43"/>
  <c r="X17" i="43"/>
  <c r="W17" i="43"/>
  <c r="W19" i="43"/>
  <c r="X11" i="43"/>
  <c r="W11" i="43"/>
  <c r="X14" i="43"/>
  <c r="W14" i="43"/>
  <c r="X10" i="44"/>
  <c r="W10" i="44"/>
  <c r="X13" i="44"/>
  <c r="W13" i="44"/>
  <c r="X16" i="44"/>
  <c r="W16" i="44"/>
  <c r="X9" i="45"/>
  <c r="W9" i="45"/>
  <c r="X12" i="45"/>
  <c r="W12" i="45"/>
  <c r="X15" i="45"/>
  <c r="W15" i="45"/>
  <c r="X8" i="46"/>
  <c r="W8" i="46"/>
  <c r="W17" i="46"/>
  <c r="X16" i="46"/>
  <c r="W18" i="46"/>
  <c r="W16" i="46"/>
  <c r="X17" i="46"/>
  <c r="Y17" i="46"/>
  <c r="X11" i="46"/>
  <c r="W11" i="46"/>
  <c r="X14" i="46"/>
  <c r="W14" i="46"/>
  <c r="X10" i="21"/>
  <c r="W10" i="21"/>
  <c r="W9" i="22"/>
  <c r="X9" i="22"/>
  <c r="W12" i="22"/>
  <c r="X12" i="22"/>
  <c r="W15" i="22"/>
  <c r="X15" i="22"/>
  <c r="W8" i="23"/>
  <c r="X8" i="23"/>
  <c r="W17" i="23"/>
  <c r="W18" i="23"/>
  <c r="X16" i="23"/>
  <c r="X17" i="23"/>
  <c r="Y17" i="23"/>
  <c r="W16" i="23"/>
  <c r="W11" i="23"/>
  <c r="X11" i="23"/>
  <c r="W14" i="23"/>
  <c r="X14" i="23"/>
  <c r="X17" i="24"/>
  <c r="W17" i="24"/>
  <c r="X9" i="25"/>
  <c r="W9" i="25"/>
  <c r="X12" i="25"/>
  <c r="W12" i="25"/>
  <c r="X15" i="25"/>
  <c r="W15" i="25"/>
  <c r="H12" i="33"/>
  <c r="H16" i="18"/>
  <c r="X9" i="20"/>
  <c r="W9" i="20"/>
  <c r="X9" i="21"/>
  <c r="W9" i="21"/>
  <c r="W10" i="32"/>
  <c r="X10" i="32"/>
  <c r="W13" i="32"/>
  <c r="X13" i="32"/>
  <c r="W16" i="32"/>
  <c r="X16" i="32"/>
  <c r="X9" i="33"/>
  <c r="W9" i="33"/>
  <c r="X12" i="33"/>
  <c r="W12" i="33"/>
  <c r="X15" i="33"/>
  <c r="W15" i="33"/>
  <c r="H9" i="38"/>
  <c r="H15" i="38"/>
  <c r="X8" i="47"/>
  <c r="W8" i="47"/>
  <c r="W18" i="47"/>
  <c r="X17" i="47"/>
  <c r="W17" i="47"/>
  <c r="W19" i="47"/>
  <c r="X18" i="47"/>
  <c r="Y18" i="47"/>
  <c r="X11" i="47"/>
  <c r="W11" i="47"/>
  <c r="X14" i="47"/>
  <c r="W14" i="47"/>
  <c r="X9" i="18"/>
  <c r="W9" i="18"/>
  <c r="X12" i="18"/>
  <c r="W12" i="18"/>
  <c r="X15" i="18"/>
  <c r="W15" i="18"/>
  <c r="X12" i="20"/>
  <c r="W12" i="20"/>
  <c r="X15" i="20"/>
  <c r="W15" i="20"/>
  <c r="X8" i="24"/>
  <c r="W8" i="24"/>
  <c r="X19" i="24"/>
  <c r="Y19" i="24"/>
  <c r="W18" i="24"/>
  <c r="W19" i="24"/>
  <c r="X18" i="24"/>
  <c r="W20" i="24"/>
  <c r="X11" i="24"/>
  <c r="W11" i="24"/>
  <c r="X14" i="24"/>
  <c r="W14" i="24"/>
  <c r="X8" i="34"/>
  <c r="W8" i="34"/>
  <c r="X18" i="34"/>
  <c r="Y18" i="34"/>
  <c r="W18" i="34"/>
  <c r="X17" i="34"/>
  <c r="W17" i="34"/>
  <c r="W19" i="34"/>
  <c r="X11" i="34"/>
  <c r="W11" i="34"/>
  <c r="X14" i="34"/>
  <c r="W14" i="34"/>
  <c r="W10" i="35"/>
  <c r="X10" i="35"/>
  <c r="W13" i="35"/>
  <c r="X13" i="35"/>
  <c r="W16" i="35"/>
  <c r="X16" i="35"/>
  <c r="X9" i="37"/>
  <c r="W9" i="37"/>
  <c r="X12" i="37"/>
  <c r="W12" i="37"/>
  <c r="X15" i="37"/>
  <c r="W15" i="37"/>
  <c r="X8" i="38"/>
  <c r="W8" i="38"/>
  <c r="X18" i="38"/>
  <c r="Y18" i="38"/>
  <c r="W18" i="38"/>
  <c r="X17" i="38"/>
  <c r="W17" i="38"/>
  <c r="W19" i="38"/>
  <c r="X11" i="38"/>
  <c r="W11" i="38"/>
  <c r="X14" i="38"/>
  <c r="W14" i="38"/>
  <c r="W10" i="39"/>
  <c r="X10" i="39"/>
  <c r="W13" i="39"/>
  <c r="X13" i="39"/>
  <c r="W16" i="39"/>
  <c r="X16" i="39"/>
  <c r="H11" i="25"/>
  <c r="X9" i="27"/>
  <c r="W9" i="27"/>
  <c r="X12" i="27"/>
  <c r="W12" i="27"/>
  <c r="X15" i="27"/>
  <c r="W15" i="27"/>
  <c r="W8" i="28"/>
  <c r="X8" i="28"/>
  <c r="X17" i="28"/>
  <c r="Y17" i="28"/>
  <c r="X15" i="28"/>
  <c r="W15" i="28"/>
  <c r="W18" i="28"/>
  <c r="X16" i="28"/>
  <c r="W16" i="28"/>
  <c r="W17" i="28"/>
  <c r="W11" i="28"/>
  <c r="X11" i="28"/>
  <c r="W14" i="28"/>
  <c r="X14" i="28"/>
  <c r="X8" i="29"/>
  <c r="W8" i="29"/>
  <c r="W19" i="29"/>
  <c r="W18" i="29"/>
  <c r="X18" i="29"/>
  <c r="Y18" i="29"/>
  <c r="X17" i="29"/>
  <c r="Y17" i="29"/>
  <c r="W17" i="29"/>
  <c r="X11" i="29"/>
  <c r="W11" i="29"/>
  <c r="X14" i="29"/>
  <c r="W14" i="29"/>
  <c r="X10" i="30"/>
  <c r="W10" i="30"/>
  <c r="X13" i="30"/>
  <c r="W13" i="30"/>
  <c r="X16" i="30"/>
  <c r="W16" i="30"/>
  <c r="X9" i="40"/>
  <c r="W9" i="40"/>
  <c r="X12" i="40"/>
  <c r="W12" i="40"/>
  <c r="X15" i="40"/>
  <c r="W15" i="40"/>
  <c r="X8" i="41"/>
  <c r="W8" i="41"/>
  <c r="W19" i="41"/>
  <c r="X18" i="41"/>
  <c r="Y18" i="41"/>
  <c r="X17" i="41"/>
  <c r="W18" i="41"/>
  <c r="W17" i="41"/>
  <c r="X11" i="41"/>
  <c r="W11" i="41"/>
  <c r="X14" i="41"/>
  <c r="W14" i="41"/>
  <c r="W10" i="42"/>
  <c r="X10" i="42"/>
  <c r="W13" i="42"/>
  <c r="X13" i="42"/>
  <c r="W16" i="42"/>
  <c r="X16" i="42"/>
  <c r="X9" i="43"/>
  <c r="W9" i="43"/>
  <c r="X12" i="43"/>
  <c r="W12" i="43"/>
  <c r="X15" i="43"/>
  <c r="W15" i="43"/>
  <c r="X8" i="44"/>
  <c r="W8" i="44"/>
  <c r="W19" i="44"/>
  <c r="X18" i="44"/>
  <c r="Y18" i="44"/>
  <c r="X17" i="44"/>
  <c r="W18" i="44"/>
  <c r="W17" i="44"/>
  <c r="X11" i="44"/>
  <c r="W11" i="44"/>
  <c r="X14" i="44"/>
  <c r="W14" i="44"/>
  <c r="W10" i="45"/>
  <c r="X10" i="45"/>
  <c r="W13" i="45"/>
  <c r="X13" i="45"/>
  <c r="W16" i="45"/>
  <c r="X16" i="45"/>
  <c r="X9" i="46"/>
  <c r="W9" i="46"/>
  <c r="X12" i="46"/>
  <c r="W12" i="46"/>
  <c r="X15" i="46"/>
  <c r="W15" i="46"/>
  <c r="V18" i="45"/>
  <c r="R17" i="45"/>
  <c r="V17" i="45"/>
  <c r="W9" i="19"/>
  <c r="X9" i="19"/>
  <c r="X15" i="19"/>
  <c r="X14" i="19"/>
  <c r="X12" i="19"/>
  <c r="X10" i="19"/>
  <c r="X13" i="19"/>
  <c r="X16" i="19"/>
  <c r="X8" i="19"/>
  <c r="W8" i="19"/>
  <c r="X18" i="19"/>
  <c r="W18" i="19"/>
  <c r="W20" i="19"/>
  <c r="W19" i="19"/>
  <c r="X19" i="19"/>
  <c r="X11" i="19"/>
  <c r="X17" i="19"/>
  <c r="W10" i="19"/>
  <c r="W13" i="19"/>
  <c r="W16" i="19"/>
  <c r="W11" i="19"/>
  <c r="W14" i="19"/>
  <c r="W17" i="19"/>
  <c r="W12" i="19"/>
  <c r="W15" i="19"/>
  <c r="R17" i="24"/>
  <c r="V17" i="24"/>
  <c r="H21" i="43"/>
  <c r="F6" i="45"/>
  <c r="H10" i="45"/>
  <c r="H13" i="45"/>
  <c r="Q18" i="37"/>
  <c r="U18" i="37"/>
  <c r="Q19" i="37"/>
  <c r="Q17" i="37"/>
  <c r="U17" i="37"/>
  <c r="H15" i="23"/>
  <c r="H23" i="24"/>
  <c r="I23" i="24"/>
  <c r="I22" i="24"/>
  <c r="C30" i="24"/>
  <c r="O6" i="43"/>
  <c r="Q17" i="43"/>
  <c r="U17" i="43"/>
  <c r="Q19" i="43"/>
  <c r="Q18" i="43"/>
  <c r="H22" i="24"/>
  <c r="H8" i="24"/>
  <c r="H24" i="24"/>
  <c r="I24" i="24"/>
  <c r="BE15" i="24"/>
  <c r="F6" i="43"/>
  <c r="H8" i="43"/>
  <c r="H24" i="43"/>
  <c r="I24" i="43"/>
  <c r="BE15" i="43"/>
  <c r="F6" i="21"/>
  <c r="H8" i="21"/>
  <c r="H24" i="21"/>
  <c r="I24" i="21"/>
  <c r="F6" i="28"/>
  <c r="H24" i="28"/>
  <c r="I24" i="28"/>
  <c r="BE12" i="28"/>
  <c r="H8" i="28"/>
  <c r="H11" i="38"/>
  <c r="H23" i="43"/>
  <c r="I23" i="43"/>
  <c r="H11" i="45"/>
  <c r="H9" i="24"/>
  <c r="O6" i="28"/>
  <c r="Q16" i="28"/>
  <c r="U16" i="28"/>
  <c r="Q18" i="28"/>
  <c r="Q17" i="28"/>
  <c r="U17" i="28"/>
  <c r="Q15" i="28"/>
  <c r="U15" i="28"/>
  <c r="H11" i="32"/>
  <c r="H22" i="32"/>
  <c r="F6" i="32"/>
  <c r="H24" i="32"/>
  <c r="I24" i="32"/>
  <c r="H8" i="32"/>
  <c r="H19" i="37"/>
  <c r="H11" i="18"/>
  <c r="H13" i="23"/>
  <c r="H19" i="24"/>
  <c r="H9" i="28"/>
  <c r="O6" i="32"/>
  <c r="Q18" i="32"/>
  <c r="U18" i="32"/>
  <c r="Q19" i="32"/>
  <c r="Q17" i="32"/>
  <c r="U17" i="32"/>
  <c r="H19" i="43"/>
  <c r="H9" i="45"/>
  <c r="H8" i="47"/>
  <c r="H24" i="47"/>
  <c r="I24" i="47"/>
  <c r="BE13" i="47"/>
  <c r="BF13" i="47" a="1"/>
  <c r="BF13" i="47"/>
  <c r="O6" i="22"/>
  <c r="Q17" i="22"/>
  <c r="U17" i="22"/>
  <c r="Q18" i="22"/>
  <c r="U18" i="22"/>
  <c r="Q19" i="22"/>
  <c r="U19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Q18" i="30"/>
  <c r="U18" i="30"/>
  <c r="Q17" i="30"/>
  <c r="U17" i="30"/>
  <c r="Q19" i="30"/>
  <c r="H9" i="32"/>
  <c r="H22" i="42"/>
  <c r="O6" i="47"/>
  <c r="Q18" i="47"/>
  <c r="U18" i="47"/>
  <c r="Q17" i="47"/>
  <c r="U17" i="47"/>
  <c r="Q19" i="47"/>
  <c r="V19" i="19"/>
  <c r="R18" i="19"/>
  <c r="V18" i="19"/>
  <c r="F6" i="37"/>
  <c r="H8" i="37"/>
  <c r="H24" i="37"/>
  <c r="I24" i="37"/>
  <c r="BE14" i="37"/>
  <c r="BF14" i="37" a="1"/>
  <c r="BF14" i="37"/>
  <c r="F6" i="18"/>
  <c r="H8" i="18"/>
  <c r="H9" i="18"/>
  <c r="H24" i="18"/>
  <c r="I24" i="18"/>
  <c r="BE16" i="18"/>
  <c r="BF16" i="18" a="1"/>
  <c r="BF16" i="18"/>
  <c r="Q16" i="18"/>
  <c r="U16" i="18"/>
  <c r="F6" i="25"/>
  <c r="H8" i="25"/>
  <c r="H24" i="25"/>
  <c r="I24" i="25"/>
  <c r="BE14" i="25"/>
  <c r="BF14" i="25" a="1"/>
  <c r="BF14" i="25"/>
  <c r="F6" i="33"/>
  <c r="H23" i="33"/>
  <c r="I23" i="33"/>
  <c r="H20" i="33"/>
  <c r="H18" i="34"/>
  <c r="G22" i="39"/>
  <c r="F6" i="42"/>
  <c r="H8" i="42"/>
  <c r="H24" i="42"/>
  <c r="I24" i="42"/>
  <c r="H15" i="22"/>
  <c r="Q18" i="33"/>
  <c r="U18" i="33"/>
  <c r="Q19" i="33"/>
  <c r="Q17" i="33"/>
  <c r="U17" i="33"/>
  <c r="O6" i="42"/>
  <c r="Q19" i="42"/>
  <c r="Q18" i="42"/>
  <c r="U18" i="42"/>
  <c r="Q17" i="42"/>
  <c r="H20" i="45"/>
  <c r="O6" i="18"/>
  <c r="Q17" i="18"/>
  <c r="U17" i="18"/>
  <c r="Q18" i="18"/>
  <c r="U18" i="18"/>
  <c r="Q19" i="18"/>
  <c r="Q18" i="46"/>
  <c r="Q16" i="46"/>
  <c r="U16" i="46"/>
  <c r="Q17" i="46"/>
  <c r="U17" i="46"/>
  <c r="H14" i="46"/>
  <c r="H24" i="46"/>
  <c r="I24" i="46"/>
  <c r="H8" i="46"/>
  <c r="H10" i="46"/>
  <c r="H14" i="45"/>
  <c r="H15" i="45"/>
  <c r="H21" i="45"/>
  <c r="Q18" i="44"/>
  <c r="U18" i="44"/>
  <c r="Q19" i="44"/>
  <c r="Q17" i="44"/>
  <c r="U17" i="44"/>
  <c r="H9" i="44"/>
  <c r="H11" i="44"/>
  <c r="H20" i="44"/>
  <c r="H22" i="44"/>
  <c r="F6" i="44"/>
  <c r="H24" i="44"/>
  <c r="I24" i="44"/>
  <c r="H8" i="44"/>
  <c r="H12" i="41"/>
  <c r="H22" i="41"/>
  <c r="H16" i="41"/>
  <c r="H24" i="41"/>
  <c r="I24" i="41"/>
  <c r="BE15" i="41"/>
  <c r="H8" i="41"/>
  <c r="Q15" i="41"/>
  <c r="U15" i="41"/>
  <c r="Q18" i="41"/>
  <c r="U18" i="41"/>
  <c r="Q19" i="41"/>
  <c r="Q17" i="41"/>
  <c r="U17" i="41"/>
  <c r="H15" i="40"/>
  <c r="H16" i="40"/>
  <c r="H19" i="40"/>
  <c r="H23" i="40"/>
  <c r="I23" i="40"/>
  <c r="P15" i="40"/>
  <c r="P14" i="40"/>
  <c r="P13" i="40"/>
  <c r="P12" i="40"/>
  <c r="P11" i="40"/>
  <c r="P10" i="40"/>
  <c r="P9" i="40"/>
  <c r="P8" i="40"/>
  <c r="Q17" i="40"/>
  <c r="U17" i="40"/>
  <c r="Q18" i="40"/>
  <c r="U18" i="40"/>
  <c r="Q19" i="40"/>
  <c r="H8" i="40"/>
  <c r="H18" i="40"/>
  <c r="H20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H20" i="39"/>
  <c r="H24" i="39"/>
  <c r="I24" i="39"/>
  <c r="BE15" i="39"/>
  <c r="H8" i="39"/>
  <c r="Q16" i="39"/>
  <c r="U16" i="39"/>
  <c r="Q18" i="39"/>
  <c r="U18" i="39"/>
  <c r="Q19" i="39"/>
  <c r="U19" i="39"/>
  <c r="Q17" i="39"/>
  <c r="U17" i="39"/>
  <c r="H13" i="39"/>
  <c r="H17" i="39"/>
  <c r="F6" i="38"/>
  <c r="H8" i="38"/>
  <c r="H24" i="38"/>
  <c r="I24" i="38"/>
  <c r="Q19" i="38"/>
  <c r="Q18" i="38"/>
  <c r="U18" i="38"/>
  <c r="Q17" i="38"/>
  <c r="U17" i="38"/>
  <c r="H9" i="35"/>
  <c r="H11" i="35"/>
  <c r="H20" i="35"/>
  <c r="H22" i="35"/>
  <c r="F6" i="35"/>
  <c r="H8" i="35"/>
  <c r="H24" i="35"/>
  <c r="I24" i="35"/>
  <c r="BE15" i="35"/>
  <c r="Q17" i="35"/>
  <c r="U17" i="35"/>
  <c r="Q18" i="35"/>
  <c r="U18" i="35"/>
  <c r="Q19" i="35"/>
  <c r="H19" i="35"/>
  <c r="F6" i="34"/>
  <c r="H23" i="34"/>
  <c r="I23" i="34"/>
  <c r="BE16" i="34"/>
  <c r="H10" i="34"/>
  <c r="H11" i="34"/>
  <c r="H12" i="34"/>
  <c r="H16" i="34"/>
  <c r="O6" i="34"/>
  <c r="Q18" i="34"/>
  <c r="U18" i="34"/>
  <c r="Q19" i="34"/>
  <c r="Q17" i="34"/>
  <c r="U17" i="34"/>
  <c r="H21" i="34"/>
  <c r="H20" i="34"/>
  <c r="H22" i="34"/>
  <c r="I22" i="34"/>
  <c r="BF11" i="34" a="1"/>
  <c r="BF11" i="34"/>
  <c r="H20" i="29"/>
  <c r="H24" i="29"/>
  <c r="I24" i="29"/>
  <c r="H8" i="29"/>
  <c r="O6" i="29"/>
  <c r="Q19" i="29"/>
  <c r="Q17" i="29"/>
  <c r="U17" i="29"/>
  <c r="Q18" i="29"/>
  <c r="H10" i="27"/>
  <c r="H14" i="27"/>
  <c r="H18" i="27"/>
  <c r="Q11" i="27"/>
  <c r="U11" i="27"/>
  <c r="Q18" i="27"/>
  <c r="U18" i="27"/>
  <c r="Q19" i="27"/>
  <c r="Q17" i="27"/>
  <c r="U17" i="27"/>
  <c r="H22" i="27"/>
  <c r="F6" i="27"/>
  <c r="H24" i="27"/>
  <c r="I24" i="27"/>
  <c r="BE14" i="27"/>
  <c r="BF14" i="27" a="1"/>
  <c r="BF14" i="27"/>
  <c r="H9" i="27"/>
  <c r="H8" i="27"/>
  <c r="H21" i="27"/>
  <c r="F6" i="23"/>
  <c r="H24" i="23"/>
  <c r="I24" i="23"/>
  <c r="BE35" i="23"/>
  <c r="H8" i="23"/>
  <c r="H9" i="20"/>
  <c r="H24" i="20"/>
  <c r="I24" i="20"/>
  <c r="BE16" i="20"/>
  <c r="H8" i="20"/>
  <c r="H21" i="20"/>
  <c r="H13" i="19"/>
  <c r="H15" i="19"/>
  <c r="H24" i="19"/>
  <c r="I24" i="19"/>
  <c r="H8" i="19"/>
  <c r="H22" i="19"/>
  <c r="P17" i="19"/>
  <c r="P16" i="19"/>
  <c r="P15" i="19"/>
  <c r="P14" i="19"/>
  <c r="P13" i="19"/>
  <c r="P12" i="19"/>
  <c r="P11" i="19"/>
  <c r="P10" i="19"/>
  <c r="P9" i="19"/>
  <c r="P8" i="19"/>
  <c r="Q10" i="47"/>
  <c r="U10" i="47"/>
  <c r="Q12" i="47"/>
  <c r="U12" i="47"/>
  <c r="H22" i="47"/>
  <c r="H18" i="46"/>
  <c r="H22" i="46"/>
  <c r="H21" i="46"/>
  <c r="F6" i="46"/>
  <c r="H11" i="46"/>
  <c r="H12" i="46"/>
  <c r="H16" i="46"/>
  <c r="Q10" i="44"/>
  <c r="U10" i="44"/>
  <c r="Q14" i="44"/>
  <c r="U14" i="44"/>
  <c r="Q12" i="44"/>
  <c r="U12" i="44"/>
  <c r="Q16" i="44"/>
  <c r="U16" i="44"/>
  <c r="H12" i="44"/>
  <c r="H13" i="44"/>
  <c r="H14" i="44"/>
  <c r="H15" i="44"/>
  <c r="H16" i="44"/>
  <c r="H17" i="44"/>
  <c r="H21" i="44"/>
  <c r="H23" i="44"/>
  <c r="I23" i="44"/>
  <c r="H12" i="43"/>
  <c r="H13" i="43"/>
  <c r="H14" i="43"/>
  <c r="H15" i="43"/>
  <c r="H16" i="42"/>
  <c r="H17" i="42"/>
  <c r="H19" i="42"/>
  <c r="F6" i="41"/>
  <c r="H13" i="41"/>
  <c r="H14" i="41"/>
  <c r="H18" i="41"/>
  <c r="H19" i="41"/>
  <c r="H21" i="41"/>
  <c r="H10" i="41"/>
  <c r="Q14" i="38"/>
  <c r="U14" i="38"/>
  <c r="Q16" i="38"/>
  <c r="U16" i="38"/>
  <c r="H16" i="38"/>
  <c r="H17" i="38"/>
  <c r="H19" i="38"/>
  <c r="H20" i="38"/>
  <c r="H22" i="38"/>
  <c r="Q10" i="37"/>
  <c r="U10" i="37"/>
  <c r="Q12" i="37"/>
  <c r="U12" i="37"/>
  <c r="Q14" i="37"/>
  <c r="U14" i="37"/>
  <c r="Q16" i="37"/>
  <c r="U16" i="37"/>
  <c r="H13" i="37"/>
  <c r="H21" i="37"/>
  <c r="H11" i="37"/>
  <c r="H12" i="37"/>
  <c r="H14" i="37"/>
  <c r="H15" i="37"/>
  <c r="H17" i="37"/>
  <c r="H23" i="37"/>
  <c r="I23" i="37"/>
  <c r="BF12" i="37" a="1"/>
  <c r="BF12" i="37"/>
  <c r="H9" i="37"/>
  <c r="H22" i="37"/>
  <c r="Q10" i="35"/>
  <c r="U10" i="35"/>
  <c r="Q12" i="35"/>
  <c r="U12" i="35"/>
  <c r="Q14" i="35"/>
  <c r="U14" i="35"/>
  <c r="Q16" i="35"/>
  <c r="U16" i="35"/>
  <c r="H12" i="35"/>
  <c r="H13" i="35"/>
  <c r="H14" i="35"/>
  <c r="H15" i="35"/>
  <c r="H16" i="35"/>
  <c r="H17" i="35"/>
  <c r="H21" i="35"/>
  <c r="H23" i="35"/>
  <c r="I23" i="35"/>
  <c r="I22" i="35"/>
  <c r="BE12" i="35"/>
  <c r="Q14" i="33"/>
  <c r="U14" i="33"/>
  <c r="H14" i="32"/>
  <c r="H15" i="32"/>
  <c r="H16" i="32"/>
  <c r="H17" i="32"/>
  <c r="H19" i="32"/>
  <c r="H21" i="32"/>
  <c r="H9" i="30"/>
  <c r="H13" i="30"/>
  <c r="H17" i="30"/>
  <c r="H20" i="30"/>
  <c r="H21" i="30"/>
  <c r="H19" i="28"/>
  <c r="H21" i="28"/>
  <c r="H11" i="28"/>
  <c r="H12" i="28"/>
  <c r="H13" i="28"/>
  <c r="H14" i="28"/>
  <c r="H15" i="28"/>
  <c r="H18" i="28"/>
  <c r="H20" i="28"/>
  <c r="H22" i="28"/>
  <c r="H11" i="27"/>
  <c r="H12" i="27"/>
  <c r="H15" i="27"/>
  <c r="H16" i="27"/>
  <c r="O6" i="25"/>
  <c r="Q17" i="25"/>
  <c r="U17" i="25"/>
  <c r="Q18" i="25"/>
  <c r="U18" i="25"/>
  <c r="Q19" i="25"/>
  <c r="H22" i="25"/>
  <c r="H13" i="24"/>
  <c r="H15" i="24"/>
  <c r="H17" i="24"/>
  <c r="O6" i="23"/>
  <c r="Q18" i="23"/>
  <c r="Q17" i="23"/>
  <c r="U17" i="23"/>
  <c r="Q16" i="23"/>
  <c r="U16" i="23"/>
  <c r="H19" i="23"/>
  <c r="H23" i="23"/>
  <c r="I23" i="23"/>
  <c r="F6" i="22"/>
  <c r="H8" i="22"/>
  <c r="H24" i="22"/>
  <c r="I24" i="22"/>
  <c r="BE15" i="22"/>
  <c r="H20" i="22"/>
  <c r="H22" i="22"/>
  <c r="H16" i="22"/>
  <c r="H17" i="22"/>
  <c r="H19" i="22"/>
  <c r="H23" i="22"/>
  <c r="I23" i="22"/>
  <c r="H11" i="21"/>
  <c r="H19" i="21"/>
  <c r="H13" i="21"/>
  <c r="H22" i="21"/>
  <c r="H13" i="20"/>
  <c r="H15" i="20"/>
  <c r="H17" i="20"/>
  <c r="H21" i="19"/>
  <c r="H10" i="18"/>
  <c r="H18" i="18"/>
  <c r="H21" i="18"/>
  <c r="H13" i="18"/>
  <c r="H14" i="18"/>
  <c r="H20" i="18"/>
  <c r="H22" i="18"/>
  <c r="H12" i="18"/>
  <c r="H23" i="18"/>
  <c r="I23" i="18"/>
  <c r="BE12" i="18"/>
  <c r="P16" i="47"/>
  <c r="P15" i="47"/>
  <c r="P14" i="47"/>
  <c r="P13" i="47"/>
  <c r="P12" i="47"/>
  <c r="P11" i="47"/>
  <c r="P10" i="47"/>
  <c r="P9" i="47"/>
  <c r="P8" i="47"/>
  <c r="Q8" i="47"/>
  <c r="U8" i="47"/>
  <c r="Q11" i="47"/>
  <c r="U11" i="47"/>
  <c r="Q13" i="47"/>
  <c r="U13" i="47"/>
  <c r="Q14" i="47"/>
  <c r="U14" i="47"/>
  <c r="Q16" i="47"/>
  <c r="U16" i="47"/>
  <c r="H11" i="47"/>
  <c r="H20" i="47"/>
  <c r="H9" i="47"/>
  <c r="H17" i="47"/>
  <c r="H13" i="47"/>
  <c r="H15" i="47"/>
  <c r="H19" i="47"/>
  <c r="H23" i="47"/>
  <c r="I23" i="47"/>
  <c r="H21" i="47"/>
  <c r="F6" i="47"/>
  <c r="H10" i="47"/>
  <c r="H16" i="47"/>
  <c r="H18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Q9" i="47"/>
  <c r="U9" i="47"/>
  <c r="Q15" i="47"/>
  <c r="U15" i="47"/>
  <c r="H12" i="47"/>
  <c r="H14" i="47"/>
  <c r="Q8" i="46"/>
  <c r="U8" i="46"/>
  <c r="Q10" i="46"/>
  <c r="U10" i="46"/>
  <c r="Q12" i="46"/>
  <c r="U12" i="46"/>
  <c r="Q14" i="46"/>
  <c r="U14" i="46"/>
  <c r="H13" i="46"/>
  <c r="H19" i="46"/>
  <c r="H15" i="46"/>
  <c r="H9" i="46"/>
  <c r="H17" i="46"/>
  <c r="H20" i="46"/>
  <c r="H23" i="46"/>
  <c r="I23" i="46"/>
  <c r="BE13" i="46"/>
  <c r="Q9" i="46"/>
  <c r="U9" i="46"/>
  <c r="Q13" i="46"/>
  <c r="U13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O6" i="46"/>
  <c r="P15" i="46"/>
  <c r="P14" i="46"/>
  <c r="P13" i="46"/>
  <c r="P12" i="46"/>
  <c r="P11" i="46"/>
  <c r="P10" i="46"/>
  <c r="P9" i="46"/>
  <c r="P8" i="46"/>
  <c r="Q11" i="46"/>
  <c r="U11" i="46"/>
  <c r="Q15" i="46"/>
  <c r="U15" i="46"/>
  <c r="Q8" i="45"/>
  <c r="U8" i="45"/>
  <c r="Q10" i="45"/>
  <c r="U10" i="45"/>
  <c r="Q12" i="45"/>
  <c r="U12" i="45"/>
  <c r="Q14" i="45"/>
  <c r="U14" i="45"/>
  <c r="Q16" i="45"/>
  <c r="U16" i="45"/>
  <c r="H12" i="45"/>
  <c r="H18" i="45"/>
  <c r="H16" i="45"/>
  <c r="H19" i="45"/>
  <c r="H22" i="45"/>
  <c r="I22" i="45"/>
  <c r="I21" i="45"/>
  <c r="BE12" i="45"/>
  <c r="Q11" i="45"/>
  <c r="U11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O6" i="45"/>
  <c r="H8" i="45"/>
  <c r="P16" i="45"/>
  <c r="P15" i="45"/>
  <c r="P14" i="45"/>
  <c r="P13" i="45"/>
  <c r="P12" i="45"/>
  <c r="P11" i="45"/>
  <c r="P10" i="45"/>
  <c r="P9" i="45"/>
  <c r="P8" i="45"/>
  <c r="Q9" i="45"/>
  <c r="U9" i="45"/>
  <c r="Q13" i="45"/>
  <c r="U13" i="45"/>
  <c r="Q13" i="44"/>
  <c r="U13" i="44"/>
  <c r="Q8" i="44"/>
  <c r="U8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G10" i="44"/>
  <c r="G9" i="44"/>
  <c r="G8" i="44"/>
  <c r="H18" i="44"/>
  <c r="Q11" i="44"/>
  <c r="U11" i="44"/>
  <c r="Q15" i="44"/>
  <c r="U15" i="44"/>
  <c r="O6" i="44"/>
  <c r="H10" i="44"/>
  <c r="Q9" i="44"/>
  <c r="U9" i="44"/>
  <c r="P16" i="44"/>
  <c r="P15" i="44"/>
  <c r="P14" i="44"/>
  <c r="P13" i="44"/>
  <c r="P12" i="44"/>
  <c r="P11" i="44"/>
  <c r="P10" i="44"/>
  <c r="P9" i="44"/>
  <c r="P8" i="44"/>
  <c r="Q10" i="43"/>
  <c r="U10" i="43"/>
  <c r="Q12" i="43"/>
  <c r="U12" i="43"/>
  <c r="Q14" i="43"/>
  <c r="U14" i="43"/>
  <c r="Q16" i="43"/>
  <c r="U16" i="43"/>
  <c r="Q8" i="43"/>
  <c r="U8" i="43"/>
  <c r="H16" i="43"/>
  <c r="H20" i="43"/>
  <c r="G23" i="43"/>
  <c r="G22" i="43"/>
  <c r="G21" i="43"/>
  <c r="G20" i="43"/>
  <c r="G19" i="43"/>
  <c r="G18" i="43"/>
  <c r="G17" i="43"/>
  <c r="G16" i="43"/>
  <c r="G15" i="43"/>
  <c r="G14" i="43"/>
  <c r="G13" i="43"/>
  <c r="G12" i="43"/>
  <c r="G11" i="43"/>
  <c r="G10" i="43"/>
  <c r="G9" i="43"/>
  <c r="G8" i="43"/>
  <c r="H9" i="43"/>
  <c r="H10" i="43"/>
  <c r="H17" i="43"/>
  <c r="H18" i="43"/>
  <c r="H22" i="43"/>
  <c r="I22" i="43"/>
  <c r="BF11" i="43" a="1"/>
  <c r="BF11" i="43"/>
  <c r="Q9" i="43"/>
  <c r="U9" i="43"/>
  <c r="Q11" i="43"/>
  <c r="U11" i="43"/>
  <c r="Q13" i="43"/>
  <c r="U13" i="43"/>
  <c r="Q15" i="43"/>
  <c r="U15" i="43"/>
  <c r="P16" i="43"/>
  <c r="P15" i="43"/>
  <c r="P14" i="43"/>
  <c r="P13" i="43"/>
  <c r="P12" i="43"/>
  <c r="P11" i="43"/>
  <c r="P10" i="43"/>
  <c r="P9" i="43"/>
  <c r="P8" i="43"/>
  <c r="Q14" i="42"/>
  <c r="U14" i="42"/>
  <c r="Q16" i="42"/>
  <c r="U16" i="42"/>
  <c r="Q8" i="42"/>
  <c r="U8" i="42"/>
  <c r="Q10" i="42"/>
  <c r="U10" i="42"/>
  <c r="Q12" i="42"/>
  <c r="U12" i="42"/>
  <c r="G22" i="42"/>
  <c r="G21" i="42"/>
  <c r="G20" i="42"/>
  <c r="G19" i="42"/>
  <c r="G18" i="42"/>
  <c r="G17" i="42"/>
  <c r="G16" i="42"/>
  <c r="G15" i="42"/>
  <c r="G14" i="42"/>
  <c r="G13" i="42"/>
  <c r="G12" i="42"/>
  <c r="G11" i="42"/>
  <c r="G10" i="42"/>
  <c r="G9" i="42"/>
  <c r="G8" i="42"/>
  <c r="H18" i="42"/>
  <c r="H23" i="42"/>
  <c r="I23" i="42"/>
  <c r="BE12" i="42"/>
  <c r="H12" i="42"/>
  <c r="H21" i="42"/>
  <c r="H14" i="42"/>
  <c r="Q9" i="42"/>
  <c r="U9" i="42"/>
  <c r="Q13" i="42"/>
  <c r="U13" i="42"/>
  <c r="P16" i="42"/>
  <c r="P15" i="42"/>
  <c r="P14" i="42"/>
  <c r="P13" i="42"/>
  <c r="P12" i="42"/>
  <c r="P11" i="42"/>
  <c r="P10" i="42"/>
  <c r="P9" i="42"/>
  <c r="P8" i="42"/>
  <c r="H10" i="42"/>
  <c r="Q11" i="42"/>
  <c r="U11" i="42"/>
  <c r="Q15" i="42"/>
  <c r="U15" i="42"/>
  <c r="Q8" i="41"/>
  <c r="U8" i="41"/>
  <c r="Q10" i="41"/>
  <c r="U10" i="41"/>
  <c r="Q12" i="41"/>
  <c r="U12" i="41"/>
  <c r="Q14" i="41"/>
  <c r="U14" i="41"/>
  <c r="Q16" i="41"/>
  <c r="U16" i="41"/>
  <c r="H11" i="41"/>
  <c r="H15" i="41"/>
  <c r="H17" i="41"/>
  <c r="H20" i="41"/>
  <c r="H23" i="41"/>
  <c r="I23" i="41"/>
  <c r="I22" i="41"/>
  <c r="Q13" i="41"/>
  <c r="U13" i="41"/>
  <c r="G23" i="41"/>
  <c r="G22" i="41"/>
  <c r="G21" i="41"/>
  <c r="G20" i="41"/>
  <c r="G19" i="41"/>
  <c r="G18" i="41"/>
  <c r="G17" i="41"/>
  <c r="G16" i="41"/>
  <c r="G15" i="41"/>
  <c r="G14" i="41"/>
  <c r="G13" i="41"/>
  <c r="G12" i="41"/>
  <c r="G11" i="41"/>
  <c r="G10" i="41"/>
  <c r="G9" i="41"/>
  <c r="G8" i="41"/>
  <c r="O6" i="41"/>
  <c r="H9" i="41"/>
  <c r="P16" i="41"/>
  <c r="P15" i="41"/>
  <c r="P14" i="41"/>
  <c r="P13" i="41"/>
  <c r="P12" i="41"/>
  <c r="P11" i="41"/>
  <c r="P10" i="41"/>
  <c r="P9" i="41"/>
  <c r="P8" i="41"/>
  <c r="Q9" i="41"/>
  <c r="U9" i="41"/>
  <c r="Q11" i="41"/>
  <c r="U11" i="41"/>
  <c r="Q16" i="40"/>
  <c r="U16" i="40"/>
  <c r="Q8" i="40"/>
  <c r="U8" i="40"/>
  <c r="Q9" i="40"/>
  <c r="U9" i="40"/>
  <c r="Q11" i="40"/>
  <c r="U11" i="40"/>
  <c r="Q13" i="40"/>
  <c r="U13" i="40"/>
  <c r="Q15" i="40"/>
  <c r="U15" i="40"/>
  <c r="O6" i="40"/>
  <c r="H10" i="40"/>
  <c r="H11" i="40"/>
  <c r="H17" i="40"/>
  <c r="H21" i="40"/>
  <c r="H12" i="40"/>
  <c r="H13" i="40"/>
  <c r="H22" i="40"/>
  <c r="I22" i="40"/>
  <c r="BF12" i="40" a="1"/>
  <c r="BF12" i="40"/>
  <c r="H9" i="40"/>
  <c r="Q10" i="40"/>
  <c r="U10" i="40"/>
  <c r="Q12" i="40"/>
  <c r="U12" i="40"/>
  <c r="Q14" i="40"/>
  <c r="U14" i="40"/>
  <c r="P16" i="39"/>
  <c r="P15" i="39"/>
  <c r="P14" i="39"/>
  <c r="P13" i="39"/>
  <c r="P12" i="39"/>
  <c r="P11" i="39"/>
  <c r="P10" i="39"/>
  <c r="P9" i="39"/>
  <c r="P8" i="39"/>
  <c r="Q8" i="39"/>
  <c r="U8" i="39"/>
  <c r="O6" i="39"/>
  <c r="Q9" i="39"/>
  <c r="U9" i="39"/>
  <c r="Q11" i="39"/>
  <c r="U11" i="39"/>
  <c r="Q13" i="39"/>
  <c r="U13" i="39"/>
  <c r="Q15" i="39"/>
  <c r="U15" i="39"/>
  <c r="H11" i="39"/>
  <c r="H12" i="39"/>
  <c r="H18" i="39"/>
  <c r="H22" i="39"/>
  <c r="F6" i="39"/>
  <c r="H14" i="39"/>
  <c r="H9" i="39"/>
  <c r="H15" i="39"/>
  <c r="H16" i="39"/>
  <c r="H19" i="39"/>
  <c r="H21" i="39"/>
  <c r="G21" i="39"/>
  <c r="G20" i="39"/>
  <c r="G19" i="39"/>
  <c r="G18" i="39"/>
  <c r="G17" i="39"/>
  <c r="G16" i="39"/>
  <c r="G15" i="39"/>
  <c r="G14" i="39"/>
  <c r="G13" i="39"/>
  <c r="G12" i="39"/>
  <c r="G11" i="39"/>
  <c r="G10" i="39"/>
  <c r="G9" i="39"/>
  <c r="G8" i="39"/>
  <c r="H23" i="39"/>
  <c r="I23" i="39"/>
  <c r="BF12" i="39" a="1"/>
  <c r="BF12" i="39"/>
  <c r="H10" i="39"/>
  <c r="Q10" i="39"/>
  <c r="U10" i="39"/>
  <c r="Q12" i="39"/>
  <c r="U12" i="39"/>
  <c r="Q14" i="39"/>
  <c r="U14" i="39"/>
  <c r="Q15" i="38"/>
  <c r="U15" i="38"/>
  <c r="Q8" i="38"/>
  <c r="U8" i="38"/>
  <c r="Q10" i="38"/>
  <c r="U10" i="38"/>
  <c r="Q12" i="38"/>
  <c r="U12" i="38"/>
  <c r="H23" i="38"/>
  <c r="I23" i="38"/>
  <c r="BE12" i="38"/>
  <c r="H12" i="38"/>
  <c r="H21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G9" i="38"/>
  <c r="G8" i="38"/>
  <c r="H18" i="38"/>
  <c r="H14" i="38"/>
  <c r="Q9" i="38"/>
  <c r="U9" i="38"/>
  <c r="Q13" i="38"/>
  <c r="U13" i="38"/>
  <c r="O6" i="38"/>
  <c r="P16" i="38"/>
  <c r="P15" i="38"/>
  <c r="P14" i="38"/>
  <c r="P13" i="38"/>
  <c r="P12" i="38"/>
  <c r="P11" i="38"/>
  <c r="P10" i="38"/>
  <c r="P9" i="38"/>
  <c r="P8" i="38"/>
  <c r="H10" i="38"/>
  <c r="Q11" i="38"/>
  <c r="U11" i="38"/>
  <c r="Q8" i="37"/>
  <c r="U8" i="37"/>
  <c r="H16" i="37"/>
  <c r="H20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H18" i="37"/>
  <c r="Q11" i="37"/>
  <c r="U11" i="37"/>
  <c r="Q15" i="37"/>
  <c r="U15" i="37"/>
  <c r="O6" i="37"/>
  <c r="P16" i="37"/>
  <c r="P15" i="37"/>
  <c r="P14" i="37"/>
  <c r="P13" i="37"/>
  <c r="P12" i="37"/>
  <c r="P11" i="37"/>
  <c r="P10" i="37"/>
  <c r="P9" i="37"/>
  <c r="P8" i="37"/>
  <c r="H10" i="37"/>
  <c r="Q9" i="37"/>
  <c r="U9" i="37"/>
  <c r="Q13" i="37"/>
  <c r="U13" i="37"/>
  <c r="Q8" i="35"/>
  <c r="U8" i="35"/>
  <c r="G23" i="35"/>
  <c r="G22" i="35"/>
  <c r="G21" i="35"/>
  <c r="G20" i="35"/>
  <c r="G19" i="35"/>
  <c r="G18" i="35"/>
  <c r="G17" i="35"/>
  <c r="G16" i="35"/>
  <c r="G15" i="35"/>
  <c r="G14" i="35"/>
  <c r="G13" i="35"/>
  <c r="G12" i="35"/>
  <c r="G11" i="35"/>
  <c r="G10" i="35"/>
  <c r="G9" i="35"/>
  <c r="G8" i="35"/>
  <c r="H18" i="35"/>
  <c r="Q11" i="35"/>
  <c r="U11" i="35"/>
  <c r="Q15" i="35"/>
  <c r="U15" i="35"/>
  <c r="O6" i="35"/>
  <c r="P16" i="35"/>
  <c r="P15" i="35"/>
  <c r="P14" i="35"/>
  <c r="P13" i="35"/>
  <c r="P12" i="35"/>
  <c r="P11" i="35"/>
  <c r="P10" i="35"/>
  <c r="P9" i="35"/>
  <c r="P8" i="35"/>
  <c r="H10" i="35"/>
  <c r="Q9" i="35"/>
  <c r="U9" i="35"/>
  <c r="Q13" i="35"/>
  <c r="U13" i="35"/>
  <c r="Q8" i="34"/>
  <c r="U8" i="34"/>
  <c r="Q10" i="34"/>
  <c r="U10" i="34"/>
  <c r="Q12" i="34"/>
  <c r="U12" i="34"/>
  <c r="Q14" i="34"/>
  <c r="U14" i="34"/>
  <c r="Q16" i="34"/>
  <c r="U16" i="34"/>
  <c r="H13" i="34"/>
  <c r="H14" i="34"/>
  <c r="H15" i="34"/>
  <c r="H19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H8" i="34"/>
  <c r="H9" i="34"/>
  <c r="H17" i="34"/>
  <c r="Q9" i="34"/>
  <c r="U9" i="34"/>
  <c r="Q11" i="34"/>
  <c r="U11" i="34"/>
  <c r="Q13" i="34"/>
  <c r="U13" i="34"/>
  <c r="Q15" i="34"/>
  <c r="U15" i="34"/>
  <c r="P16" i="34"/>
  <c r="P15" i="34"/>
  <c r="P14" i="34"/>
  <c r="P13" i="34"/>
  <c r="P12" i="34"/>
  <c r="P11" i="34"/>
  <c r="P10" i="34"/>
  <c r="P9" i="34"/>
  <c r="P8" i="34"/>
  <c r="Q12" i="33"/>
  <c r="U12" i="33"/>
  <c r="Q15" i="33"/>
  <c r="U15" i="33"/>
  <c r="Q8" i="33"/>
  <c r="U8" i="33"/>
  <c r="Q9" i="33"/>
  <c r="U9" i="33"/>
  <c r="Q10" i="33"/>
  <c r="U10" i="33"/>
  <c r="Q11" i="33"/>
  <c r="U11" i="33"/>
  <c r="Q16" i="33"/>
  <c r="U16" i="33"/>
  <c r="O6" i="33"/>
  <c r="Q13" i="33"/>
  <c r="U13" i="33"/>
  <c r="H11" i="33"/>
  <c r="H15" i="33"/>
  <c r="H22" i="33"/>
  <c r="I22" i="33"/>
  <c r="H21" i="33"/>
  <c r="H9" i="33"/>
  <c r="H13" i="33"/>
  <c r="H17" i="33"/>
  <c r="H19" i="33"/>
  <c r="P16" i="33"/>
  <c r="P15" i="33"/>
  <c r="P14" i="33"/>
  <c r="P13" i="33"/>
  <c r="P12" i="33"/>
  <c r="P11" i="33"/>
  <c r="P10" i="33"/>
  <c r="P9" i="33"/>
  <c r="P8" i="33"/>
  <c r="Q10" i="32"/>
  <c r="U10" i="32"/>
  <c r="Q14" i="32"/>
  <c r="U14" i="32"/>
  <c r="H10" i="32"/>
  <c r="H18" i="32"/>
  <c r="H12" i="32"/>
  <c r="H20" i="32"/>
  <c r="H23" i="32"/>
  <c r="I23" i="32"/>
  <c r="BE12" i="32"/>
  <c r="P16" i="32"/>
  <c r="P15" i="32"/>
  <c r="P14" i="32"/>
  <c r="P13" i="32"/>
  <c r="P12" i="32"/>
  <c r="P11" i="32"/>
  <c r="P10" i="32"/>
  <c r="P9" i="32"/>
  <c r="P8" i="32"/>
  <c r="Q9" i="32"/>
  <c r="U9" i="32"/>
  <c r="Q13" i="32"/>
  <c r="U13" i="32"/>
  <c r="G23" i="32"/>
  <c r="G22" i="32"/>
  <c r="G21" i="32"/>
  <c r="G20" i="32"/>
  <c r="G19" i="32"/>
  <c r="G18" i="32"/>
  <c r="G17" i="32"/>
  <c r="G16" i="32"/>
  <c r="G15" i="32"/>
  <c r="G14" i="32"/>
  <c r="G13" i="32"/>
  <c r="G12" i="32"/>
  <c r="G11" i="32"/>
  <c r="G10" i="32"/>
  <c r="G9" i="32"/>
  <c r="G8" i="32"/>
  <c r="Q8" i="32"/>
  <c r="U8" i="32"/>
  <c r="Q12" i="32"/>
  <c r="U12" i="32"/>
  <c r="Q16" i="32"/>
  <c r="U16" i="32"/>
  <c r="Q11" i="32"/>
  <c r="U11" i="32"/>
  <c r="Q15" i="32"/>
  <c r="U15" i="32"/>
  <c r="Q8" i="30"/>
  <c r="U8" i="30"/>
  <c r="Q10" i="30"/>
  <c r="U10" i="30"/>
  <c r="Q12" i="30"/>
  <c r="U12" i="30"/>
  <c r="Q14" i="30"/>
  <c r="U14" i="30"/>
  <c r="Q16" i="30"/>
  <c r="U16" i="30"/>
  <c r="H8" i="30"/>
  <c r="H15" i="30"/>
  <c r="H16" i="30"/>
  <c r="H19" i="30"/>
  <c r="H22" i="30"/>
  <c r="I22" i="30"/>
  <c r="BF11" i="30" a="1"/>
  <c r="BF11" i="30"/>
  <c r="F6" i="30"/>
  <c r="H10" i="30"/>
  <c r="H11" i="30"/>
  <c r="H12" i="30"/>
  <c r="H18" i="30"/>
  <c r="H14" i="30"/>
  <c r="Q9" i="30"/>
  <c r="U9" i="30"/>
  <c r="Q13" i="30"/>
  <c r="U13" i="30"/>
  <c r="G22" i="30"/>
  <c r="G21" i="30"/>
  <c r="G20" i="30"/>
  <c r="G19" i="30"/>
  <c r="G18" i="30"/>
  <c r="G17" i="30"/>
  <c r="G16" i="30"/>
  <c r="G15" i="30"/>
  <c r="G14" i="30"/>
  <c r="G13" i="30"/>
  <c r="G12" i="30"/>
  <c r="G11" i="30"/>
  <c r="G10" i="30"/>
  <c r="G9" i="30"/>
  <c r="G8" i="30"/>
  <c r="O6" i="30"/>
  <c r="P16" i="30"/>
  <c r="P15" i="30"/>
  <c r="P14" i="30"/>
  <c r="P13" i="30"/>
  <c r="P12" i="30"/>
  <c r="P11" i="30"/>
  <c r="P10" i="30"/>
  <c r="P9" i="30"/>
  <c r="P8" i="30"/>
  <c r="Q11" i="30"/>
  <c r="U11" i="30"/>
  <c r="Q15" i="30"/>
  <c r="U15" i="30"/>
  <c r="P16" i="29"/>
  <c r="P15" i="29"/>
  <c r="P14" i="29"/>
  <c r="P13" i="29"/>
  <c r="P12" i="29"/>
  <c r="P11" i="29"/>
  <c r="P10" i="29"/>
  <c r="P9" i="29"/>
  <c r="P8" i="29"/>
  <c r="H10" i="29"/>
  <c r="H12" i="29"/>
  <c r="H14" i="29"/>
  <c r="H16" i="29"/>
  <c r="H18" i="29"/>
  <c r="H22" i="29"/>
  <c r="H21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Q8" i="29"/>
  <c r="U8" i="29"/>
  <c r="Q10" i="29"/>
  <c r="U10" i="29"/>
  <c r="Q12" i="29"/>
  <c r="U12" i="29"/>
  <c r="Q14" i="29"/>
  <c r="U14" i="29"/>
  <c r="Q16" i="29"/>
  <c r="U16" i="29"/>
  <c r="F6" i="29"/>
  <c r="Q9" i="29"/>
  <c r="U9" i="29"/>
  <c r="Q11" i="29"/>
  <c r="U11" i="29"/>
  <c r="Q13" i="29"/>
  <c r="U13" i="29"/>
  <c r="Q15" i="29"/>
  <c r="U15" i="29"/>
  <c r="H19" i="29"/>
  <c r="H23" i="29"/>
  <c r="I23" i="29"/>
  <c r="BF12" i="29" a="1"/>
  <c r="BF12" i="29"/>
  <c r="H9" i="29"/>
  <c r="H11" i="29"/>
  <c r="H13" i="29"/>
  <c r="H15" i="29"/>
  <c r="H17" i="29"/>
  <c r="Q8" i="28"/>
  <c r="U8" i="28"/>
  <c r="Q10" i="28"/>
  <c r="U10" i="28"/>
  <c r="Q12" i="28"/>
  <c r="U12" i="28"/>
  <c r="Q14" i="28"/>
  <c r="U14" i="28"/>
  <c r="G22" i="28"/>
  <c r="G21" i="28"/>
  <c r="G20" i="28"/>
  <c r="G19" i="28"/>
  <c r="G18" i="28"/>
  <c r="G17" i="28"/>
  <c r="G16" i="28"/>
  <c r="G15" i="28"/>
  <c r="G14" i="28"/>
  <c r="G13" i="28"/>
  <c r="G12" i="28"/>
  <c r="G11" i="28"/>
  <c r="G10" i="28"/>
  <c r="G9" i="28"/>
  <c r="G8" i="28"/>
  <c r="H16" i="28"/>
  <c r="H23" i="28"/>
  <c r="I23" i="28"/>
  <c r="BF11" i="28" a="1"/>
  <c r="BF11" i="28"/>
  <c r="Q11" i="28"/>
  <c r="U11" i="28"/>
  <c r="Q13" i="28"/>
  <c r="U13" i="28"/>
  <c r="H10" i="28"/>
  <c r="Q9" i="28"/>
  <c r="U9" i="28"/>
  <c r="P14" i="28"/>
  <c r="P13" i="28"/>
  <c r="P12" i="28"/>
  <c r="P11" i="28"/>
  <c r="P10" i="28"/>
  <c r="P9" i="28"/>
  <c r="P8" i="28"/>
  <c r="Q14" i="27"/>
  <c r="U14" i="27"/>
  <c r="Q16" i="27"/>
  <c r="U16" i="27"/>
  <c r="Q8" i="27"/>
  <c r="U8" i="27"/>
  <c r="Q10" i="27"/>
  <c r="U10" i="27"/>
  <c r="Q12" i="27"/>
  <c r="U12" i="27"/>
  <c r="H13" i="27"/>
  <c r="H19" i="27"/>
  <c r="H17" i="27"/>
  <c r="H20" i="27"/>
  <c r="H23" i="27"/>
  <c r="I23" i="27"/>
  <c r="I22" i="27"/>
  <c r="C31" i="27"/>
  <c r="Q9" i="27"/>
  <c r="U9" i="27"/>
  <c r="Q13" i="27"/>
  <c r="U13" i="27"/>
  <c r="Q15" i="27"/>
  <c r="U15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O6" i="27"/>
  <c r="P16" i="27"/>
  <c r="P15" i="27"/>
  <c r="P14" i="27"/>
  <c r="P13" i="27"/>
  <c r="P12" i="27"/>
  <c r="P11" i="27"/>
  <c r="P10" i="27"/>
  <c r="P9" i="27"/>
  <c r="P8" i="27"/>
  <c r="Q8" i="25"/>
  <c r="U8" i="25"/>
  <c r="Q10" i="25"/>
  <c r="U10" i="25"/>
  <c r="Q12" i="25"/>
  <c r="U12" i="25"/>
  <c r="Q14" i="25"/>
  <c r="U14" i="25"/>
  <c r="Q16" i="25"/>
  <c r="U16" i="25"/>
  <c r="H13" i="25"/>
  <c r="H14" i="25"/>
  <c r="H16" i="25"/>
  <c r="H9" i="25"/>
  <c r="H10" i="25"/>
  <c r="H17" i="25"/>
  <c r="H18" i="25"/>
  <c r="H21" i="25"/>
  <c r="H12" i="25"/>
  <c r="H20" i="25"/>
  <c r="H23" i="25"/>
  <c r="I23" i="25"/>
  <c r="BF11" i="25" a="1"/>
  <c r="BF11" i="25"/>
  <c r="P16" i="25"/>
  <c r="P15" i="25"/>
  <c r="P14" i="25"/>
  <c r="P13" i="25"/>
  <c r="P12" i="25"/>
  <c r="P11" i="25"/>
  <c r="P10" i="25"/>
  <c r="P9" i="25"/>
  <c r="P8" i="25"/>
  <c r="Q9" i="25"/>
  <c r="U9" i="25"/>
  <c r="Q11" i="25"/>
  <c r="U11" i="25"/>
  <c r="Q13" i="25"/>
  <c r="U13" i="25"/>
  <c r="Q15" i="25"/>
  <c r="U15" i="25"/>
  <c r="G23" i="25"/>
  <c r="G22" i="25"/>
  <c r="G21" i="25"/>
  <c r="G20" i="25"/>
  <c r="G19" i="25"/>
  <c r="G18" i="25"/>
  <c r="G17" i="25"/>
  <c r="G16" i="25"/>
  <c r="G15" i="25"/>
  <c r="G14" i="25"/>
  <c r="G13" i="25"/>
  <c r="G12" i="25"/>
  <c r="G11" i="25"/>
  <c r="G10" i="25"/>
  <c r="G9" i="25"/>
  <c r="G8" i="25"/>
  <c r="Q14" i="24"/>
  <c r="U14" i="24"/>
  <c r="Q15" i="24"/>
  <c r="U15" i="24"/>
  <c r="Q16" i="24"/>
  <c r="U16" i="24"/>
  <c r="Q11" i="24"/>
  <c r="U11" i="24"/>
  <c r="H11" i="24"/>
  <c r="H20" i="24"/>
  <c r="H21" i="24"/>
  <c r="F6" i="24"/>
  <c r="H10" i="24"/>
  <c r="H14" i="24"/>
  <c r="H18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Q9" i="24"/>
  <c r="U9" i="24"/>
  <c r="Q13" i="24"/>
  <c r="U13" i="24"/>
  <c r="H12" i="24"/>
  <c r="H16" i="24"/>
  <c r="Q8" i="23"/>
  <c r="U8" i="23"/>
  <c r="Q10" i="23"/>
  <c r="U10" i="23"/>
  <c r="Q12" i="23"/>
  <c r="U12" i="23"/>
  <c r="Q14" i="23"/>
  <c r="U14" i="23"/>
  <c r="H12" i="23"/>
  <c r="H21" i="23"/>
  <c r="H14" i="23"/>
  <c r="H16" i="23"/>
  <c r="H20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H9" i="23"/>
  <c r="H10" i="23"/>
  <c r="H17" i="23"/>
  <c r="H18" i="23"/>
  <c r="H22" i="23"/>
  <c r="P15" i="23"/>
  <c r="P14" i="23"/>
  <c r="P13" i="23"/>
  <c r="P12" i="23"/>
  <c r="P11" i="23"/>
  <c r="P10" i="23"/>
  <c r="P9" i="23"/>
  <c r="P8" i="23"/>
  <c r="Q9" i="23"/>
  <c r="U9" i="23"/>
  <c r="Q11" i="23"/>
  <c r="U11" i="23"/>
  <c r="Q13" i="23"/>
  <c r="U13" i="23"/>
  <c r="Q15" i="23"/>
  <c r="U15" i="23"/>
  <c r="Q8" i="22"/>
  <c r="U8" i="22"/>
  <c r="Q10" i="22"/>
  <c r="U10" i="22"/>
  <c r="Q12" i="22"/>
  <c r="U12" i="22"/>
  <c r="Q14" i="22"/>
  <c r="U14" i="22"/>
  <c r="Q16" i="22"/>
  <c r="U16" i="22"/>
  <c r="H11" i="22"/>
  <c r="H12" i="22"/>
  <c r="H21" i="22"/>
  <c r="H13" i="22"/>
  <c r="H14" i="22"/>
  <c r="H18" i="22"/>
  <c r="Q9" i="22"/>
  <c r="U9" i="22"/>
  <c r="Q13" i="22"/>
  <c r="U13" i="22"/>
  <c r="H10" i="22"/>
  <c r="Q11" i="22"/>
  <c r="U11" i="22"/>
  <c r="Q15" i="22"/>
  <c r="U15" i="22"/>
  <c r="P16" i="22"/>
  <c r="P15" i="22"/>
  <c r="P14" i="22"/>
  <c r="P13" i="22"/>
  <c r="P12" i="22"/>
  <c r="P11" i="22"/>
  <c r="P10" i="22"/>
  <c r="P9" i="22"/>
  <c r="P8" i="22"/>
  <c r="Q10" i="21"/>
  <c r="U10" i="21"/>
  <c r="Q12" i="21"/>
  <c r="U12" i="21"/>
  <c r="Q16" i="21"/>
  <c r="U16" i="21"/>
  <c r="H10" i="21"/>
  <c r="H17" i="21"/>
  <c r="H21" i="21"/>
  <c r="H23" i="21"/>
  <c r="I23" i="21"/>
  <c r="BF12" i="21" a="1"/>
  <c r="BF12" i="21"/>
  <c r="H14" i="21"/>
  <c r="H9" i="21"/>
  <c r="H18" i="21"/>
  <c r="H12" i="21"/>
  <c r="H20" i="21"/>
  <c r="H15" i="21"/>
  <c r="H16" i="21"/>
  <c r="Q9" i="21"/>
  <c r="U9" i="21"/>
  <c r="Q13" i="21"/>
  <c r="U13" i="21"/>
  <c r="P16" i="21"/>
  <c r="P15" i="21"/>
  <c r="P14" i="21"/>
  <c r="P13" i="21"/>
  <c r="P12" i="21"/>
  <c r="P11" i="21"/>
  <c r="P10" i="21"/>
  <c r="P9" i="21"/>
  <c r="P8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Q8" i="21"/>
  <c r="U8" i="21"/>
  <c r="Q14" i="21"/>
  <c r="U14" i="21"/>
  <c r="Q11" i="21"/>
  <c r="U11" i="21"/>
  <c r="Q15" i="21"/>
  <c r="U15" i="21"/>
  <c r="Q15" i="20"/>
  <c r="U15" i="20"/>
  <c r="Q9" i="20"/>
  <c r="U9" i="20"/>
  <c r="Q17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H20" i="20"/>
  <c r="H11" i="20"/>
  <c r="H19" i="20"/>
  <c r="H23" i="20"/>
  <c r="I23" i="20"/>
  <c r="I22" i="20"/>
  <c r="BE11" i="20"/>
  <c r="F6" i="20"/>
  <c r="H10" i="20"/>
  <c r="H12" i="20"/>
  <c r="H14" i="20"/>
  <c r="H16" i="20"/>
  <c r="H18" i="20"/>
  <c r="P17" i="20"/>
  <c r="P16" i="20"/>
  <c r="P15" i="20"/>
  <c r="P14" i="20"/>
  <c r="P13" i="20"/>
  <c r="P12" i="20"/>
  <c r="P11" i="20"/>
  <c r="P10" i="20"/>
  <c r="P9" i="20"/>
  <c r="P8" i="20"/>
  <c r="G9" i="20"/>
  <c r="G8" i="20"/>
  <c r="Q8" i="19"/>
  <c r="U8" i="19"/>
  <c r="Q9" i="19"/>
  <c r="U9" i="19"/>
  <c r="Q16" i="19"/>
  <c r="U16" i="19"/>
  <c r="Q12" i="19"/>
  <c r="U12" i="19"/>
  <c r="H9" i="19"/>
  <c r="H17" i="19"/>
  <c r="H11" i="19"/>
  <c r="H19" i="19"/>
  <c r="H23" i="19"/>
  <c r="I23" i="19"/>
  <c r="BF35" i="19" a="1"/>
  <c r="BF35" i="19"/>
  <c r="H20" i="19"/>
  <c r="H10" i="19"/>
  <c r="H12" i="19"/>
  <c r="H14" i="19"/>
  <c r="H16" i="19"/>
  <c r="H18" i="19"/>
  <c r="Q11" i="19"/>
  <c r="U11" i="19"/>
  <c r="Q13" i="19"/>
  <c r="U13" i="19"/>
  <c r="Q15" i="19"/>
  <c r="U15" i="19"/>
  <c r="Q17" i="19"/>
  <c r="U17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F6" i="19"/>
  <c r="P15" i="18"/>
  <c r="P14" i="18"/>
  <c r="P13" i="18"/>
  <c r="P12" i="18"/>
  <c r="P11" i="18"/>
  <c r="P10" i="18"/>
  <c r="P9" i="18"/>
  <c r="P8" i="18"/>
  <c r="Q8" i="18"/>
  <c r="U8" i="18"/>
  <c r="Q10" i="18"/>
  <c r="U10" i="18"/>
  <c r="Q12" i="18"/>
  <c r="U12" i="18"/>
  <c r="Q14" i="18"/>
  <c r="U14" i="18"/>
  <c r="Q9" i="18"/>
  <c r="U9" i="18"/>
  <c r="Q11" i="18"/>
  <c r="U11" i="18"/>
  <c r="Q13" i="18"/>
  <c r="U13" i="18"/>
  <c r="Q15" i="18"/>
  <c r="U15" i="18"/>
  <c r="F23" i="17"/>
  <c r="G23" i="17"/>
  <c r="E23" i="17"/>
  <c r="F22" i="17"/>
  <c r="E22" i="17"/>
  <c r="F21" i="17"/>
  <c r="E21" i="17"/>
  <c r="F20" i="17"/>
  <c r="E20" i="17"/>
  <c r="F19" i="17"/>
  <c r="E19" i="17"/>
  <c r="F18" i="17"/>
  <c r="E18" i="17"/>
  <c r="O16" i="17"/>
  <c r="P16" i="17"/>
  <c r="N16" i="17"/>
  <c r="F17" i="17"/>
  <c r="E17" i="17"/>
  <c r="O15" i="17"/>
  <c r="N15" i="17"/>
  <c r="F16" i="17"/>
  <c r="E16" i="17"/>
  <c r="O14" i="17"/>
  <c r="N14" i="17"/>
  <c r="F15" i="17"/>
  <c r="E15" i="17"/>
  <c r="O13" i="17"/>
  <c r="N13" i="17"/>
  <c r="F14" i="17"/>
  <c r="E14" i="17"/>
  <c r="O12" i="17"/>
  <c r="N12" i="17"/>
  <c r="F13" i="17"/>
  <c r="E13" i="17"/>
  <c r="O11" i="17"/>
  <c r="N11" i="17"/>
  <c r="F12" i="17"/>
  <c r="E12" i="17"/>
  <c r="O10" i="17"/>
  <c r="N10" i="17"/>
  <c r="F11" i="17"/>
  <c r="E11" i="17"/>
  <c r="O9" i="17"/>
  <c r="N9" i="17"/>
  <c r="F10" i="17"/>
  <c r="E10" i="17"/>
  <c r="O8" i="17"/>
  <c r="N8" i="17"/>
  <c r="F9" i="17"/>
  <c r="E9" i="17"/>
  <c r="L6" i="17"/>
  <c r="O5" i="17"/>
  <c r="F5" i="17"/>
  <c r="O18" i="16"/>
  <c r="P18" i="16"/>
  <c r="N18" i="16"/>
  <c r="O6" i="16"/>
  <c r="N9" i="16"/>
  <c r="N10" i="16"/>
  <c r="N11" i="16"/>
  <c r="N12" i="16"/>
  <c r="N13" i="16"/>
  <c r="N14" i="16"/>
  <c r="N15" i="16"/>
  <c r="N16" i="16"/>
  <c r="N17" i="16"/>
  <c r="N8" i="16"/>
  <c r="C6" i="16"/>
  <c r="F23" i="16"/>
  <c r="E23" i="16"/>
  <c r="F22" i="16"/>
  <c r="E22" i="16"/>
  <c r="F21" i="16"/>
  <c r="E21" i="16"/>
  <c r="F20" i="16"/>
  <c r="E20" i="16"/>
  <c r="F19" i="16"/>
  <c r="E19" i="16"/>
  <c r="O17" i="16"/>
  <c r="F18" i="16"/>
  <c r="H18" i="16"/>
  <c r="E18" i="16"/>
  <c r="O16" i="16"/>
  <c r="F17" i="16"/>
  <c r="E17" i="16"/>
  <c r="O15" i="16"/>
  <c r="F16" i="16"/>
  <c r="E16" i="16"/>
  <c r="O14" i="16"/>
  <c r="F15" i="16"/>
  <c r="E15" i="16"/>
  <c r="O13" i="16"/>
  <c r="Q13" i="16"/>
  <c r="U13" i="16"/>
  <c r="F14" i="16"/>
  <c r="H14" i="16"/>
  <c r="E14" i="16"/>
  <c r="O12" i="16"/>
  <c r="F13" i="16"/>
  <c r="E13" i="16"/>
  <c r="O11" i="16"/>
  <c r="F12" i="16"/>
  <c r="E12" i="16"/>
  <c r="O10" i="16"/>
  <c r="Q10" i="16"/>
  <c r="U10" i="16"/>
  <c r="F11" i="16"/>
  <c r="E11" i="16"/>
  <c r="O9" i="16"/>
  <c r="Q9" i="16"/>
  <c r="U9" i="16"/>
  <c r="F10" i="16"/>
  <c r="E10" i="16"/>
  <c r="O8" i="16"/>
  <c r="F9" i="16"/>
  <c r="E9" i="16"/>
  <c r="O5" i="16"/>
  <c r="F5" i="16"/>
  <c r="O10" i="13"/>
  <c r="O11" i="13"/>
  <c r="O12" i="13"/>
  <c r="O13" i="13"/>
  <c r="O14" i="13"/>
  <c r="O15" i="13"/>
  <c r="O16" i="13"/>
  <c r="O17" i="13"/>
  <c r="P17" i="13"/>
  <c r="O9" i="13"/>
  <c r="N10" i="13"/>
  <c r="N11" i="13"/>
  <c r="N12" i="13"/>
  <c r="N13" i="13"/>
  <c r="N14" i="13"/>
  <c r="N15" i="13"/>
  <c r="N16" i="13"/>
  <c r="N17" i="13"/>
  <c r="N9" i="13"/>
  <c r="O6" i="13"/>
  <c r="O5" i="13"/>
  <c r="AW9" i="21"/>
  <c r="AY9" i="27"/>
  <c r="AV15" i="45"/>
  <c r="AV16" i="34"/>
  <c r="D13" i="83"/>
  <c r="Y17" i="40"/>
  <c r="Y16" i="40"/>
  <c r="AV16" i="45"/>
  <c r="AY9" i="42"/>
  <c r="BA8" i="42"/>
  <c r="Y17" i="21"/>
  <c r="Y17" i="47"/>
  <c r="BE15" i="47"/>
  <c r="BJ9" i="47" a="1"/>
  <c r="BJ9" i="47"/>
  <c r="AW9" i="47"/>
  <c r="AV13" i="47"/>
  <c r="BE12" i="47"/>
  <c r="BE14" i="47"/>
  <c r="BJ8" i="47" a="1"/>
  <c r="BJ8" i="47"/>
  <c r="AW8" i="47"/>
  <c r="BN9" i="47" a="1"/>
  <c r="BN9" i="47"/>
  <c r="AY9" i="47"/>
  <c r="BE16" i="47"/>
  <c r="BN8" i="47" a="1"/>
  <c r="BN8" i="47"/>
  <c r="AY8" i="47"/>
  <c r="AW10" i="46"/>
  <c r="BE15" i="46"/>
  <c r="AY9" i="46"/>
  <c r="BE16" i="46"/>
  <c r="BF16" i="46" a="1"/>
  <c r="BF16" i="46"/>
  <c r="Y16" i="46"/>
  <c r="AW8" i="46"/>
  <c r="AY10" i="46"/>
  <c r="AW9" i="46"/>
  <c r="BE14" i="46"/>
  <c r="BF14" i="46" a="1"/>
  <c r="BF14" i="46"/>
  <c r="Y15" i="46"/>
  <c r="BN8" i="46" a="1"/>
  <c r="BN8" i="46"/>
  <c r="AY8" i="46"/>
  <c r="BF13" i="46" a="1"/>
  <c r="BF13" i="46"/>
  <c r="AV13" i="46"/>
  <c r="AY9" i="44"/>
  <c r="BJ8" i="44" a="1"/>
  <c r="BJ8" i="44"/>
  <c r="AW8" i="44"/>
  <c r="BE14" i="44"/>
  <c r="BF14" i="44" a="1"/>
  <c r="BF14" i="44"/>
  <c r="AV14" i="44"/>
  <c r="BE16" i="44"/>
  <c r="BF16" i="44" a="1"/>
  <c r="BF16" i="44"/>
  <c r="AV16" i="44"/>
  <c r="AY8" i="44"/>
  <c r="BJ9" i="44" a="1"/>
  <c r="BJ9" i="44"/>
  <c r="AW9" i="44"/>
  <c r="BE13" i="44"/>
  <c r="BF13" i="44" a="1"/>
  <c r="BF13" i="44"/>
  <c r="AV13" i="44"/>
  <c r="BE15" i="44"/>
  <c r="BF15" i="44" a="1"/>
  <c r="BF15" i="44"/>
  <c r="AV15" i="44"/>
  <c r="AV14" i="45"/>
  <c r="AY16" i="45"/>
  <c r="BF8" i="45" a="1"/>
  <c r="BF8" i="45"/>
  <c r="AV8" i="45"/>
  <c r="BF12" i="45" a="1"/>
  <c r="BF12" i="45"/>
  <c r="AV12" i="45"/>
  <c r="AW8" i="45"/>
  <c r="AY9" i="45"/>
  <c r="AV13" i="45"/>
  <c r="AY8" i="45"/>
  <c r="AW8" i="43"/>
  <c r="BF15" i="43" a="1"/>
  <c r="BF15" i="43"/>
  <c r="AV15" i="43"/>
  <c r="AW9" i="43"/>
  <c r="BE12" i="43"/>
  <c r="BE16" i="43"/>
  <c r="BN9" i="43" a="1"/>
  <c r="BN9" i="43"/>
  <c r="AY9" i="43"/>
  <c r="BE13" i="43"/>
  <c r="BE14" i="43"/>
  <c r="AY8" i="43"/>
  <c r="BJ8" i="42" a="1"/>
  <c r="BJ8" i="42"/>
  <c r="AW8" i="42"/>
  <c r="BE13" i="42"/>
  <c r="BF13" i="42" a="1"/>
  <c r="BF13" i="42"/>
  <c r="AV13" i="42"/>
  <c r="BE14" i="42"/>
  <c r="BF14" i="42" a="1"/>
  <c r="BF14" i="42"/>
  <c r="AV14" i="42"/>
  <c r="BE15" i="42"/>
  <c r="BF15" i="42" a="1"/>
  <c r="BF15" i="42"/>
  <c r="AV15" i="42"/>
  <c r="BF12" i="42" a="1"/>
  <c r="BF12" i="42"/>
  <c r="AV12" i="42"/>
  <c r="E5" i="90"/>
  <c r="C5" i="91"/>
  <c r="AW9" i="42"/>
  <c r="Y17" i="42"/>
  <c r="BE16" i="42"/>
  <c r="BE14" i="41"/>
  <c r="BF14" i="41" a="1"/>
  <c r="BF14" i="41"/>
  <c r="BE12" i="41"/>
  <c r="BF12" i="41" a="1"/>
  <c r="BF12" i="41"/>
  <c r="BF15" i="41" a="1"/>
  <c r="BF15" i="41"/>
  <c r="AV15" i="41"/>
  <c r="BE13" i="41"/>
  <c r="AV12" i="41"/>
  <c r="BE16" i="41"/>
  <c r="BF16" i="41" a="1"/>
  <c r="BF16" i="41"/>
  <c r="AY8" i="41"/>
  <c r="AV14" i="41"/>
  <c r="BJ9" i="41" a="1"/>
  <c r="BJ9" i="41"/>
  <c r="AW9" i="41"/>
  <c r="BJ8" i="41" a="1"/>
  <c r="BJ8" i="41"/>
  <c r="AW8" i="41"/>
  <c r="BN9" i="41" a="1"/>
  <c r="BN9" i="41"/>
  <c r="AY9" i="41"/>
  <c r="BF8" i="40" a="1"/>
  <c r="BF8" i="40"/>
  <c r="AV8" i="40"/>
  <c r="AW8" i="40"/>
  <c r="AW9" i="40"/>
  <c r="BN8" i="40" a="1"/>
  <c r="BN8" i="40"/>
  <c r="AY8" i="40"/>
  <c r="BE13" i="40"/>
  <c r="AV13" i="40"/>
  <c r="BE14" i="40"/>
  <c r="AV14" i="40"/>
  <c r="BN9" i="40" a="1"/>
  <c r="BN9" i="40"/>
  <c r="AY9" i="40"/>
  <c r="BE15" i="40"/>
  <c r="AV15" i="40"/>
  <c r="BE16" i="40"/>
  <c r="AV16" i="40"/>
  <c r="AW8" i="39"/>
  <c r="AW9" i="39"/>
  <c r="BF15" i="39" a="1"/>
  <c r="BF15" i="39"/>
  <c r="AV15" i="39"/>
  <c r="BE14" i="39"/>
  <c r="BE16" i="39"/>
  <c r="BN8" i="39" a="1"/>
  <c r="BN8" i="39"/>
  <c r="AY8" i="39"/>
  <c r="BE13" i="39"/>
  <c r="BN9" i="39" a="1"/>
  <c r="BN9" i="39"/>
  <c r="AY9" i="39"/>
  <c r="AW8" i="38"/>
  <c r="BF12" i="38" a="1"/>
  <c r="BF12" i="38"/>
  <c r="AV12" i="38"/>
  <c r="BE14" i="38"/>
  <c r="BE15" i="38"/>
  <c r="BE13" i="38"/>
  <c r="AW9" i="38"/>
  <c r="BE16" i="38"/>
  <c r="AY8" i="38"/>
  <c r="BN9" i="38" a="1"/>
  <c r="BN9" i="38"/>
  <c r="AY9" i="38"/>
  <c r="AV14" i="37"/>
  <c r="BE15" i="37"/>
  <c r="BF15" i="37" a="1"/>
  <c r="BF15" i="37"/>
  <c r="AV15" i="37"/>
  <c r="AY9" i="37"/>
  <c r="AW8" i="37"/>
  <c r="BE13" i="37"/>
  <c r="BF13" i="37" a="1"/>
  <c r="BF13" i="37"/>
  <c r="AV13" i="37"/>
  <c r="BE16" i="37"/>
  <c r="AW9" i="37"/>
  <c r="AY9" i="35"/>
  <c r="AY8" i="35"/>
  <c r="BA8" i="35"/>
  <c r="BF15" i="35" a="1"/>
  <c r="BF15" i="35"/>
  <c r="AV15" i="35"/>
  <c r="BJ8" i="35" a="1"/>
  <c r="BJ8" i="35"/>
  <c r="AW8" i="35"/>
  <c r="BE13" i="35"/>
  <c r="BF13" i="35" a="1"/>
  <c r="BF13" i="35"/>
  <c r="AV13" i="35"/>
  <c r="BE16" i="35"/>
  <c r="BE14" i="35"/>
  <c r="BF14" i="35" a="1"/>
  <c r="BF14" i="35"/>
  <c r="AV14" i="35"/>
  <c r="AW9" i="35"/>
  <c r="BF12" i="35" a="1"/>
  <c r="BF12" i="35"/>
  <c r="AV12" i="35"/>
  <c r="AW8" i="34"/>
  <c r="BE12" i="34"/>
  <c r="AV12" i="34"/>
  <c r="AY8" i="34"/>
  <c r="BE13" i="34"/>
  <c r="AV13" i="34"/>
  <c r="BJ9" i="34" a="1"/>
  <c r="BJ9" i="34"/>
  <c r="AW9" i="34"/>
  <c r="BE14" i="34"/>
  <c r="AV14" i="34"/>
  <c r="BN9" i="34" a="1"/>
  <c r="BN9" i="34"/>
  <c r="AY9" i="34"/>
  <c r="BE15" i="34"/>
  <c r="AV15" i="34"/>
  <c r="BJ8" i="33" a="1"/>
  <c r="BJ8" i="33"/>
  <c r="AW8" i="33"/>
  <c r="BE15" i="33"/>
  <c r="AV15" i="33"/>
  <c r="BE16" i="33"/>
  <c r="AV16" i="33"/>
  <c r="BE12" i="33"/>
  <c r="AV12" i="33"/>
  <c r="Y17" i="33"/>
  <c r="AY8" i="33"/>
  <c r="BF8" i="33" a="1"/>
  <c r="BF8" i="33"/>
  <c r="AV8" i="33"/>
  <c r="BE13" i="33"/>
  <c r="AV13" i="33"/>
  <c r="BJ9" i="33" a="1"/>
  <c r="BJ9" i="33"/>
  <c r="AW9" i="33"/>
  <c r="BE14" i="33"/>
  <c r="AV14" i="33"/>
  <c r="AY9" i="33"/>
  <c r="AW9" i="32"/>
  <c r="AW8" i="32"/>
  <c r="BN8" i="32" a="1"/>
  <c r="BN8" i="32"/>
  <c r="AY8" i="32"/>
  <c r="BE13" i="32"/>
  <c r="BE16" i="32"/>
  <c r="BF12" i="32" a="1"/>
  <c r="BF12" i="32"/>
  <c r="AV12" i="32"/>
  <c r="BN9" i="32" a="1"/>
  <c r="BN9" i="32"/>
  <c r="AY9" i="32"/>
  <c r="BE14" i="32"/>
  <c r="BE15" i="32"/>
  <c r="AV13" i="30"/>
  <c r="AV12" i="30"/>
  <c r="AV15" i="30"/>
  <c r="BJ8" i="30" a="1"/>
  <c r="BJ8" i="30"/>
  <c r="AW8" i="30"/>
  <c r="BN8" i="30" a="1"/>
  <c r="BN8" i="30"/>
  <c r="AY8" i="30"/>
  <c r="AV14" i="30"/>
  <c r="BJ9" i="30" a="1"/>
  <c r="BJ9" i="30"/>
  <c r="AW9" i="30"/>
  <c r="BN9" i="30" a="1"/>
  <c r="BN9" i="30"/>
  <c r="AY9" i="30"/>
  <c r="AW8" i="29"/>
  <c r="AW9" i="29"/>
  <c r="BE13" i="29"/>
  <c r="BE15" i="29"/>
  <c r="BN9" i="29" a="1"/>
  <c r="BN9" i="29"/>
  <c r="AY9" i="29"/>
  <c r="BE14" i="29"/>
  <c r="BE16" i="29"/>
  <c r="BN8" i="29" a="1"/>
  <c r="BN8" i="29"/>
  <c r="AY8" i="29"/>
  <c r="AW8" i="28"/>
  <c r="BF12" i="28" a="1"/>
  <c r="BF12" i="28"/>
  <c r="AV12" i="28"/>
  <c r="BE15" i="28"/>
  <c r="BE14" i="28"/>
  <c r="BE16" i="28"/>
  <c r="AY8" i="28"/>
  <c r="BN8" i="28" a="1"/>
  <c r="BN8" i="28"/>
  <c r="BE13" i="28"/>
  <c r="BN9" i="28" a="1"/>
  <c r="BN9" i="28"/>
  <c r="AY9" i="28"/>
  <c r="Y17" i="27"/>
  <c r="E6" i="76"/>
  <c r="C6" i="77"/>
  <c r="BE15" i="27"/>
  <c r="BF15" i="27" a="1"/>
  <c r="BF15" i="27"/>
  <c r="AV15" i="27"/>
  <c r="BF12" i="27" a="1"/>
  <c r="BF12" i="27"/>
  <c r="AY8" i="27"/>
  <c r="BE16" i="27"/>
  <c r="BF16" i="27" a="1"/>
  <c r="BF16" i="27"/>
  <c r="AV16" i="27"/>
  <c r="BJ9" i="27" a="1"/>
  <c r="BJ9" i="27"/>
  <c r="AW9" i="27"/>
  <c r="BJ8" i="27" a="1"/>
  <c r="BJ8" i="27"/>
  <c r="AW8" i="27"/>
  <c r="BE13" i="27"/>
  <c r="BF13" i="27" a="1"/>
  <c r="BF13" i="27"/>
  <c r="AV14" i="27"/>
  <c r="BE12" i="27"/>
  <c r="AV14" i="25"/>
  <c r="B11" i="76"/>
  <c r="BE15" i="25"/>
  <c r="BF15" i="25" a="1"/>
  <c r="BF15" i="25"/>
  <c r="AV15" i="25"/>
  <c r="BE13" i="25"/>
  <c r="BF13" i="25" a="1"/>
  <c r="BF13" i="25"/>
  <c r="AV13" i="25"/>
  <c r="BE12" i="25"/>
  <c r="BE16" i="25"/>
  <c r="BF16" i="25" a="1"/>
  <c r="BF16" i="25"/>
  <c r="AY8" i="25"/>
  <c r="BJ8" i="25" a="1"/>
  <c r="BJ8" i="25"/>
  <c r="AW8" i="25"/>
  <c r="AW9" i="25"/>
  <c r="BF12" i="25" a="1"/>
  <c r="BF12" i="25"/>
  <c r="BN9" i="25" a="1"/>
  <c r="BN9" i="25"/>
  <c r="AY9" i="25"/>
  <c r="AW9" i="24"/>
  <c r="BF15" i="24" a="1"/>
  <c r="BF15" i="24"/>
  <c r="AV15" i="24"/>
  <c r="BE16" i="24"/>
  <c r="AY9" i="24"/>
  <c r="BE14" i="24"/>
  <c r="BF14" i="24" a="1"/>
  <c r="BF14" i="24"/>
  <c r="AW8" i="24"/>
  <c r="BN15" i="24" a="1"/>
  <c r="BN15" i="24"/>
  <c r="BE12" i="24"/>
  <c r="BF12" i="24" a="1"/>
  <c r="BF12" i="24"/>
  <c r="BF11" i="24" a="1"/>
  <c r="BF11" i="24"/>
  <c r="AY8" i="24"/>
  <c r="AY16" i="24"/>
  <c r="BE13" i="24"/>
  <c r="BF13" i="24" a="1"/>
  <c r="BF13" i="24"/>
  <c r="BE11" i="24"/>
  <c r="AV11" i="24"/>
  <c r="I22" i="23"/>
  <c r="I21" i="23"/>
  <c r="BF35" i="23" a="1"/>
  <c r="BF35" i="23"/>
  <c r="AV35" i="23"/>
  <c r="AW30" i="23"/>
  <c r="BE34" i="23"/>
  <c r="BE37" i="23"/>
  <c r="BJ29" i="23" a="1"/>
  <c r="BJ29" i="23"/>
  <c r="AW29" i="23"/>
  <c r="BE36" i="23"/>
  <c r="BN29" i="23" a="1"/>
  <c r="BN29" i="23"/>
  <c r="AY29" i="23"/>
  <c r="AY30" i="23"/>
  <c r="BE33" i="23"/>
  <c r="BE12" i="22"/>
  <c r="BE13" i="22"/>
  <c r="BE14" i="22"/>
  <c r="BE16" i="22"/>
  <c r="BJ8" i="22" a="1"/>
  <c r="BJ8" i="22"/>
  <c r="AW8" i="22"/>
  <c r="AW9" i="22"/>
  <c r="BF15" i="22" a="1"/>
  <c r="BF15" i="22"/>
  <c r="AV15" i="22"/>
  <c r="AY8" i="22"/>
  <c r="BN9" i="22" a="1"/>
  <c r="BN9" i="22"/>
  <c r="AY9" i="22"/>
  <c r="BN32" i="19" a="1"/>
  <c r="BN32" i="19"/>
  <c r="AY32" i="19"/>
  <c r="BE39" i="19"/>
  <c r="BF39" i="19" a="1"/>
  <c r="BF39" i="19"/>
  <c r="AV39" i="19"/>
  <c r="AY40" i="19"/>
  <c r="BE38" i="19"/>
  <c r="BE40" i="19"/>
  <c r="BF40" i="19" a="1"/>
  <c r="BF40" i="19"/>
  <c r="BE36" i="19"/>
  <c r="BF36" i="19" a="1"/>
  <c r="BF36" i="19"/>
  <c r="AV36" i="19"/>
  <c r="BJ32" i="19" a="1"/>
  <c r="BJ32" i="19"/>
  <c r="AW32" i="19"/>
  <c r="BE37" i="19"/>
  <c r="BD40" i="19" a="1"/>
  <c r="BD40" i="19"/>
  <c r="AW8" i="21"/>
  <c r="BE14" i="21"/>
  <c r="BE15" i="21"/>
  <c r="BN8" i="21" a="1"/>
  <c r="BN8" i="21"/>
  <c r="AY8" i="21"/>
  <c r="BE13" i="21"/>
  <c r="BE16" i="21"/>
  <c r="BN9" i="21" a="1"/>
  <c r="BN9" i="21"/>
  <c r="AY9" i="21"/>
  <c r="AY16" i="21"/>
  <c r="AY9" i="20"/>
  <c r="AY8" i="20"/>
  <c r="BF16" i="20" a="1"/>
  <c r="BF16" i="20"/>
  <c r="AV16" i="20"/>
  <c r="E6" i="69"/>
  <c r="C6" i="70"/>
  <c r="BF11" i="20" a="1"/>
  <c r="BF11" i="20"/>
  <c r="AV11" i="20"/>
  <c r="AY16" i="20"/>
  <c r="BJ8" i="20" a="1"/>
  <c r="BJ8" i="20"/>
  <c r="AW8" i="20"/>
  <c r="BE14" i="20"/>
  <c r="BE15" i="20"/>
  <c r="BE12" i="20"/>
  <c r="BE13" i="20"/>
  <c r="AW9" i="20"/>
  <c r="BE14" i="18"/>
  <c r="AV16" i="18"/>
  <c r="BJ8" i="18" a="1"/>
  <c r="BJ8" i="18"/>
  <c r="AW8" i="18"/>
  <c r="AW9" i="18"/>
  <c r="BE13" i="18"/>
  <c r="BF12" i="18" a="1"/>
  <c r="BF12" i="18"/>
  <c r="AV12" i="18"/>
  <c r="BE15" i="18"/>
  <c r="BF15" i="18" a="1"/>
  <c r="BF15" i="18"/>
  <c r="AV15" i="18"/>
  <c r="BN8" i="18" a="1"/>
  <c r="BN8" i="18"/>
  <c r="AY8" i="18"/>
  <c r="AY9" i="18"/>
  <c r="BN16" i="17" a="1"/>
  <c r="BN16" i="17"/>
  <c r="BG16" i="17"/>
  <c r="BG15" i="17"/>
  <c r="BK14" i="17"/>
  <c r="BH14" i="17" a="1"/>
  <c r="BH14" i="17"/>
  <c r="BL13" i="17" a="1"/>
  <c r="BL13" i="17"/>
  <c r="BG11" i="17"/>
  <c r="BK10" i="17"/>
  <c r="BH10" i="17" a="1"/>
  <c r="BH10" i="17"/>
  <c r="BK9" i="17"/>
  <c r="BL9" i="17" a="1"/>
  <c r="BL9" i="17"/>
  <c r="BI8" i="17"/>
  <c r="BJ8" i="17" a="1"/>
  <c r="BJ8" i="17"/>
  <c r="BH15" i="17" a="1"/>
  <c r="BH15" i="17"/>
  <c r="BJ16" i="17" a="1"/>
  <c r="BJ16" i="17"/>
  <c r="BG14" i="17"/>
  <c r="BK13" i="17"/>
  <c r="BH13" i="17" a="1"/>
  <c r="BH13" i="17"/>
  <c r="BL12" i="17" a="1"/>
  <c r="BL12" i="17"/>
  <c r="BG10" i="17"/>
  <c r="BM8" i="17"/>
  <c r="BN8" i="17" a="1"/>
  <c r="BN8" i="17"/>
  <c r="BG8" i="17"/>
  <c r="BK16" i="17"/>
  <c r="BG12" i="17"/>
  <c r="BH11" i="17" a="1"/>
  <c r="BH11" i="17"/>
  <c r="BG9" i="17"/>
  <c r="BH9" i="17" a="1"/>
  <c r="BH9" i="17"/>
  <c r="BL16" i="17" a="1"/>
  <c r="BL16" i="17"/>
  <c r="BL15" i="17" a="1"/>
  <c r="BL15" i="17"/>
  <c r="BG13" i="17"/>
  <c r="BK12" i="17"/>
  <c r="BH12" i="17" a="1"/>
  <c r="BH12" i="17"/>
  <c r="BL11" i="17" a="1"/>
  <c r="BL11" i="17"/>
  <c r="BI9" i="17"/>
  <c r="BJ9" i="17" a="1"/>
  <c r="BJ9" i="17"/>
  <c r="BK8" i="17"/>
  <c r="BL8" i="17" a="1"/>
  <c r="BL8" i="17"/>
  <c r="BH16" i="17" a="1"/>
  <c r="BH16" i="17"/>
  <c r="BK15" i="17"/>
  <c r="BL14" i="17" a="1"/>
  <c r="BL14" i="17"/>
  <c r="BK11" i="17"/>
  <c r="BL10" i="17" a="1"/>
  <c r="BL10" i="17"/>
  <c r="BM9" i="17"/>
  <c r="BH8" i="17" a="1"/>
  <c r="BH8" i="17"/>
  <c r="BF12" i="17" a="1"/>
  <c r="BF12" i="17"/>
  <c r="BD8" i="17" a="1"/>
  <c r="BD8" i="17"/>
  <c r="BC12" i="17"/>
  <c r="BE16" i="17"/>
  <c r="BF16" i="17" a="1"/>
  <c r="BF16" i="17"/>
  <c r="BE15" i="17"/>
  <c r="BF15" i="17" a="1"/>
  <c r="BF15" i="17"/>
  <c r="BC9" i="17"/>
  <c r="BD12" i="17" a="1"/>
  <c r="BD12" i="17"/>
  <c r="BC16" i="17"/>
  <c r="BD16" i="17" a="1"/>
  <c r="BD16" i="17"/>
  <c r="BC15" i="17"/>
  <c r="BD15" i="17" a="1"/>
  <c r="BD15" i="17"/>
  <c r="BC11" i="17"/>
  <c r="BD11" i="17" a="1"/>
  <c r="BD11" i="17"/>
  <c r="BC14" i="17"/>
  <c r="BD14" i="17" a="1"/>
  <c r="BD14" i="17"/>
  <c r="BC10" i="17"/>
  <c r="BE14" i="17"/>
  <c r="BF14" i="17" a="1"/>
  <c r="BF14" i="17"/>
  <c r="BE13" i="17"/>
  <c r="BF13" i="17" a="1"/>
  <c r="BF13" i="17"/>
  <c r="BD10" i="17" a="1"/>
  <c r="BD10" i="17"/>
  <c r="BC13" i="17"/>
  <c r="BD13" i="17" a="1"/>
  <c r="BD13" i="17"/>
  <c r="BD9" i="17" a="1"/>
  <c r="BD9" i="17"/>
  <c r="BD8" i="16" a="1"/>
  <c r="BD8" i="16"/>
  <c r="BD10" i="16" a="1"/>
  <c r="BD10" i="16"/>
  <c r="BC15" i="16"/>
  <c r="BD15" i="16" a="1"/>
  <c r="BD15" i="16"/>
  <c r="BC12" i="16"/>
  <c r="BD9" i="16" a="1"/>
  <c r="BD9" i="16"/>
  <c r="BC14" i="16"/>
  <c r="BC11" i="16"/>
  <c r="BD12" i="16" a="1"/>
  <c r="BD12" i="16"/>
  <c r="BC10" i="16"/>
  <c r="BD14" i="16" a="1"/>
  <c r="BD14" i="16"/>
  <c r="BD11" i="16" a="1"/>
  <c r="BD11" i="16"/>
  <c r="BC16" i="16"/>
  <c r="BD16" i="16" a="1"/>
  <c r="BD16" i="16"/>
  <c r="BC13" i="16"/>
  <c r="BD13" i="16" a="1"/>
  <c r="BD13" i="16"/>
  <c r="BC9" i="16"/>
  <c r="BL16" i="16" a="1"/>
  <c r="BL16" i="16"/>
  <c r="BH16" i="16" a="1"/>
  <c r="BH16" i="16"/>
  <c r="BL15" i="16" a="1"/>
  <c r="BL15" i="16"/>
  <c r="BH15" i="16" a="1"/>
  <c r="BH15" i="16"/>
  <c r="BL14" i="16" a="1"/>
  <c r="BL14" i="16"/>
  <c r="BH14" i="16" a="1"/>
  <c r="BH14" i="16"/>
  <c r="BL13" i="16" a="1"/>
  <c r="BL13" i="16"/>
  <c r="BH13" i="16" a="1"/>
  <c r="BH13" i="16"/>
  <c r="BL12" i="16" a="1"/>
  <c r="BL12" i="16"/>
  <c r="BH12" i="16" a="1"/>
  <c r="BH12" i="16"/>
  <c r="BL11" i="16" a="1"/>
  <c r="BL11" i="16"/>
  <c r="BH11" i="16" a="1"/>
  <c r="BH11" i="16"/>
  <c r="BL10" i="16" a="1"/>
  <c r="BL10" i="16"/>
  <c r="BH10" i="16" a="1"/>
  <c r="BH10" i="16"/>
  <c r="BL9" i="16" a="1"/>
  <c r="BL9" i="16"/>
  <c r="BH9" i="16" a="1"/>
  <c r="BH9" i="16"/>
  <c r="BK8" i="16"/>
  <c r="BL8" i="16" a="1"/>
  <c r="BL8" i="16"/>
  <c r="BK16" i="16"/>
  <c r="BG16" i="16"/>
  <c r="BK15" i="16"/>
  <c r="BG15" i="16"/>
  <c r="BK14" i="16"/>
  <c r="BG14" i="16"/>
  <c r="BK13" i="16"/>
  <c r="BG13" i="16"/>
  <c r="BK12" i="16"/>
  <c r="BG12" i="16"/>
  <c r="BK11" i="16"/>
  <c r="BG11" i="16"/>
  <c r="BK10" i="16"/>
  <c r="BG10" i="16"/>
  <c r="BK9" i="16"/>
  <c r="BG9" i="16"/>
  <c r="BI8" i="16"/>
  <c r="BN16" i="16" a="1"/>
  <c r="BN16" i="16"/>
  <c r="BJ16" i="16" a="1"/>
  <c r="BJ16" i="16"/>
  <c r="BG8" i="16"/>
  <c r="BH8" i="16" a="1"/>
  <c r="BH8" i="16"/>
  <c r="BM16" i="16"/>
  <c r="BM8" i="16"/>
  <c r="BL12" i="13" a="1"/>
  <c r="BL12" i="13"/>
  <c r="BL16" i="13" a="1"/>
  <c r="BL16" i="13"/>
  <c r="BL14" i="13" a="1"/>
  <c r="BL14" i="13"/>
  <c r="BL13" i="13" a="1"/>
  <c r="BL13" i="13"/>
  <c r="BN16" i="13" a="1"/>
  <c r="BN16" i="13"/>
  <c r="BK11" i="13"/>
  <c r="BL15" i="13" a="1"/>
  <c r="BL15" i="13"/>
  <c r="BK15" i="13"/>
  <c r="BK14" i="13"/>
  <c r="BK16" i="13"/>
  <c r="BL11" i="13" a="1"/>
  <c r="BL11" i="13"/>
  <c r="BK12" i="13"/>
  <c r="BK13" i="13"/>
  <c r="BH16" i="13" a="1"/>
  <c r="BH16" i="13"/>
  <c r="BH14" i="13" a="1"/>
  <c r="BH14" i="13"/>
  <c r="BH12" i="13" a="1"/>
  <c r="BH12" i="13"/>
  <c r="BH11" i="13" a="1"/>
  <c r="BH11" i="13"/>
  <c r="BG16" i="13"/>
  <c r="BH13" i="13" a="1"/>
  <c r="BH13" i="13"/>
  <c r="BG15" i="13"/>
  <c r="BG14" i="13"/>
  <c r="BH15" i="13" a="1"/>
  <c r="BH15" i="13"/>
  <c r="BJ16" i="13" a="1"/>
  <c r="BJ16" i="13"/>
  <c r="BG13" i="13"/>
  <c r="BG11" i="13"/>
  <c r="BG12" i="13"/>
  <c r="I22" i="44"/>
  <c r="BF12" i="44" a="1"/>
  <c r="BF12" i="44"/>
  <c r="Y16" i="23"/>
  <c r="C31" i="43"/>
  <c r="Y17" i="18"/>
  <c r="Y16" i="18"/>
  <c r="Y15" i="18"/>
  <c r="C31" i="33"/>
  <c r="C32" i="42"/>
  <c r="Y16" i="42"/>
  <c r="Y17" i="43"/>
  <c r="Y16" i="43"/>
  <c r="Y15" i="43"/>
  <c r="Y16" i="33"/>
  <c r="Y15" i="33"/>
  <c r="Y14" i="33"/>
  <c r="Y13" i="33"/>
  <c r="X16" i="17"/>
  <c r="W16" i="17"/>
  <c r="R19" i="34"/>
  <c r="U19" i="34"/>
  <c r="X10" i="13"/>
  <c r="W10" i="13"/>
  <c r="X18" i="16"/>
  <c r="W18" i="16"/>
  <c r="R18" i="23"/>
  <c r="U18" i="23"/>
  <c r="I21" i="34"/>
  <c r="R19" i="35"/>
  <c r="BM16" i="35"/>
  <c r="AY16" i="35"/>
  <c r="U19" i="35"/>
  <c r="R19" i="38"/>
  <c r="U19" i="38"/>
  <c r="U18" i="43"/>
  <c r="Y17" i="39"/>
  <c r="Y16" i="39"/>
  <c r="Y15" i="39"/>
  <c r="R19" i="42"/>
  <c r="U19" i="42"/>
  <c r="R19" i="43"/>
  <c r="U19" i="43"/>
  <c r="Y18" i="20"/>
  <c r="Y17" i="20"/>
  <c r="Y16" i="20"/>
  <c r="Y17" i="25"/>
  <c r="Y16" i="25"/>
  <c r="Y17" i="35"/>
  <c r="W8" i="16"/>
  <c r="X8" i="16"/>
  <c r="W19" i="16"/>
  <c r="X19" i="16"/>
  <c r="Y19" i="16"/>
  <c r="W20" i="16"/>
  <c r="X13" i="17"/>
  <c r="W13" i="17"/>
  <c r="X9" i="13"/>
  <c r="W9" i="13"/>
  <c r="W17" i="16"/>
  <c r="X17" i="16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I22" i="28"/>
  <c r="BE11" i="28"/>
  <c r="AV11" i="28"/>
  <c r="Y17" i="44"/>
  <c r="Y16" i="44"/>
  <c r="Y16" i="28"/>
  <c r="Y15" i="28"/>
  <c r="Y14" i="28"/>
  <c r="Y13" i="28"/>
  <c r="H19" i="16"/>
  <c r="R19" i="33"/>
  <c r="R18" i="33"/>
  <c r="R17" i="33"/>
  <c r="U19" i="33"/>
  <c r="Y17" i="37"/>
  <c r="Y16" i="37"/>
  <c r="Y15" i="37"/>
  <c r="Y17" i="22"/>
  <c r="Y16" i="22"/>
  <c r="Y17" i="45"/>
  <c r="X10" i="17"/>
  <c r="W10" i="17"/>
  <c r="R19" i="32"/>
  <c r="U19" i="32"/>
  <c r="H15" i="16"/>
  <c r="X16" i="13"/>
  <c r="W16" i="13"/>
  <c r="X15" i="16"/>
  <c r="W15" i="16"/>
  <c r="U18" i="29"/>
  <c r="R19" i="40"/>
  <c r="U19" i="40"/>
  <c r="R18" i="46"/>
  <c r="U18" i="46"/>
  <c r="R19" i="47"/>
  <c r="U19" i="47"/>
  <c r="R18" i="28"/>
  <c r="U18" i="28"/>
  <c r="Y16" i="29"/>
  <c r="Y16" i="47"/>
  <c r="Y16" i="27"/>
  <c r="Y15" i="23"/>
  <c r="X17" i="13"/>
  <c r="Y17" i="13"/>
  <c r="W17" i="13"/>
  <c r="H11" i="16"/>
  <c r="X16" i="16"/>
  <c r="W16" i="16"/>
  <c r="X15" i="13"/>
  <c r="W15" i="13"/>
  <c r="H20" i="16"/>
  <c r="W14" i="16"/>
  <c r="X14" i="16"/>
  <c r="X8" i="17"/>
  <c r="W8" i="17"/>
  <c r="X17" i="17"/>
  <c r="Y17" i="17"/>
  <c r="W18" i="17"/>
  <c r="W17" i="17"/>
  <c r="X11" i="17"/>
  <c r="W11" i="17"/>
  <c r="X14" i="17"/>
  <c r="W14" i="17"/>
  <c r="R19" i="25"/>
  <c r="U19" i="25"/>
  <c r="R19" i="44"/>
  <c r="U19" i="44"/>
  <c r="R19" i="18"/>
  <c r="R18" i="18"/>
  <c r="U19" i="18"/>
  <c r="Y17" i="41"/>
  <c r="H12" i="16"/>
  <c r="R19" i="29"/>
  <c r="U19" i="29"/>
  <c r="R19" i="37"/>
  <c r="R18" i="37"/>
  <c r="U19" i="37"/>
  <c r="Y14" i="46"/>
  <c r="Y15" i="42"/>
  <c r="Y14" i="42"/>
  <c r="X13" i="16"/>
  <c r="W13" i="16"/>
  <c r="W13" i="13"/>
  <c r="X13" i="13"/>
  <c r="H21" i="16"/>
  <c r="X12" i="16"/>
  <c r="W12" i="16"/>
  <c r="X12" i="13"/>
  <c r="W12" i="13"/>
  <c r="W11" i="16"/>
  <c r="X11" i="16"/>
  <c r="I21" i="41"/>
  <c r="BF11" i="41" a="1"/>
  <c r="BF11" i="41"/>
  <c r="Y16" i="35"/>
  <c r="Y15" i="35"/>
  <c r="Y14" i="35"/>
  <c r="Y13" i="35"/>
  <c r="Y16" i="21"/>
  <c r="Y17" i="32"/>
  <c r="R19" i="41"/>
  <c r="U19" i="41"/>
  <c r="X14" i="13"/>
  <c r="W14" i="13"/>
  <c r="X11" i="13"/>
  <c r="W11" i="13"/>
  <c r="X10" i="16"/>
  <c r="W10" i="16"/>
  <c r="X9" i="17"/>
  <c r="W9" i="17"/>
  <c r="X12" i="17"/>
  <c r="W12" i="17"/>
  <c r="X15" i="17"/>
  <c r="W15" i="17"/>
  <c r="Y17" i="38"/>
  <c r="Y18" i="24"/>
  <c r="Y17" i="24"/>
  <c r="Y17" i="30"/>
  <c r="W9" i="16"/>
  <c r="X9" i="16"/>
  <c r="R17" i="20"/>
  <c r="U17" i="20"/>
  <c r="R19" i="27"/>
  <c r="U19" i="27"/>
  <c r="U17" i="42"/>
  <c r="R19" i="30"/>
  <c r="U19" i="30"/>
  <c r="Y17" i="34"/>
  <c r="Y15" i="47"/>
  <c r="Y14" i="47"/>
  <c r="Y19" i="19"/>
  <c r="Y18" i="19"/>
  <c r="Y17" i="19"/>
  <c r="I22" i="47"/>
  <c r="I21" i="47"/>
  <c r="BF11" i="47" a="1"/>
  <c r="BF11" i="47"/>
  <c r="H9" i="16"/>
  <c r="H13" i="16"/>
  <c r="H22" i="16"/>
  <c r="I22" i="42"/>
  <c r="I21" i="42"/>
  <c r="BF11" i="42" a="1"/>
  <c r="BF11" i="42"/>
  <c r="C31" i="42"/>
  <c r="I22" i="18"/>
  <c r="BF11" i="18" a="1"/>
  <c r="BF11" i="18"/>
  <c r="C31" i="18"/>
  <c r="R16" i="24"/>
  <c r="I22" i="32"/>
  <c r="I21" i="32"/>
  <c r="BF11" i="32" a="1"/>
  <c r="BF11" i="32"/>
  <c r="I21" i="43"/>
  <c r="BE11" i="43"/>
  <c r="AV11" i="43"/>
  <c r="H10" i="16"/>
  <c r="P17" i="16"/>
  <c r="P16" i="16"/>
  <c r="P15" i="16"/>
  <c r="P14" i="16"/>
  <c r="P13" i="16"/>
  <c r="P12" i="16"/>
  <c r="P11" i="16"/>
  <c r="P10" i="16"/>
  <c r="P9" i="16"/>
  <c r="P8" i="16"/>
  <c r="R19" i="39"/>
  <c r="I22" i="25"/>
  <c r="BE11" i="25"/>
  <c r="AV11" i="25"/>
  <c r="C31" i="25"/>
  <c r="I21" i="30"/>
  <c r="I22" i="22"/>
  <c r="BF11" i="22" a="1"/>
  <c r="BF11" i="22"/>
  <c r="R19" i="22"/>
  <c r="L34" i="24"/>
  <c r="P34" i="24"/>
  <c r="U44" i="24"/>
  <c r="I22" i="46"/>
  <c r="BF12" i="46" a="1"/>
  <c r="BF12" i="46"/>
  <c r="I20" i="45"/>
  <c r="BF11" i="45" a="1"/>
  <c r="BF11" i="45"/>
  <c r="C31" i="45"/>
  <c r="I21" i="40"/>
  <c r="BE12" i="40"/>
  <c r="AV12" i="40"/>
  <c r="I22" i="39"/>
  <c r="BE12" i="39"/>
  <c r="AV12" i="39"/>
  <c r="I22" i="38"/>
  <c r="I21" i="38"/>
  <c r="BF11" i="38" a="1"/>
  <c r="BF11" i="38"/>
  <c r="C31" i="38"/>
  <c r="I21" i="35"/>
  <c r="BF11" i="35" a="1"/>
  <c r="BF11" i="35"/>
  <c r="C31" i="35"/>
  <c r="R18" i="34"/>
  <c r="I21" i="27"/>
  <c r="BF11" i="27" a="1"/>
  <c r="BF11" i="27"/>
  <c r="I21" i="20"/>
  <c r="F26" i="20"/>
  <c r="C30" i="20"/>
  <c r="I22" i="19"/>
  <c r="BE35" i="19"/>
  <c r="AV35" i="19"/>
  <c r="H23" i="16"/>
  <c r="H24" i="16"/>
  <c r="I24" i="16"/>
  <c r="BE14" i="16"/>
  <c r="H8" i="16"/>
  <c r="R16" i="45"/>
  <c r="I22" i="37"/>
  <c r="BE12" i="37"/>
  <c r="AV12" i="37"/>
  <c r="I22" i="29"/>
  <c r="R18" i="25"/>
  <c r="I22" i="21"/>
  <c r="I20" i="20"/>
  <c r="I19" i="20"/>
  <c r="BF10" i="20" a="1"/>
  <c r="BF10" i="20"/>
  <c r="R17" i="19"/>
  <c r="Q16" i="17"/>
  <c r="U16" i="17"/>
  <c r="Q18" i="17"/>
  <c r="Q17" i="17"/>
  <c r="H16" i="16"/>
  <c r="Q9" i="13"/>
  <c r="U9" i="13"/>
  <c r="Q18" i="13"/>
  <c r="U18" i="13"/>
  <c r="Q8" i="13"/>
  <c r="U8" i="13"/>
  <c r="Q19" i="13"/>
  <c r="U19" i="13"/>
  <c r="Q10" i="13"/>
  <c r="U10" i="13"/>
  <c r="Q14" i="13"/>
  <c r="U14" i="13"/>
  <c r="Q11" i="13"/>
  <c r="U11" i="13"/>
  <c r="Q15" i="13"/>
  <c r="U15" i="13"/>
  <c r="Q12" i="13"/>
  <c r="U12" i="13"/>
  <c r="Q16" i="13"/>
  <c r="U16" i="13"/>
  <c r="Q13" i="13"/>
  <c r="U13" i="13"/>
  <c r="Q17" i="13"/>
  <c r="U17" i="13"/>
  <c r="I21" i="33"/>
  <c r="BF11" i="33" a="1"/>
  <c r="BF11" i="33"/>
  <c r="I21" i="25"/>
  <c r="I21" i="24"/>
  <c r="R16" i="21"/>
  <c r="Q8" i="17"/>
  <c r="U8" i="17"/>
  <c r="Q14" i="17"/>
  <c r="U14" i="17"/>
  <c r="Q15" i="17"/>
  <c r="U15" i="17"/>
  <c r="H17" i="16"/>
  <c r="F6" i="16"/>
  <c r="Q18" i="16"/>
  <c r="H23" i="17"/>
  <c r="I23" i="17"/>
  <c r="C31" i="17"/>
  <c r="Q9" i="17"/>
  <c r="U9" i="17"/>
  <c r="Q12" i="17"/>
  <c r="U12" i="17"/>
  <c r="Q10" i="17"/>
  <c r="U10" i="17"/>
  <c r="H16" i="17"/>
  <c r="H11" i="17"/>
  <c r="H17" i="17"/>
  <c r="H21" i="17"/>
  <c r="H10" i="17"/>
  <c r="Q13" i="17"/>
  <c r="U13" i="17"/>
  <c r="O6" i="17"/>
  <c r="P15" i="17"/>
  <c r="P14" i="17"/>
  <c r="P13" i="17"/>
  <c r="P12" i="17"/>
  <c r="P11" i="17"/>
  <c r="P10" i="17"/>
  <c r="P9" i="17"/>
  <c r="P8" i="17"/>
  <c r="F6" i="17"/>
  <c r="Q11" i="17"/>
  <c r="U11" i="17"/>
  <c r="H9" i="17"/>
  <c r="H15" i="17"/>
  <c r="H22" i="17"/>
  <c r="H18" i="17"/>
  <c r="H14" i="17"/>
  <c r="H20" i="17"/>
  <c r="H12" i="17"/>
  <c r="H13" i="17"/>
  <c r="H19" i="17"/>
  <c r="Q12" i="16"/>
  <c r="U12" i="16"/>
  <c r="Q8" i="16"/>
  <c r="U8" i="16"/>
  <c r="Q16" i="16"/>
  <c r="U16" i="16"/>
  <c r="Q17" i="16"/>
  <c r="U17" i="16"/>
  <c r="Q14" i="16"/>
  <c r="U14" i="16"/>
  <c r="Q11" i="16"/>
  <c r="U11" i="16"/>
  <c r="Q15" i="16"/>
  <c r="U15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P16" i="13"/>
  <c r="P15" i="13"/>
  <c r="P14" i="13"/>
  <c r="P13" i="13"/>
  <c r="P12" i="13"/>
  <c r="P11" i="13"/>
  <c r="P10" i="13"/>
  <c r="P9" i="13"/>
  <c r="P8" i="13"/>
  <c r="F5" i="13"/>
  <c r="F6" i="13"/>
  <c r="AZ15" i="33"/>
  <c r="AX8" i="22"/>
  <c r="BF32" i="23" a="1"/>
  <c r="BF32" i="23"/>
  <c r="C30" i="23"/>
  <c r="I20" i="23"/>
  <c r="AZ13" i="34"/>
  <c r="AX8" i="27"/>
  <c r="AZ15" i="27"/>
  <c r="AX8" i="47"/>
  <c r="AZ13" i="44"/>
  <c r="AZ13" i="25"/>
  <c r="AZ12" i="34"/>
  <c r="AX8" i="39"/>
  <c r="AZ12" i="33"/>
  <c r="AX8" i="34"/>
  <c r="AZ14" i="41"/>
  <c r="AZ35" i="23"/>
  <c r="AZ14" i="30"/>
  <c r="AZ15" i="40"/>
  <c r="AZ14" i="45"/>
  <c r="AZ13" i="37"/>
  <c r="AZ14" i="27"/>
  <c r="AZ15" i="30"/>
  <c r="AZ15" i="34"/>
  <c r="AZ14" i="35"/>
  <c r="AZ13" i="40"/>
  <c r="AZ14" i="42"/>
  <c r="AZ15" i="45"/>
  <c r="AZ12" i="40"/>
  <c r="AZ12" i="30"/>
  <c r="AZ13" i="42"/>
  <c r="AX8" i="43"/>
  <c r="AX8" i="46"/>
  <c r="BF15" i="47" a="1"/>
  <c r="BF15" i="47"/>
  <c r="AV15" i="47"/>
  <c r="AZ12" i="37"/>
  <c r="AX8" i="32"/>
  <c r="AX8" i="30"/>
  <c r="AX8" i="38"/>
  <c r="AZ35" i="19"/>
  <c r="AZ15" i="18"/>
  <c r="AZ13" i="30"/>
  <c r="AZ14" i="33"/>
  <c r="AZ14" i="34"/>
  <c r="AZ13" i="35"/>
  <c r="AZ14" i="37"/>
  <c r="AX8" i="42"/>
  <c r="AZ12" i="42"/>
  <c r="AX8" i="35"/>
  <c r="C6" i="91"/>
  <c r="AZ13" i="45"/>
  <c r="AZ14" i="44"/>
  <c r="D11" i="75"/>
  <c r="AZ14" i="25"/>
  <c r="AZ12" i="35"/>
  <c r="AX8" i="37"/>
  <c r="AZ13" i="33"/>
  <c r="E6" i="90"/>
  <c r="AX8" i="44"/>
  <c r="BA9" i="46"/>
  <c r="AZ15" i="44"/>
  <c r="AY16" i="16"/>
  <c r="AX29" i="23"/>
  <c r="AZ14" i="40"/>
  <c r="AZ11" i="28"/>
  <c r="AX8" i="41"/>
  <c r="AZ12" i="45"/>
  <c r="AV14" i="46"/>
  <c r="AZ13" i="46"/>
  <c r="E5" i="95"/>
  <c r="BA8" i="47"/>
  <c r="BF16" i="47" a="1"/>
  <c r="BF16" i="47"/>
  <c r="AV16" i="47"/>
  <c r="BF14" i="47" a="1"/>
  <c r="BF14" i="47"/>
  <c r="AV14" i="47"/>
  <c r="BM16" i="47"/>
  <c r="AY16" i="47"/>
  <c r="BF12" i="47" a="1"/>
  <c r="BF12" i="47"/>
  <c r="AV12" i="47"/>
  <c r="D10" i="95"/>
  <c r="E6" i="95"/>
  <c r="AV16" i="46"/>
  <c r="D13" i="94"/>
  <c r="BA8" i="46"/>
  <c r="C5" i="95"/>
  <c r="E5" i="94"/>
  <c r="B10" i="95"/>
  <c r="D10" i="94"/>
  <c r="V18" i="46"/>
  <c r="AB18" i="46"/>
  <c r="BM16" i="46"/>
  <c r="AY16" i="46"/>
  <c r="B11" i="95"/>
  <c r="C7" i="95"/>
  <c r="E7" i="94"/>
  <c r="BF15" i="46" a="1"/>
  <c r="BF15" i="46"/>
  <c r="AV15" i="46"/>
  <c r="C6" i="95"/>
  <c r="G6" i="95"/>
  <c r="E6" i="94"/>
  <c r="C6" i="94"/>
  <c r="I21" i="44"/>
  <c r="BE12" i="44"/>
  <c r="AV12" i="44"/>
  <c r="BM16" i="44"/>
  <c r="AY16" i="44"/>
  <c r="B12" i="94"/>
  <c r="B13" i="94"/>
  <c r="B10" i="94"/>
  <c r="BA8" i="44"/>
  <c r="C5" i="94"/>
  <c r="B11" i="94"/>
  <c r="AX8" i="45"/>
  <c r="V16" i="45"/>
  <c r="BN15" i="45" a="1"/>
  <c r="BN15" i="45"/>
  <c r="BA8" i="45"/>
  <c r="D12" i="91"/>
  <c r="BF12" i="43" a="1"/>
  <c r="BF12" i="43"/>
  <c r="AV12" i="43"/>
  <c r="D8" i="91"/>
  <c r="V19" i="43"/>
  <c r="BM16" i="43"/>
  <c r="AY16" i="43"/>
  <c r="BF14" i="43" a="1"/>
  <c r="BF14" i="43"/>
  <c r="AV14" i="43"/>
  <c r="E6" i="91"/>
  <c r="G6" i="91"/>
  <c r="BA8" i="43"/>
  <c r="E5" i="91"/>
  <c r="G5" i="91"/>
  <c r="BF13" i="43" a="1"/>
  <c r="BF13" i="43"/>
  <c r="AV13" i="43"/>
  <c r="BF16" i="43" a="1"/>
  <c r="BF16" i="43"/>
  <c r="AV16" i="43"/>
  <c r="BF16" i="42" a="1"/>
  <c r="BF16" i="42"/>
  <c r="AV16" i="42"/>
  <c r="D9" i="90"/>
  <c r="B9" i="91"/>
  <c r="BM16" i="42"/>
  <c r="AY16" i="42"/>
  <c r="D12" i="90"/>
  <c r="B12" i="91"/>
  <c r="B11" i="91"/>
  <c r="D11" i="90"/>
  <c r="B10" i="91"/>
  <c r="D10" i="90"/>
  <c r="B12" i="90"/>
  <c r="F12" i="90"/>
  <c r="C6" i="90"/>
  <c r="G6" i="90"/>
  <c r="BF13" i="41" a="1"/>
  <c r="BF13" i="41"/>
  <c r="AV13" i="41"/>
  <c r="BM16" i="41"/>
  <c r="AY16" i="41"/>
  <c r="C5" i="90"/>
  <c r="G5" i="90"/>
  <c r="BA8" i="41"/>
  <c r="AV16" i="41"/>
  <c r="AZ15" i="41"/>
  <c r="B11" i="90"/>
  <c r="B9" i="90"/>
  <c r="AX8" i="40"/>
  <c r="V19" i="40"/>
  <c r="BM16" i="40"/>
  <c r="AY16" i="40"/>
  <c r="BA8" i="40"/>
  <c r="BA8" i="39"/>
  <c r="BF14" i="39" a="1"/>
  <c r="BF14" i="39"/>
  <c r="AV14" i="39"/>
  <c r="BF16" i="39" a="1"/>
  <c r="BF16" i="39"/>
  <c r="AV16" i="39"/>
  <c r="AZ15" i="39"/>
  <c r="V19" i="39"/>
  <c r="BM16" i="39"/>
  <c r="AY16" i="39"/>
  <c r="BF13" i="39" a="1"/>
  <c r="BF13" i="39"/>
  <c r="AV13" i="39"/>
  <c r="AZ12" i="39"/>
  <c r="BM16" i="38"/>
  <c r="AY16" i="38"/>
  <c r="BF16" i="38" a="1"/>
  <c r="BF16" i="38"/>
  <c r="AV16" i="38"/>
  <c r="BF13" i="38" a="1"/>
  <c r="BF13" i="38"/>
  <c r="AV13" i="38"/>
  <c r="BF15" i="38" a="1"/>
  <c r="BF15" i="38"/>
  <c r="AV15" i="38"/>
  <c r="BF14" i="38" a="1"/>
  <c r="BF14" i="38"/>
  <c r="AV14" i="38"/>
  <c r="BA8" i="38"/>
  <c r="BF16" i="37" a="1"/>
  <c r="BF16" i="37"/>
  <c r="AV16" i="37"/>
  <c r="AZ15" i="37"/>
  <c r="V19" i="37"/>
  <c r="BM16" i="37"/>
  <c r="AY16" i="37"/>
  <c r="BA8" i="37"/>
  <c r="BF16" i="35" a="1"/>
  <c r="BF16" i="35"/>
  <c r="AV16" i="35"/>
  <c r="AZ15" i="35"/>
  <c r="E6" i="83"/>
  <c r="E5" i="83"/>
  <c r="BA8" i="34"/>
  <c r="V19" i="34"/>
  <c r="BM16" i="34"/>
  <c r="AY16" i="34"/>
  <c r="D10" i="83"/>
  <c r="D12" i="83"/>
  <c r="D11" i="83"/>
  <c r="D9" i="83"/>
  <c r="BE11" i="34"/>
  <c r="AV11" i="34"/>
  <c r="BF10" i="34" a="1"/>
  <c r="BF10" i="34"/>
  <c r="B9" i="83"/>
  <c r="B5" i="83"/>
  <c r="F5" i="83"/>
  <c r="AX8" i="33"/>
  <c r="B12" i="83"/>
  <c r="B10" i="83"/>
  <c r="BA8" i="33"/>
  <c r="C5" i="83"/>
  <c r="B11" i="83"/>
  <c r="B13" i="83"/>
  <c r="F13" i="83"/>
  <c r="V18" i="33"/>
  <c r="V19" i="33"/>
  <c r="BM16" i="33"/>
  <c r="AY16" i="33"/>
  <c r="C6" i="83"/>
  <c r="G6" i="83"/>
  <c r="BA8" i="32"/>
  <c r="BF13" i="32" a="1"/>
  <c r="BF13" i="32"/>
  <c r="AV13" i="32"/>
  <c r="AZ12" i="32"/>
  <c r="BF15" i="32" a="1"/>
  <c r="BF15" i="32"/>
  <c r="AV15" i="32"/>
  <c r="BF14" i="32" a="1"/>
  <c r="BF14" i="32"/>
  <c r="AV14" i="32"/>
  <c r="V19" i="32"/>
  <c r="BM16" i="32"/>
  <c r="AY16" i="32"/>
  <c r="BF16" i="32" a="1"/>
  <c r="BF16" i="32"/>
  <c r="AV16" i="32"/>
  <c r="BA8" i="30"/>
  <c r="BF10" i="30" a="1"/>
  <c r="BF10" i="30"/>
  <c r="BE11" i="30"/>
  <c r="AV11" i="30"/>
  <c r="BM16" i="30"/>
  <c r="AY16" i="30"/>
  <c r="BA8" i="29"/>
  <c r="E5" i="78"/>
  <c r="E6" i="78"/>
  <c r="V19" i="29"/>
  <c r="BM16" i="29"/>
  <c r="AY16" i="29"/>
  <c r="BF16" i="29" a="1"/>
  <c r="BF16" i="29"/>
  <c r="AV16" i="29"/>
  <c r="BF15" i="29" a="1"/>
  <c r="BF15" i="29"/>
  <c r="AV15" i="29"/>
  <c r="BE12" i="29"/>
  <c r="AV12" i="29"/>
  <c r="BF11" i="29" a="1"/>
  <c r="BF11" i="29"/>
  <c r="BF13" i="29" a="1"/>
  <c r="BF13" i="29"/>
  <c r="AV13" i="29"/>
  <c r="BF14" i="29" a="1"/>
  <c r="BF14" i="29"/>
  <c r="AV14" i="29"/>
  <c r="C6" i="78"/>
  <c r="G6" i="78"/>
  <c r="E6" i="77"/>
  <c r="B9" i="78"/>
  <c r="D9" i="77"/>
  <c r="BA8" i="28"/>
  <c r="E5" i="77"/>
  <c r="C5" i="78"/>
  <c r="BF15" i="28" a="1"/>
  <c r="BF15" i="28"/>
  <c r="AV15" i="28"/>
  <c r="V18" i="28"/>
  <c r="AB18" i="28"/>
  <c r="BM16" i="28"/>
  <c r="AY16" i="28"/>
  <c r="BF16" i="28" a="1"/>
  <c r="BF16" i="28"/>
  <c r="AV16" i="28"/>
  <c r="B8" i="78"/>
  <c r="D8" i="77"/>
  <c r="BF13" i="28" a="1"/>
  <c r="BF13" i="28"/>
  <c r="AV13" i="28"/>
  <c r="BF14" i="28" a="1"/>
  <c r="BF14" i="28"/>
  <c r="AV14" i="28"/>
  <c r="G6" i="77"/>
  <c r="B12" i="77"/>
  <c r="D12" i="76"/>
  <c r="B13" i="77"/>
  <c r="D13" i="76"/>
  <c r="V19" i="27"/>
  <c r="BM16" i="27"/>
  <c r="AY16" i="27"/>
  <c r="AV12" i="27"/>
  <c r="B11" i="77"/>
  <c r="D11" i="76"/>
  <c r="F11" i="76"/>
  <c r="E5" i="76"/>
  <c r="C5" i="77"/>
  <c r="BA8" i="27"/>
  <c r="AV13" i="27"/>
  <c r="AV12" i="25"/>
  <c r="E6" i="75"/>
  <c r="C6" i="76"/>
  <c r="G6" i="76"/>
  <c r="B8" i="76"/>
  <c r="D8" i="75"/>
  <c r="V19" i="25"/>
  <c r="BM16" i="25"/>
  <c r="AY16" i="25"/>
  <c r="B12" i="76"/>
  <c r="D12" i="75"/>
  <c r="BA8" i="25"/>
  <c r="E5" i="75"/>
  <c r="C5" i="76"/>
  <c r="B10" i="76"/>
  <c r="D10" i="75"/>
  <c r="AV16" i="25"/>
  <c r="AZ15" i="25"/>
  <c r="AV12" i="24"/>
  <c r="AZ11" i="24"/>
  <c r="B12" i="75"/>
  <c r="F12" i="75"/>
  <c r="D12" i="74"/>
  <c r="V16" i="24"/>
  <c r="BM15" i="24"/>
  <c r="AY15" i="24"/>
  <c r="BN14" i="24" a="1"/>
  <c r="BN14" i="24"/>
  <c r="C5" i="75"/>
  <c r="G5" i="75"/>
  <c r="E5" i="74"/>
  <c r="BA8" i="24"/>
  <c r="B8" i="75"/>
  <c r="F8" i="75"/>
  <c r="D8" i="74"/>
  <c r="D9" i="74"/>
  <c r="B9" i="75"/>
  <c r="AV13" i="24"/>
  <c r="C6" i="75"/>
  <c r="E6" i="74"/>
  <c r="AV14" i="24"/>
  <c r="C13" i="75"/>
  <c r="E13" i="74"/>
  <c r="BF16" i="24" a="1"/>
  <c r="BF16" i="24"/>
  <c r="AV16" i="24"/>
  <c r="BA29" i="23"/>
  <c r="C5" i="74"/>
  <c r="G5" i="74"/>
  <c r="B11" i="74"/>
  <c r="BF37" i="23" a="1"/>
  <c r="BF37" i="23"/>
  <c r="AV37" i="23"/>
  <c r="BF33" i="23" a="1"/>
  <c r="BF33" i="23"/>
  <c r="AV33" i="23"/>
  <c r="BF36" i="23" a="1"/>
  <c r="BF36" i="23"/>
  <c r="AV36" i="23"/>
  <c r="BF34" i="23" a="1"/>
  <c r="BF34" i="23"/>
  <c r="AV34" i="23"/>
  <c r="V18" i="23"/>
  <c r="AB18" i="23"/>
  <c r="BM37" i="23"/>
  <c r="AY37" i="23"/>
  <c r="C6" i="74"/>
  <c r="I19" i="23"/>
  <c r="I18" i="23"/>
  <c r="I17" i="23"/>
  <c r="I16" i="23"/>
  <c r="BF31" i="23" a="1"/>
  <c r="BF31" i="23"/>
  <c r="BE32" i="23"/>
  <c r="AV32" i="23"/>
  <c r="D12" i="72"/>
  <c r="E6" i="72"/>
  <c r="BF16" i="22" a="1"/>
  <c r="BF16" i="22"/>
  <c r="AV16" i="22"/>
  <c r="AV14" i="22"/>
  <c r="BF14" i="22" a="1"/>
  <c r="BF14" i="22"/>
  <c r="BF13" i="22" a="1"/>
  <c r="BF13" i="22"/>
  <c r="AV13" i="22"/>
  <c r="V19" i="22"/>
  <c r="BM16" i="22"/>
  <c r="AY16" i="22"/>
  <c r="E5" i="72"/>
  <c r="BA8" i="22"/>
  <c r="BF12" i="22" a="1"/>
  <c r="BF12" i="22"/>
  <c r="AV12" i="22"/>
  <c r="E5" i="71"/>
  <c r="C5" i="72"/>
  <c r="B8" i="72"/>
  <c r="D8" i="71"/>
  <c r="C13" i="72"/>
  <c r="E13" i="71"/>
  <c r="BF37" i="19" a="1"/>
  <c r="BF37" i="19"/>
  <c r="AV37" i="19"/>
  <c r="AZ36" i="19"/>
  <c r="B9" i="72"/>
  <c r="D9" i="71"/>
  <c r="V17" i="19"/>
  <c r="BN39" i="19" a="1"/>
  <c r="BN39" i="19"/>
  <c r="B12" i="72"/>
  <c r="F12" i="72"/>
  <c r="D12" i="71"/>
  <c r="AV40" i="19"/>
  <c r="BF38" i="19" a="1"/>
  <c r="BF38" i="19"/>
  <c r="AV38" i="19"/>
  <c r="BA8" i="21"/>
  <c r="C5" i="71"/>
  <c r="G5" i="71"/>
  <c r="E5" i="70"/>
  <c r="E6" i="70"/>
  <c r="G6" i="70"/>
  <c r="C6" i="71"/>
  <c r="BF13" i="21" a="1"/>
  <c r="BF13" i="21"/>
  <c r="AV13" i="21"/>
  <c r="BF14" i="21" a="1"/>
  <c r="BF14" i="21"/>
  <c r="AV14" i="21"/>
  <c r="BF16" i="21" a="1"/>
  <c r="BF16" i="21"/>
  <c r="AV16" i="21"/>
  <c r="V16" i="21"/>
  <c r="BN15" i="21" a="1"/>
  <c r="BN15" i="21"/>
  <c r="C13" i="71"/>
  <c r="E13" i="70"/>
  <c r="BF15" i="21" a="1"/>
  <c r="BF15" i="21"/>
  <c r="AV15" i="21"/>
  <c r="BF11" i="21" a="1"/>
  <c r="BF11" i="21"/>
  <c r="BE12" i="21"/>
  <c r="AV12" i="21"/>
  <c r="D8" i="69"/>
  <c r="B8" i="70"/>
  <c r="B13" i="70"/>
  <c r="D13" i="69"/>
  <c r="V17" i="20"/>
  <c r="BN15" i="20" a="1"/>
  <c r="BN15" i="20"/>
  <c r="BF12" i="20" a="1"/>
  <c r="BF12" i="20"/>
  <c r="AV12" i="20"/>
  <c r="BF14" i="20" a="1"/>
  <c r="BF14" i="20"/>
  <c r="AV14" i="20"/>
  <c r="BF13" i="20" a="1"/>
  <c r="BF13" i="20"/>
  <c r="AV13" i="20"/>
  <c r="BF15" i="20" a="1"/>
  <c r="BF15" i="20"/>
  <c r="AV15" i="20"/>
  <c r="C13" i="70"/>
  <c r="E13" i="69"/>
  <c r="C5" i="70"/>
  <c r="E5" i="69"/>
  <c r="BA8" i="20"/>
  <c r="BA8" i="18"/>
  <c r="E5" i="68"/>
  <c r="C5" i="69"/>
  <c r="G5" i="69"/>
  <c r="D9" i="68"/>
  <c r="B9" i="69"/>
  <c r="BF14" i="18" a="1"/>
  <c r="BF14" i="18"/>
  <c r="AV14" i="18"/>
  <c r="V19" i="18"/>
  <c r="BM16" i="18"/>
  <c r="AY16" i="18"/>
  <c r="C6" i="69"/>
  <c r="G6" i="69"/>
  <c r="E6" i="68"/>
  <c r="BF13" i="18" a="1"/>
  <c r="BF13" i="18"/>
  <c r="AV13" i="18"/>
  <c r="B13" i="69"/>
  <c r="D13" i="68"/>
  <c r="B12" i="69"/>
  <c r="D12" i="68"/>
  <c r="AV15" i="17"/>
  <c r="BE12" i="17"/>
  <c r="AV12" i="17"/>
  <c r="AW9" i="17"/>
  <c r="AW8" i="17"/>
  <c r="BN9" i="17" a="1"/>
  <c r="BN9" i="17"/>
  <c r="AY9" i="17"/>
  <c r="AV13" i="17"/>
  <c r="AV14" i="17"/>
  <c r="AV16" i="17"/>
  <c r="AY8" i="17"/>
  <c r="BF14" i="16" a="1"/>
  <c r="BF14" i="16"/>
  <c r="AV14" i="16"/>
  <c r="E13" i="65"/>
  <c r="BE13" i="16"/>
  <c r="BE15" i="16"/>
  <c r="BJ8" i="16" a="1"/>
  <c r="BJ8" i="16"/>
  <c r="AW8" i="16"/>
  <c r="BE16" i="16"/>
  <c r="BN8" i="16" a="1"/>
  <c r="BN8" i="16"/>
  <c r="AY8" i="16"/>
  <c r="BF12" i="16" a="1"/>
  <c r="BF12" i="16"/>
  <c r="I20" i="32"/>
  <c r="BE11" i="32"/>
  <c r="AV11" i="32"/>
  <c r="L34" i="20"/>
  <c r="P34" i="20"/>
  <c r="U44" i="20"/>
  <c r="I20" i="38"/>
  <c r="BE11" i="38"/>
  <c r="AV11" i="38"/>
  <c r="I20" i="42"/>
  <c r="BE11" i="42"/>
  <c r="AV11" i="42"/>
  <c r="I20" i="33"/>
  <c r="BE11" i="33"/>
  <c r="AV11" i="33"/>
  <c r="F25" i="30"/>
  <c r="I18" i="20"/>
  <c r="BE10" i="20"/>
  <c r="AV10" i="20"/>
  <c r="C30" i="25"/>
  <c r="R17" i="23"/>
  <c r="R16" i="23"/>
  <c r="F25" i="34"/>
  <c r="I20" i="47"/>
  <c r="BE11" i="47"/>
  <c r="AV11" i="47"/>
  <c r="I20" i="41"/>
  <c r="BE11" i="41"/>
  <c r="AV11" i="41"/>
  <c r="C30" i="34"/>
  <c r="C30" i="28"/>
  <c r="I21" i="22"/>
  <c r="BE11" i="22"/>
  <c r="AV11" i="22"/>
  <c r="I20" i="34"/>
  <c r="BE10" i="34"/>
  <c r="I21" i="18"/>
  <c r="BE11" i="18"/>
  <c r="AV11" i="18"/>
  <c r="I21" i="28"/>
  <c r="Y18" i="16"/>
  <c r="R18" i="43"/>
  <c r="R17" i="43"/>
  <c r="R16" i="20"/>
  <c r="I19" i="45"/>
  <c r="BE11" i="45"/>
  <c r="AV11" i="45"/>
  <c r="R18" i="32"/>
  <c r="I21" i="46"/>
  <c r="BE12" i="46"/>
  <c r="AV12" i="46"/>
  <c r="R17" i="46"/>
  <c r="Y14" i="39"/>
  <c r="Y15" i="44"/>
  <c r="Y16" i="24"/>
  <c r="Y13" i="42"/>
  <c r="Y12" i="28"/>
  <c r="Y13" i="47"/>
  <c r="Y14" i="37"/>
  <c r="Y12" i="35"/>
  <c r="Y14" i="18"/>
  <c r="V16" i="20"/>
  <c r="I20" i="35"/>
  <c r="BE11" i="35"/>
  <c r="AV11" i="35"/>
  <c r="R17" i="18"/>
  <c r="V18" i="18"/>
  <c r="R18" i="41"/>
  <c r="V19" i="41"/>
  <c r="I20" i="27"/>
  <c r="BE11" i="27"/>
  <c r="AV11" i="27"/>
  <c r="R16" i="33"/>
  <c r="V17" i="33"/>
  <c r="I20" i="28"/>
  <c r="R18" i="47"/>
  <c r="V19" i="47"/>
  <c r="Y17" i="16"/>
  <c r="Y16" i="16"/>
  <c r="R18" i="38"/>
  <c r="V19" i="38"/>
  <c r="R18" i="27"/>
  <c r="R17" i="37"/>
  <c r="V18" i="37"/>
  <c r="Y15" i="27"/>
  <c r="Y16" i="32"/>
  <c r="Y15" i="20"/>
  <c r="R18" i="17"/>
  <c r="U18" i="17"/>
  <c r="R16" i="46"/>
  <c r="Y15" i="29"/>
  <c r="Y16" i="45"/>
  <c r="Y13" i="46"/>
  <c r="R18" i="35"/>
  <c r="V19" i="35"/>
  <c r="Y16" i="41"/>
  <c r="Y16" i="38"/>
  <c r="Y14" i="43"/>
  <c r="F26" i="23"/>
  <c r="Y16" i="17"/>
  <c r="I20" i="24"/>
  <c r="BF10" i="24" a="1"/>
  <c r="BF10" i="24"/>
  <c r="R15" i="24"/>
  <c r="R14" i="24"/>
  <c r="R17" i="28"/>
  <c r="R18" i="29"/>
  <c r="R17" i="17"/>
  <c r="U17" i="17"/>
  <c r="R17" i="34"/>
  <c r="V18" i="34"/>
  <c r="Y16" i="30"/>
  <c r="I20" i="25"/>
  <c r="BF10" i="25" a="1"/>
  <c r="BF10" i="25"/>
  <c r="R17" i="25"/>
  <c r="V18" i="25"/>
  <c r="R18" i="40"/>
  <c r="R18" i="30"/>
  <c r="V19" i="30"/>
  <c r="Y15" i="22"/>
  <c r="R18" i="44"/>
  <c r="V19" i="44"/>
  <c r="Y16" i="13"/>
  <c r="Y16" i="34"/>
  <c r="Y12" i="33"/>
  <c r="Y15" i="21"/>
  <c r="R18" i="42"/>
  <c r="V19" i="42"/>
  <c r="Y15" i="40"/>
  <c r="R18" i="16"/>
  <c r="V18" i="16"/>
  <c r="U18" i="16"/>
  <c r="Y15" i="25"/>
  <c r="Y14" i="23"/>
  <c r="R18" i="13"/>
  <c r="R19" i="13"/>
  <c r="Y16" i="19"/>
  <c r="R15" i="33"/>
  <c r="R18" i="22"/>
  <c r="I20" i="43"/>
  <c r="C30" i="43"/>
  <c r="I21" i="29"/>
  <c r="BE11" i="29"/>
  <c r="C31" i="29"/>
  <c r="R15" i="45"/>
  <c r="L34" i="45"/>
  <c r="P34" i="45"/>
  <c r="I20" i="18"/>
  <c r="I19" i="18"/>
  <c r="BF10" i="18" a="1"/>
  <c r="BF10" i="18"/>
  <c r="I20" i="30"/>
  <c r="BE10" i="30"/>
  <c r="AV10" i="30"/>
  <c r="C30" i="30"/>
  <c r="I21" i="21"/>
  <c r="BE11" i="21"/>
  <c r="C30" i="21"/>
  <c r="C31" i="21"/>
  <c r="I21" i="37"/>
  <c r="BF11" i="37" a="1"/>
  <c r="BF11" i="37"/>
  <c r="C31" i="37"/>
  <c r="R15" i="21"/>
  <c r="L34" i="21"/>
  <c r="P34" i="21"/>
  <c r="I20" i="22"/>
  <c r="C30" i="22"/>
  <c r="R18" i="39"/>
  <c r="R16" i="19"/>
  <c r="L34" i="19"/>
  <c r="P34" i="19"/>
  <c r="I20" i="46"/>
  <c r="BF11" i="46" a="1"/>
  <c r="BF11" i="46"/>
  <c r="C31" i="46"/>
  <c r="I18" i="45"/>
  <c r="C30" i="45"/>
  <c r="I20" i="40"/>
  <c r="BF11" i="40" a="1"/>
  <c r="BF11" i="40"/>
  <c r="C31" i="40"/>
  <c r="I21" i="39"/>
  <c r="BF11" i="39" a="1"/>
  <c r="BF11" i="39"/>
  <c r="C31" i="39"/>
  <c r="I19" i="38"/>
  <c r="I18" i="38"/>
  <c r="I17" i="38"/>
  <c r="BF10" i="38" a="1"/>
  <c r="BF10" i="38"/>
  <c r="C30" i="38"/>
  <c r="I20" i="29"/>
  <c r="I19" i="29"/>
  <c r="I18" i="29"/>
  <c r="BF10" i="29" a="1"/>
  <c r="BF10" i="29"/>
  <c r="I17" i="20"/>
  <c r="I16" i="20"/>
  <c r="I15" i="20"/>
  <c r="I14" i="20"/>
  <c r="I13" i="20"/>
  <c r="I12" i="20"/>
  <c r="BF9" i="20" a="1"/>
  <c r="BF9" i="20"/>
  <c r="C29" i="20"/>
  <c r="I21" i="19"/>
  <c r="C30" i="19"/>
  <c r="H11" i="13"/>
  <c r="H15" i="13"/>
  <c r="H19" i="13"/>
  <c r="H23" i="13"/>
  <c r="H9" i="13"/>
  <c r="H13" i="13"/>
  <c r="H17" i="13"/>
  <c r="H21" i="13"/>
  <c r="H20" i="13"/>
  <c r="H14" i="13"/>
  <c r="H16" i="13"/>
  <c r="H10" i="13"/>
  <c r="H22" i="13"/>
  <c r="H12" i="13"/>
  <c r="H24" i="13"/>
  <c r="I24" i="13"/>
  <c r="H18" i="13"/>
  <c r="H8" i="13"/>
  <c r="G8" i="13"/>
  <c r="I22" i="17"/>
  <c r="BF11" i="17" a="1"/>
  <c r="BF11" i="17"/>
  <c r="I23" i="16"/>
  <c r="BE12" i="16"/>
  <c r="AV12" i="16"/>
  <c r="AZ14" i="43"/>
  <c r="AZ15" i="47"/>
  <c r="D12" i="95"/>
  <c r="AZ13" i="28"/>
  <c r="AZ12" i="28"/>
  <c r="AZ15" i="20"/>
  <c r="AZ15" i="43"/>
  <c r="AZ11" i="45"/>
  <c r="AZ14" i="18"/>
  <c r="AZ15" i="21"/>
  <c r="AZ14" i="39"/>
  <c r="AZ13" i="41"/>
  <c r="AZ12" i="43"/>
  <c r="E13" i="95"/>
  <c r="AZ12" i="29"/>
  <c r="AV11" i="21"/>
  <c r="C30" i="47"/>
  <c r="B12" i="68"/>
  <c r="F12" i="68"/>
  <c r="AZ15" i="17"/>
  <c r="AZ14" i="20"/>
  <c r="G13" i="71"/>
  <c r="G5" i="72"/>
  <c r="AZ15" i="28"/>
  <c r="AZ15" i="29"/>
  <c r="F11" i="83"/>
  <c r="AZ15" i="42"/>
  <c r="AZ12" i="17"/>
  <c r="AZ12" i="44"/>
  <c r="I19" i="47"/>
  <c r="I18" i="47"/>
  <c r="I17" i="47"/>
  <c r="AZ10" i="20"/>
  <c r="AZ12" i="20"/>
  <c r="AZ32" i="23"/>
  <c r="AZ12" i="25"/>
  <c r="AZ14" i="38"/>
  <c r="AZ13" i="43"/>
  <c r="F10" i="95"/>
  <c r="AZ11" i="27"/>
  <c r="AZ12" i="22"/>
  <c r="AZ13" i="27"/>
  <c r="AZ15" i="38"/>
  <c r="C13" i="67"/>
  <c r="AZ10" i="30"/>
  <c r="AZ11" i="18"/>
  <c r="AZ11" i="33"/>
  <c r="B11" i="67"/>
  <c r="AZ14" i="32"/>
  <c r="AZ13" i="38"/>
  <c r="B13" i="95"/>
  <c r="G5" i="95"/>
  <c r="AZ11" i="20"/>
  <c r="AZ11" i="25"/>
  <c r="B9" i="67"/>
  <c r="AZ12" i="16"/>
  <c r="AZ11" i="42"/>
  <c r="AZ14" i="21"/>
  <c r="AZ14" i="24"/>
  <c r="BA15" i="24"/>
  <c r="G5" i="77"/>
  <c r="AZ14" i="28"/>
  <c r="AZ15" i="32"/>
  <c r="F12" i="83"/>
  <c r="H12" i="83"/>
  <c r="F9" i="90"/>
  <c r="AZ15" i="24"/>
  <c r="AZ11" i="43"/>
  <c r="AZ13" i="20"/>
  <c r="AZ14" i="47"/>
  <c r="AZ11" i="38"/>
  <c r="AZ13" i="18"/>
  <c r="AZ13" i="21"/>
  <c r="D9" i="75"/>
  <c r="AZ13" i="32"/>
  <c r="F12" i="91"/>
  <c r="AZ15" i="46"/>
  <c r="AZ14" i="46"/>
  <c r="AZ15" i="22"/>
  <c r="AZ12" i="41"/>
  <c r="AZ12" i="18"/>
  <c r="AZ39" i="19"/>
  <c r="AZ38" i="19"/>
  <c r="AZ11" i="22"/>
  <c r="C31" i="44"/>
  <c r="AZ14" i="17"/>
  <c r="G5" i="70"/>
  <c r="AZ34" i="23"/>
  <c r="G6" i="75"/>
  <c r="B9" i="76"/>
  <c r="AZ13" i="39"/>
  <c r="I20" i="44"/>
  <c r="BF11" i="44" a="1"/>
  <c r="BF11" i="44"/>
  <c r="AZ11" i="32"/>
  <c r="AZ13" i="17"/>
  <c r="AZ37" i="19"/>
  <c r="AZ13" i="22"/>
  <c r="AZ36" i="23"/>
  <c r="AZ13" i="24"/>
  <c r="F10" i="94"/>
  <c r="AZ11" i="35"/>
  <c r="AZ12" i="46"/>
  <c r="AZ11" i="41"/>
  <c r="G13" i="70"/>
  <c r="AZ12" i="21"/>
  <c r="AZ33" i="23"/>
  <c r="F9" i="75"/>
  <c r="AZ12" i="24"/>
  <c r="AZ12" i="27"/>
  <c r="AZ14" i="29"/>
  <c r="AZ11" i="30"/>
  <c r="D11" i="94"/>
  <c r="F11" i="94"/>
  <c r="AZ12" i="38"/>
  <c r="AZ13" i="47"/>
  <c r="AZ11" i="47"/>
  <c r="C5" i="67"/>
  <c r="AZ14" i="22"/>
  <c r="AZ13" i="29"/>
  <c r="AZ11" i="34"/>
  <c r="AZ12" i="47"/>
  <c r="D11" i="95"/>
  <c r="F11" i="95"/>
  <c r="D8" i="95"/>
  <c r="D9" i="95"/>
  <c r="D13" i="95"/>
  <c r="F13" i="95"/>
  <c r="F13" i="94"/>
  <c r="G6" i="94"/>
  <c r="G5" i="94"/>
  <c r="B9" i="95"/>
  <c r="D9" i="94"/>
  <c r="I5" i="95"/>
  <c r="V17" i="46"/>
  <c r="B12" i="95"/>
  <c r="D12" i="94"/>
  <c r="F12" i="94"/>
  <c r="C13" i="95"/>
  <c r="E13" i="94"/>
  <c r="C13" i="94"/>
  <c r="B9" i="94"/>
  <c r="BM15" i="45"/>
  <c r="AY15" i="45"/>
  <c r="BN14" i="45" a="1"/>
  <c r="BN14" i="45"/>
  <c r="V18" i="43"/>
  <c r="I5" i="91"/>
  <c r="D9" i="91"/>
  <c r="F9" i="91"/>
  <c r="D10" i="91"/>
  <c r="F10" i="91"/>
  <c r="D11" i="91"/>
  <c r="D13" i="91"/>
  <c r="F11" i="91"/>
  <c r="E13" i="91"/>
  <c r="B8" i="91"/>
  <c r="F8" i="91"/>
  <c r="D8" i="90"/>
  <c r="F11" i="90"/>
  <c r="C13" i="91"/>
  <c r="E13" i="90"/>
  <c r="D13" i="90"/>
  <c r="B13" i="91"/>
  <c r="F13" i="91"/>
  <c r="B10" i="90"/>
  <c r="F10" i="90"/>
  <c r="I5" i="90"/>
  <c r="C13" i="90"/>
  <c r="B8" i="90"/>
  <c r="B13" i="90"/>
  <c r="V18" i="39"/>
  <c r="F26" i="35"/>
  <c r="AV10" i="34"/>
  <c r="F10" i="83"/>
  <c r="H10" i="83"/>
  <c r="F9" i="83"/>
  <c r="G5" i="83"/>
  <c r="E13" i="83"/>
  <c r="I19" i="34"/>
  <c r="I18" i="34"/>
  <c r="BF9" i="34" a="1"/>
  <c r="BF9" i="34"/>
  <c r="D8" i="83"/>
  <c r="BM15" i="33"/>
  <c r="BN14" i="33" a="1"/>
  <c r="BN14" i="33"/>
  <c r="B8" i="83"/>
  <c r="I5" i="83"/>
  <c r="V16" i="33"/>
  <c r="BN15" i="33" a="1"/>
  <c r="BN15" i="33"/>
  <c r="C13" i="83"/>
  <c r="D10" i="78"/>
  <c r="D12" i="78"/>
  <c r="D11" i="78"/>
  <c r="D13" i="78"/>
  <c r="D9" i="78"/>
  <c r="E13" i="78"/>
  <c r="AV11" i="29"/>
  <c r="G5" i="78"/>
  <c r="F9" i="78"/>
  <c r="D11" i="77"/>
  <c r="F11" i="77"/>
  <c r="B11" i="78"/>
  <c r="F11" i="78"/>
  <c r="D12" i="77"/>
  <c r="F12" i="77"/>
  <c r="B12" i="78"/>
  <c r="F12" i="78"/>
  <c r="E13" i="77"/>
  <c r="C13" i="78"/>
  <c r="B13" i="78"/>
  <c r="D13" i="77"/>
  <c r="F13" i="77"/>
  <c r="F26" i="28"/>
  <c r="BF10" i="28" a="1"/>
  <c r="BF10" i="28"/>
  <c r="B10" i="78"/>
  <c r="D10" i="77"/>
  <c r="G5" i="76"/>
  <c r="F12" i="76"/>
  <c r="I5" i="77"/>
  <c r="B10" i="77"/>
  <c r="D10" i="76"/>
  <c r="F10" i="76"/>
  <c r="E13" i="76"/>
  <c r="C13" i="77"/>
  <c r="G13" i="77"/>
  <c r="F8" i="76"/>
  <c r="B8" i="77"/>
  <c r="F8" i="77"/>
  <c r="D8" i="76"/>
  <c r="B9" i="77"/>
  <c r="F9" i="77"/>
  <c r="D9" i="76"/>
  <c r="F9" i="76"/>
  <c r="H8" i="75"/>
  <c r="B13" i="76"/>
  <c r="F13" i="76"/>
  <c r="D13" i="75"/>
  <c r="E13" i="75"/>
  <c r="G13" i="75"/>
  <c r="C13" i="76"/>
  <c r="G13" i="76"/>
  <c r="G6" i="74"/>
  <c r="V15" i="24"/>
  <c r="BM14" i="24"/>
  <c r="AY14" i="24"/>
  <c r="B13" i="75"/>
  <c r="F13" i="75"/>
  <c r="D13" i="74"/>
  <c r="B11" i="75"/>
  <c r="F11" i="75"/>
  <c r="D11" i="74"/>
  <c r="F11" i="74"/>
  <c r="B10" i="75"/>
  <c r="F10" i="75"/>
  <c r="D10" i="74"/>
  <c r="V14" i="24"/>
  <c r="BN13" i="24" a="1"/>
  <c r="BN13" i="24"/>
  <c r="I5" i="75"/>
  <c r="C12" i="75"/>
  <c r="E12" i="74"/>
  <c r="L33" i="24"/>
  <c r="P33" i="24"/>
  <c r="Q33" i="24"/>
  <c r="R33" i="24"/>
  <c r="U43" i="24"/>
  <c r="V43" i="24"/>
  <c r="Y33" i="24"/>
  <c r="Z33" i="24"/>
  <c r="I15" i="23"/>
  <c r="BE31" i="23"/>
  <c r="AV31" i="23"/>
  <c r="B12" i="74"/>
  <c r="F12" i="74"/>
  <c r="B13" i="74"/>
  <c r="F13" i="74"/>
  <c r="B8" i="74"/>
  <c r="F8" i="74"/>
  <c r="C13" i="74"/>
  <c r="G13" i="74"/>
  <c r="I5" i="74"/>
  <c r="B9" i="74"/>
  <c r="F9" i="74"/>
  <c r="B10" i="74"/>
  <c r="V17" i="23"/>
  <c r="D9" i="72"/>
  <c r="F9" i="72"/>
  <c r="D8" i="72"/>
  <c r="F8" i="72"/>
  <c r="E13" i="72"/>
  <c r="G13" i="72"/>
  <c r="D10" i="72"/>
  <c r="D11" i="72"/>
  <c r="D13" i="72"/>
  <c r="V18" i="22"/>
  <c r="B10" i="72"/>
  <c r="D10" i="71"/>
  <c r="B13" i="72"/>
  <c r="D13" i="71"/>
  <c r="D11" i="71"/>
  <c r="B11" i="72"/>
  <c r="BM39" i="19"/>
  <c r="AY39" i="19"/>
  <c r="BN38" i="19" a="1"/>
  <c r="BN38" i="19"/>
  <c r="B13" i="71"/>
  <c r="F13" i="71"/>
  <c r="D13" i="70"/>
  <c r="B10" i="71"/>
  <c r="F10" i="71"/>
  <c r="D10" i="70"/>
  <c r="B11" i="71"/>
  <c r="D11" i="70"/>
  <c r="B8" i="71"/>
  <c r="F8" i="71"/>
  <c r="D8" i="70"/>
  <c r="F8" i="70"/>
  <c r="B9" i="71"/>
  <c r="F9" i="71"/>
  <c r="D9" i="70"/>
  <c r="D12" i="70"/>
  <c r="B12" i="71"/>
  <c r="F12" i="71"/>
  <c r="BM15" i="21"/>
  <c r="AY15" i="21"/>
  <c r="BN14" i="21" a="1"/>
  <c r="BN14" i="21"/>
  <c r="F13" i="70"/>
  <c r="F13" i="69"/>
  <c r="B11" i="70"/>
  <c r="F11" i="70"/>
  <c r="D11" i="69"/>
  <c r="D9" i="69"/>
  <c r="F9" i="69"/>
  <c r="B9" i="70"/>
  <c r="BN14" i="20" a="1"/>
  <c r="BN14" i="20"/>
  <c r="BM15" i="20"/>
  <c r="AY15" i="20"/>
  <c r="D7" i="69"/>
  <c r="B7" i="70"/>
  <c r="D12" i="69"/>
  <c r="F12" i="69"/>
  <c r="B12" i="70"/>
  <c r="F12" i="70"/>
  <c r="R15" i="20"/>
  <c r="I5" i="70"/>
  <c r="D10" i="69"/>
  <c r="B10" i="70"/>
  <c r="F10" i="70"/>
  <c r="D10" i="68"/>
  <c r="B10" i="69"/>
  <c r="F10" i="69"/>
  <c r="B8" i="69"/>
  <c r="F8" i="69"/>
  <c r="D8" i="68"/>
  <c r="D11" i="68"/>
  <c r="B11" i="69"/>
  <c r="F11" i="69"/>
  <c r="I5" i="69"/>
  <c r="C30" i="18"/>
  <c r="C13" i="69"/>
  <c r="G13" i="69"/>
  <c r="E13" i="68"/>
  <c r="D12" i="67"/>
  <c r="C6" i="68"/>
  <c r="G6" i="68"/>
  <c r="E6" i="67"/>
  <c r="B9" i="68"/>
  <c r="F9" i="68"/>
  <c r="D9" i="67"/>
  <c r="V17" i="17"/>
  <c r="D11" i="67"/>
  <c r="B11" i="68"/>
  <c r="B10" i="68"/>
  <c r="F10" i="68"/>
  <c r="D10" i="67"/>
  <c r="V18" i="17"/>
  <c r="AB18" i="17"/>
  <c r="BM16" i="17"/>
  <c r="AY16" i="17"/>
  <c r="E5" i="67"/>
  <c r="G5" i="67"/>
  <c r="C5" i="68"/>
  <c r="G5" i="68"/>
  <c r="BA8" i="17"/>
  <c r="B13" i="68"/>
  <c r="F13" i="68"/>
  <c r="D13" i="67"/>
  <c r="E5" i="65"/>
  <c r="G5" i="65"/>
  <c r="D11" i="65"/>
  <c r="D9" i="65"/>
  <c r="BF16" i="16" a="1"/>
  <c r="BF16" i="16"/>
  <c r="AV16" i="16"/>
  <c r="BF15" i="16" a="1"/>
  <c r="BF15" i="16"/>
  <c r="AV15" i="16"/>
  <c r="BF13" i="16" a="1"/>
  <c r="BF13" i="16"/>
  <c r="AV13" i="16"/>
  <c r="V18" i="13"/>
  <c r="V19" i="13"/>
  <c r="BM16" i="13"/>
  <c r="AY16" i="13"/>
  <c r="BE15" i="13"/>
  <c r="BF15" i="13" a="1"/>
  <c r="BF15" i="13"/>
  <c r="AV15" i="13"/>
  <c r="BE16" i="13"/>
  <c r="BF16" i="13" a="1"/>
  <c r="BF16" i="13"/>
  <c r="AV16" i="13"/>
  <c r="BE12" i="13"/>
  <c r="BF12" i="13" a="1"/>
  <c r="BF12" i="13"/>
  <c r="AV12" i="13"/>
  <c r="BE14" i="13"/>
  <c r="BE13" i="13"/>
  <c r="I18" i="18"/>
  <c r="BE10" i="18"/>
  <c r="AV10" i="18"/>
  <c r="C30" i="33"/>
  <c r="I19" i="33"/>
  <c r="I21" i="17"/>
  <c r="BE11" i="17"/>
  <c r="AV11" i="17"/>
  <c r="I20" i="39"/>
  <c r="BE11" i="39"/>
  <c r="AV11" i="39"/>
  <c r="I17" i="34"/>
  <c r="BE9" i="34"/>
  <c r="AV9" i="34"/>
  <c r="I19" i="32"/>
  <c r="I18" i="32"/>
  <c r="I17" i="32"/>
  <c r="BF10" i="32" a="1"/>
  <c r="BF10" i="32"/>
  <c r="C29" i="23"/>
  <c r="I14" i="23"/>
  <c r="I13" i="23"/>
  <c r="I12" i="23"/>
  <c r="I11" i="23"/>
  <c r="I10" i="23"/>
  <c r="I9" i="23"/>
  <c r="BF30" i="23" a="1"/>
  <c r="BF30" i="23"/>
  <c r="C30" i="27"/>
  <c r="I16" i="47"/>
  <c r="BF10" i="47" a="1"/>
  <c r="BF10" i="47"/>
  <c r="I19" i="24"/>
  <c r="BE10" i="24"/>
  <c r="AV10" i="24"/>
  <c r="V18" i="32"/>
  <c r="R17" i="32"/>
  <c r="R16" i="17"/>
  <c r="I16" i="38"/>
  <c r="BE10" i="38"/>
  <c r="AV10" i="38"/>
  <c r="I19" i="27"/>
  <c r="I18" i="27"/>
  <c r="I17" i="27"/>
  <c r="BF10" i="27" a="1"/>
  <c r="BF10" i="27"/>
  <c r="C30" i="41"/>
  <c r="C30" i="29"/>
  <c r="I19" i="41"/>
  <c r="I18" i="41"/>
  <c r="I17" i="41"/>
  <c r="I16" i="41"/>
  <c r="I15" i="41"/>
  <c r="BF10" i="41" a="1"/>
  <c r="BF10" i="41"/>
  <c r="I19" i="25"/>
  <c r="BE10" i="25"/>
  <c r="AV10" i="25"/>
  <c r="C29" i="34"/>
  <c r="C30" i="42"/>
  <c r="I19" i="28"/>
  <c r="BE10" i="28"/>
  <c r="C31" i="16"/>
  <c r="I19" i="42"/>
  <c r="I18" i="42"/>
  <c r="I17" i="42"/>
  <c r="I16" i="42"/>
  <c r="I15" i="42"/>
  <c r="BF10" i="42" a="1"/>
  <c r="BF10" i="42"/>
  <c r="I20" i="37"/>
  <c r="BE11" i="37"/>
  <c r="AV11" i="37"/>
  <c r="I11" i="20"/>
  <c r="BE9" i="20"/>
  <c r="AV9" i="20"/>
  <c r="I17" i="29"/>
  <c r="BE10" i="29"/>
  <c r="AV10" i="29"/>
  <c r="R17" i="16"/>
  <c r="L34" i="16"/>
  <c r="P34" i="16"/>
  <c r="F26" i="27"/>
  <c r="R17" i="13"/>
  <c r="I19" i="40"/>
  <c r="BE11" i="40"/>
  <c r="AV11" i="40"/>
  <c r="R14" i="21"/>
  <c r="V15" i="21"/>
  <c r="Y12" i="46"/>
  <c r="F26" i="18"/>
  <c r="R16" i="18"/>
  <c r="V17" i="18"/>
  <c r="V17" i="25"/>
  <c r="R16" i="25"/>
  <c r="V18" i="29"/>
  <c r="R17" i="29"/>
  <c r="V18" i="38"/>
  <c r="R17" i="38"/>
  <c r="V18" i="44"/>
  <c r="R17" i="44"/>
  <c r="F26" i="25"/>
  <c r="Y15" i="45"/>
  <c r="Y14" i="20"/>
  <c r="I19" i="35"/>
  <c r="I18" i="35"/>
  <c r="I17" i="35"/>
  <c r="BF10" i="35" a="1"/>
  <c r="BF10" i="35"/>
  <c r="C30" i="35"/>
  <c r="Y11" i="28"/>
  <c r="I19" i="43"/>
  <c r="I18" i="43"/>
  <c r="I17" i="43"/>
  <c r="I16" i="43"/>
  <c r="BF10" i="43" a="1"/>
  <c r="BF10" i="43"/>
  <c r="Y13" i="23"/>
  <c r="Y14" i="40"/>
  <c r="Y14" i="22"/>
  <c r="Y15" i="38"/>
  <c r="I20" i="19"/>
  <c r="Y15" i="41"/>
  <c r="Y14" i="29"/>
  <c r="Y12" i="42"/>
  <c r="I17" i="45"/>
  <c r="F25" i="45"/>
  <c r="Y14" i="25"/>
  <c r="V18" i="42"/>
  <c r="R17" i="42"/>
  <c r="Y15" i="30"/>
  <c r="Y15" i="13"/>
  <c r="R16" i="37"/>
  <c r="V17" i="37"/>
  <c r="Y13" i="18"/>
  <c r="Y14" i="21"/>
  <c r="Y15" i="17"/>
  <c r="R16" i="28"/>
  <c r="V17" i="28"/>
  <c r="V18" i="47"/>
  <c r="R17" i="47"/>
  <c r="V17" i="43"/>
  <c r="R16" i="43"/>
  <c r="Y15" i="24"/>
  <c r="U44" i="45"/>
  <c r="F26" i="47"/>
  <c r="Y11" i="33"/>
  <c r="Y15" i="32"/>
  <c r="Y11" i="35"/>
  <c r="I20" i="21"/>
  <c r="I19" i="21"/>
  <c r="BF10" i="21" a="1"/>
  <c r="BF10" i="21"/>
  <c r="R14" i="45"/>
  <c r="V15" i="45"/>
  <c r="R17" i="27"/>
  <c r="V18" i="27"/>
  <c r="Y15" i="16"/>
  <c r="Y14" i="44"/>
  <c r="I19" i="46"/>
  <c r="BE11" i="46"/>
  <c r="AV11" i="46"/>
  <c r="L34" i="33"/>
  <c r="P34" i="33"/>
  <c r="Y15" i="34"/>
  <c r="V18" i="30"/>
  <c r="R17" i="30"/>
  <c r="R16" i="34"/>
  <c r="V17" i="34"/>
  <c r="R15" i="23"/>
  <c r="V16" i="23"/>
  <c r="Y13" i="43"/>
  <c r="V16" i="46"/>
  <c r="R15" i="46"/>
  <c r="Y14" i="27"/>
  <c r="F26" i="38"/>
  <c r="V18" i="41"/>
  <c r="R17" i="41"/>
  <c r="Y13" i="37"/>
  <c r="I19" i="22"/>
  <c r="I18" i="22"/>
  <c r="I17" i="22"/>
  <c r="BF10" i="22" a="1"/>
  <c r="BF10" i="22"/>
  <c r="F26" i="22"/>
  <c r="R14" i="33"/>
  <c r="V15" i="33"/>
  <c r="R17" i="40"/>
  <c r="V18" i="40"/>
  <c r="Y13" i="39"/>
  <c r="R15" i="17"/>
  <c r="V16" i="17"/>
  <c r="U44" i="21"/>
  <c r="F26" i="29"/>
  <c r="F26" i="24"/>
  <c r="V18" i="35"/>
  <c r="R17" i="35"/>
  <c r="I18" i="28"/>
  <c r="I17" i="28"/>
  <c r="I16" i="28"/>
  <c r="I15" i="28"/>
  <c r="I14" i="28"/>
  <c r="BF9" i="28" a="1"/>
  <c r="BF9" i="28"/>
  <c r="Y12" i="47"/>
  <c r="Y15" i="19"/>
  <c r="R17" i="22"/>
  <c r="R17" i="39"/>
  <c r="R13" i="33"/>
  <c r="BN13" i="33" a="1"/>
  <c r="BN13" i="33"/>
  <c r="L33" i="33"/>
  <c r="P33" i="33"/>
  <c r="R13" i="21"/>
  <c r="BN13" i="21" a="1"/>
  <c r="BN13" i="21"/>
  <c r="L33" i="21"/>
  <c r="P33" i="21"/>
  <c r="I19" i="37"/>
  <c r="I18" i="37"/>
  <c r="I17" i="37"/>
  <c r="I16" i="37"/>
  <c r="I15" i="37"/>
  <c r="BF10" i="37" a="1"/>
  <c r="BF10" i="37"/>
  <c r="C30" i="37"/>
  <c r="R13" i="24"/>
  <c r="C30" i="17"/>
  <c r="C29" i="30"/>
  <c r="I19" i="30"/>
  <c r="I18" i="30"/>
  <c r="BF9" i="30" a="1"/>
  <c r="BF9" i="30"/>
  <c r="I17" i="18"/>
  <c r="I16" i="18"/>
  <c r="I15" i="18"/>
  <c r="I14" i="18"/>
  <c r="BF9" i="18" a="1"/>
  <c r="BF9" i="18"/>
  <c r="C29" i="18"/>
  <c r="L34" i="17"/>
  <c r="P34" i="17"/>
  <c r="U44" i="17"/>
  <c r="R15" i="19"/>
  <c r="V16" i="19"/>
  <c r="I18" i="40"/>
  <c r="I17" i="40"/>
  <c r="BF10" i="40" a="1"/>
  <c r="BF10" i="40"/>
  <c r="I15" i="38"/>
  <c r="I14" i="38"/>
  <c r="I13" i="38"/>
  <c r="I12" i="38"/>
  <c r="I11" i="38"/>
  <c r="I10" i="38"/>
  <c r="I9" i="38"/>
  <c r="BF9" i="38" a="1"/>
  <c r="BF9" i="38"/>
  <c r="C29" i="38"/>
  <c r="I16" i="29"/>
  <c r="I15" i="29"/>
  <c r="I14" i="29"/>
  <c r="I13" i="29"/>
  <c r="I12" i="29"/>
  <c r="I11" i="29"/>
  <c r="BF9" i="29" a="1"/>
  <c r="BF9" i="29"/>
  <c r="C29" i="29"/>
  <c r="I23" i="13"/>
  <c r="BF11" i="13" a="1"/>
  <c r="BF11" i="13"/>
  <c r="I22" i="16"/>
  <c r="BF11" i="16" a="1"/>
  <c r="BF11" i="16"/>
  <c r="H11" i="74"/>
  <c r="H10" i="94"/>
  <c r="H12" i="69"/>
  <c r="B12" i="65"/>
  <c r="AZ15" i="13"/>
  <c r="H12" i="75"/>
  <c r="AZ10" i="24"/>
  <c r="C30" i="40"/>
  <c r="C29" i="28"/>
  <c r="H11" i="69"/>
  <c r="BA15" i="21"/>
  <c r="H9" i="76"/>
  <c r="H11" i="78"/>
  <c r="F26" i="21"/>
  <c r="F26" i="43"/>
  <c r="AZ10" i="25"/>
  <c r="B13" i="65"/>
  <c r="BA39" i="19"/>
  <c r="AZ31" i="23"/>
  <c r="H11" i="90"/>
  <c r="AZ10" i="34"/>
  <c r="C13" i="65"/>
  <c r="G13" i="65"/>
  <c r="BA14" i="24"/>
  <c r="AZ11" i="29"/>
  <c r="H8" i="91"/>
  <c r="BA15" i="45"/>
  <c r="I19" i="44"/>
  <c r="AV21" i="34"/>
  <c r="AV22" i="34" a="1"/>
  <c r="AV22" i="34"/>
  <c r="AV20" i="34" a="1"/>
  <c r="AV20" i="34"/>
  <c r="AV19" i="34"/>
  <c r="AV28" i="34"/>
  <c r="AV25" i="34"/>
  <c r="AV27" i="34"/>
  <c r="AV26" i="34"/>
  <c r="AZ9" i="34"/>
  <c r="F9" i="70"/>
  <c r="H8" i="70"/>
  <c r="AZ11" i="21"/>
  <c r="AZ10" i="29"/>
  <c r="AZ11" i="39"/>
  <c r="B7" i="74"/>
  <c r="F13" i="78"/>
  <c r="H11" i="91"/>
  <c r="H11" i="75"/>
  <c r="BA15" i="20"/>
  <c r="AZ9" i="20"/>
  <c r="AZ10" i="38"/>
  <c r="AZ11" i="17"/>
  <c r="B10" i="67"/>
  <c r="F10" i="67"/>
  <c r="AZ13" i="16"/>
  <c r="F10" i="74"/>
  <c r="H9" i="74"/>
  <c r="H10" i="76"/>
  <c r="I5" i="78"/>
  <c r="G13" i="95"/>
  <c r="B9" i="65"/>
  <c r="F9" i="65"/>
  <c r="U41" i="24"/>
  <c r="AZ11" i="37"/>
  <c r="B12" i="67"/>
  <c r="F12" i="67"/>
  <c r="H12" i="67"/>
  <c r="AZ15" i="16"/>
  <c r="F10" i="72"/>
  <c r="G13" i="78"/>
  <c r="H12" i="94"/>
  <c r="H11" i="83"/>
  <c r="AZ11" i="46"/>
  <c r="B13" i="67"/>
  <c r="H10" i="90"/>
  <c r="F12" i="95"/>
  <c r="AZ11" i="40"/>
  <c r="H12" i="71"/>
  <c r="AZ10" i="18"/>
  <c r="H12" i="91"/>
  <c r="I5" i="94"/>
  <c r="AV10" i="28"/>
  <c r="B7" i="78"/>
  <c r="F7" i="78"/>
  <c r="F11" i="68"/>
  <c r="H12" i="70"/>
  <c r="I5" i="76"/>
  <c r="AZ14" i="16"/>
  <c r="H11" i="95"/>
  <c r="H12" i="95"/>
  <c r="F9" i="95"/>
  <c r="H10" i="95"/>
  <c r="BN15" i="46" a="1"/>
  <c r="BN15" i="46"/>
  <c r="B8" i="95"/>
  <c r="F8" i="95"/>
  <c r="D8" i="94"/>
  <c r="F9" i="94"/>
  <c r="G13" i="94"/>
  <c r="H11" i="94"/>
  <c r="V14" i="45"/>
  <c r="BM14" i="45"/>
  <c r="AY14" i="45"/>
  <c r="H10" i="91"/>
  <c r="BN15" i="43" a="1"/>
  <c r="BN15" i="43"/>
  <c r="G13" i="91"/>
  <c r="H9" i="91"/>
  <c r="F13" i="90"/>
  <c r="F8" i="90"/>
  <c r="F26" i="42"/>
  <c r="G13" i="90"/>
  <c r="H9" i="90"/>
  <c r="V17" i="39"/>
  <c r="BN15" i="37" a="1"/>
  <c r="BN15" i="37"/>
  <c r="H9" i="83"/>
  <c r="D7" i="83"/>
  <c r="G13" i="83"/>
  <c r="F8" i="83"/>
  <c r="BN15" i="34" a="1"/>
  <c r="BN15" i="34"/>
  <c r="AZ8" i="34"/>
  <c r="D6" i="83"/>
  <c r="AX9" i="34"/>
  <c r="V14" i="33"/>
  <c r="BM14" i="33"/>
  <c r="AY14" i="33"/>
  <c r="AY15" i="33"/>
  <c r="F10" i="78"/>
  <c r="D8" i="78"/>
  <c r="F8" i="78"/>
  <c r="D7" i="78"/>
  <c r="H12" i="78"/>
  <c r="H9" i="78"/>
  <c r="H12" i="77"/>
  <c r="F10" i="77"/>
  <c r="D7" i="77"/>
  <c r="H11" i="77"/>
  <c r="H8" i="77"/>
  <c r="H12" i="76"/>
  <c r="H8" i="76"/>
  <c r="H11" i="76"/>
  <c r="B7" i="76"/>
  <c r="D7" i="75"/>
  <c r="H10" i="75"/>
  <c r="H9" i="75"/>
  <c r="BN15" i="25" a="1"/>
  <c r="BN15" i="25"/>
  <c r="B7" i="75"/>
  <c r="D7" i="74"/>
  <c r="F7" i="74"/>
  <c r="H8" i="74"/>
  <c r="H12" i="74"/>
  <c r="V13" i="24"/>
  <c r="BM13" i="24"/>
  <c r="AY13" i="24"/>
  <c r="BN12" i="24" a="1"/>
  <c r="BN12" i="24"/>
  <c r="E11" i="74"/>
  <c r="C11" i="75"/>
  <c r="BN36" i="23" a="1"/>
  <c r="BN36" i="23"/>
  <c r="H8" i="72"/>
  <c r="F13" i="72"/>
  <c r="F11" i="72"/>
  <c r="V17" i="22"/>
  <c r="H9" i="71"/>
  <c r="F11" i="71"/>
  <c r="H10" i="71"/>
  <c r="V15" i="19"/>
  <c r="BM38" i="19"/>
  <c r="AY38" i="19"/>
  <c r="E12" i="71"/>
  <c r="C12" i="72"/>
  <c r="H8" i="71"/>
  <c r="F26" i="19"/>
  <c r="BF34" i="19" a="1"/>
  <c r="BF34" i="19"/>
  <c r="H10" i="70"/>
  <c r="H11" i="70"/>
  <c r="E12" i="70"/>
  <c r="C12" i="71"/>
  <c r="G12" i="71"/>
  <c r="V14" i="21"/>
  <c r="BM14" i="21"/>
  <c r="AY14" i="21"/>
  <c r="H8" i="69"/>
  <c r="E12" i="69"/>
  <c r="C12" i="70"/>
  <c r="G12" i="70"/>
  <c r="B6" i="70"/>
  <c r="D6" i="69"/>
  <c r="AX9" i="20"/>
  <c r="V15" i="20"/>
  <c r="BM14" i="20"/>
  <c r="AY14" i="20"/>
  <c r="R14" i="20"/>
  <c r="L33" i="20"/>
  <c r="P33" i="20"/>
  <c r="H9" i="69"/>
  <c r="H10" i="69"/>
  <c r="H9" i="68"/>
  <c r="BN15" i="18" a="1"/>
  <c r="BN15" i="18"/>
  <c r="D7" i="68"/>
  <c r="B7" i="69"/>
  <c r="F7" i="69"/>
  <c r="H12" i="68"/>
  <c r="H10" i="68"/>
  <c r="F13" i="67"/>
  <c r="B8" i="68"/>
  <c r="F8" i="68"/>
  <c r="D8" i="67"/>
  <c r="C13" i="68"/>
  <c r="G13" i="68"/>
  <c r="E13" i="67"/>
  <c r="G13" i="67"/>
  <c r="V15" i="17"/>
  <c r="BN15" i="17" a="1"/>
  <c r="BN15" i="17"/>
  <c r="I20" i="17"/>
  <c r="I19" i="17"/>
  <c r="BF10" i="17" a="1"/>
  <c r="BF10" i="17"/>
  <c r="I5" i="68"/>
  <c r="F11" i="67"/>
  <c r="F9" i="67"/>
  <c r="D12" i="65"/>
  <c r="F12" i="65"/>
  <c r="D13" i="65"/>
  <c r="D10" i="65"/>
  <c r="R16" i="16"/>
  <c r="BN15" i="16" a="1"/>
  <c r="BN15" i="16"/>
  <c r="F13" i="65"/>
  <c r="V17" i="13"/>
  <c r="BF13" i="13" a="1"/>
  <c r="BF13" i="13"/>
  <c r="AV13" i="13"/>
  <c r="BF14" i="13" a="1"/>
  <c r="BF14" i="13"/>
  <c r="AV14" i="13"/>
  <c r="V17" i="16"/>
  <c r="I18" i="24"/>
  <c r="I17" i="24"/>
  <c r="I16" i="24"/>
  <c r="I15" i="24"/>
  <c r="BF9" i="24" a="1"/>
  <c r="BF9" i="24"/>
  <c r="C29" i="24"/>
  <c r="I15" i="43"/>
  <c r="BE10" i="43"/>
  <c r="AV10" i="43"/>
  <c r="F26" i="46"/>
  <c r="I15" i="47"/>
  <c r="BE10" i="47"/>
  <c r="AV10" i="47"/>
  <c r="I16" i="32"/>
  <c r="BE10" i="32"/>
  <c r="AV10" i="32"/>
  <c r="F26" i="32"/>
  <c r="I18" i="21"/>
  <c r="BE10" i="21"/>
  <c r="AV10" i="21"/>
  <c r="C29" i="25"/>
  <c r="I18" i="25"/>
  <c r="I17" i="25"/>
  <c r="I16" i="25"/>
  <c r="BF9" i="25" a="1"/>
  <c r="BF9" i="25"/>
  <c r="V17" i="32"/>
  <c r="R16" i="32"/>
  <c r="I13" i="28"/>
  <c r="BE9" i="28"/>
  <c r="AV9" i="28"/>
  <c r="I8" i="38"/>
  <c r="I19" i="19"/>
  <c r="BE34" i="19"/>
  <c r="I16" i="35"/>
  <c r="BE10" i="35"/>
  <c r="AV10" i="35"/>
  <c r="I13" i="18"/>
  <c r="BE9" i="18"/>
  <c r="AV9" i="18"/>
  <c r="I17" i="30"/>
  <c r="BE9" i="30"/>
  <c r="AV9" i="30"/>
  <c r="I8" i="23"/>
  <c r="I16" i="34"/>
  <c r="I15" i="34"/>
  <c r="I14" i="34"/>
  <c r="I13" i="34"/>
  <c r="BF8" i="34" a="1"/>
  <c r="BF8" i="34"/>
  <c r="I10" i="29"/>
  <c r="BE9" i="29"/>
  <c r="AV9" i="29"/>
  <c r="F26" i="41"/>
  <c r="I10" i="20"/>
  <c r="I9" i="20"/>
  <c r="BF8" i="20" a="1"/>
  <c r="BF8" i="20"/>
  <c r="I14" i="37"/>
  <c r="BE10" i="37"/>
  <c r="AV10" i="37"/>
  <c r="I16" i="45"/>
  <c r="BF10" i="45" a="1"/>
  <c r="BF10" i="45"/>
  <c r="I14" i="41"/>
  <c r="BE10" i="41"/>
  <c r="AV10" i="41"/>
  <c r="C30" i="39"/>
  <c r="I19" i="39"/>
  <c r="I18" i="39"/>
  <c r="I17" i="39"/>
  <c r="I16" i="39"/>
  <c r="I15" i="39"/>
  <c r="BF10" i="39" a="1"/>
  <c r="BF10" i="39"/>
  <c r="I16" i="22"/>
  <c r="BE10" i="22"/>
  <c r="AV10" i="22"/>
  <c r="I14" i="42"/>
  <c r="BE10" i="42"/>
  <c r="AV10" i="42"/>
  <c r="R13" i="45"/>
  <c r="R12" i="45"/>
  <c r="I16" i="27"/>
  <c r="BE10" i="27"/>
  <c r="AV10" i="27"/>
  <c r="I18" i="33"/>
  <c r="I17" i="33"/>
  <c r="BF10" i="33" a="1"/>
  <c r="BF10" i="33"/>
  <c r="I16" i="40"/>
  <c r="BE10" i="40"/>
  <c r="AV10" i="40"/>
  <c r="R12" i="21"/>
  <c r="V13" i="21"/>
  <c r="F25" i="40"/>
  <c r="Y14" i="16"/>
  <c r="Y10" i="35"/>
  <c r="C29" i="35"/>
  <c r="U41" i="33"/>
  <c r="Q33" i="33"/>
  <c r="R33" i="33"/>
  <c r="U43" i="33"/>
  <c r="V43" i="33"/>
  <c r="Y33" i="33"/>
  <c r="Z33" i="33"/>
  <c r="V15" i="46"/>
  <c r="R14" i="46"/>
  <c r="L34" i="46"/>
  <c r="P34" i="46"/>
  <c r="U44" i="33"/>
  <c r="U44" i="16"/>
  <c r="Y13" i="25"/>
  <c r="Y13" i="29"/>
  <c r="Y12" i="23"/>
  <c r="Y13" i="20"/>
  <c r="V17" i="38"/>
  <c r="R16" i="38"/>
  <c r="L34" i="18"/>
  <c r="P34" i="18"/>
  <c r="V16" i="18"/>
  <c r="R15" i="18"/>
  <c r="Y14" i="32"/>
  <c r="L33" i="45"/>
  <c r="P33" i="45"/>
  <c r="R16" i="35"/>
  <c r="BN15" i="35" a="1"/>
  <c r="BN15" i="35"/>
  <c r="V17" i="35"/>
  <c r="Y12" i="43"/>
  <c r="Y12" i="18"/>
  <c r="Y14" i="41"/>
  <c r="Y14" i="45"/>
  <c r="Y11" i="46"/>
  <c r="I18" i="46"/>
  <c r="I17" i="46"/>
  <c r="I16" i="46"/>
  <c r="I15" i="46"/>
  <c r="BF10" i="46" a="1"/>
  <c r="BF10" i="46"/>
  <c r="C30" i="46"/>
  <c r="Y10" i="33"/>
  <c r="V16" i="43"/>
  <c r="R15" i="43"/>
  <c r="L34" i="43"/>
  <c r="P34" i="43"/>
  <c r="R16" i="29"/>
  <c r="V17" i="29"/>
  <c r="R14" i="17"/>
  <c r="R15" i="16"/>
  <c r="V16" i="16"/>
  <c r="Y14" i="24"/>
  <c r="Y12" i="39"/>
  <c r="Y12" i="37"/>
  <c r="V15" i="23"/>
  <c r="L34" i="23"/>
  <c r="P34" i="23"/>
  <c r="R14" i="23"/>
  <c r="F26" i="39"/>
  <c r="V17" i="47"/>
  <c r="R16" i="47"/>
  <c r="Y14" i="38"/>
  <c r="R16" i="44"/>
  <c r="V17" i="44"/>
  <c r="V16" i="25"/>
  <c r="R15" i="25"/>
  <c r="L34" i="25"/>
  <c r="P34" i="25"/>
  <c r="U44" i="25"/>
  <c r="V16" i="37"/>
  <c r="L34" i="37"/>
  <c r="P34" i="37"/>
  <c r="U44" i="37"/>
  <c r="R15" i="37"/>
  <c r="R16" i="41"/>
  <c r="V17" i="41"/>
  <c r="V16" i="34"/>
  <c r="R15" i="34"/>
  <c r="L34" i="34"/>
  <c r="P34" i="34"/>
  <c r="U44" i="34"/>
  <c r="Y14" i="13"/>
  <c r="F26" i="17"/>
  <c r="U42" i="24"/>
  <c r="R16" i="27"/>
  <c r="V17" i="27"/>
  <c r="I21" i="16"/>
  <c r="BE11" i="16"/>
  <c r="AV11" i="16"/>
  <c r="I22" i="13"/>
  <c r="BE11" i="13"/>
  <c r="AV11" i="13"/>
  <c r="Y11" i="47"/>
  <c r="R16" i="30"/>
  <c r="V17" i="30"/>
  <c r="R15" i="28"/>
  <c r="V16" i="28"/>
  <c r="F26" i="37"/>
  <c r="Y13" i="22"/>
  <c r="Y10" i="28"/>
  <c r="R12" i="33"/>
  <c r="V13" i="33"/>
  <c r="R16" i="40"/>
  <c r="V17" i="40"/>
  <c r="Y13" i="44"/>
  <c r="Y14" i="17"/>
  <c r="Y14" i="30"/>
  <c r="Y11" i="42"/>
  <c r="U41" i="21"/>
  <c r="Q33" i="21"/>
  <c r="R33" i="21"/>
  <c r="U43" i="21"/>
  <c r="V43" i="21"/>
  <c r="Y33" i="21"/>
  <c r="Z33" i="21"/>
  <c r="Y13" i="27"/>
  <c r="Y14" i="34"/>
  <c r="Y13" i="21"/>
  <c r="V17" i="42"/>
  <c r="R16" i="42"/>
  <c r="Y13" i="40"/>
  <c r="Y14" i="19"/>
  <c r="R11" i="21"/>
  <c r="L32" i="21"/>
  <c r="P32" i="21"/>
  <c r="R16" i="39"/>
  <c r="R11" i="33"/>
  <c r="R16" i="22"/>
  <c r="U44" i="19"/>
  <c r="R12" i="24"/>
  <c r="BM12" i="24"/>
  <c r="L32" i="24"/>
  <c r="P32" i="24"/>
  <c r="R14" i="19"/>
  <c r="L33" i="19"/>
  <c r="P33" i="19"/>
  <c r="R16" i="13"/>
  <c r="H7" i="78"/>
  <c r="AY12" i="24"/>
  <c r="AZ11" i="13"/>
  <c r="BE9" i="38"/>
  <c r="AV9" i="38"/>
  <c r="AZ8" i="38"/>
  <c r="F29" i="38"/>
  <c r="F28" i="38"/>
  <c r="F31" i="38"/>
  <c r="F30" i="38"/>
  <c r="H10" i="77"/>
  <c r="H8" i="90"/>
  <c r="AV18" i="34"/>
  <c r="C20" i="64"/>
  <c r="C30" i="96"/>
  <c r="BA13" i="24"/>
  <c r="I18" i="17"/>
  <c r="H9" i="70"/>
  <c r="AZ10" i="40"/>
  <c r="AZ10" i="27"/>
  <c r="AZ9" i="29"/>
  <c r="AZ14" i="13"/>
  <c r="H9" i="72"/>
  <c r="H10" i="74"/>
  <c r="H9" i="95"/>
  <c r="AZ13" i="13"/>
  <c r="H7" i="69"/>
  <c r="H8" i="78"/>
  <c r="AZ12" i="13"/>
  <c r="AZ10" i="21"/>
  <c r="I12" i="70"/>
  <c r="H11" i="72"/>
  <c r="H10" i="78"/>
  <c r="BA14" i="45"/>
  <c r="AV24" i="34"/>
  <c r="AZ10" i="37"/>
  <c r="H8" i="83"/>
  <c r="AZ10" i="22"/>
  <c r="H12" i="72"/>
  <c r="H7" i="74"/>
  <c r="BA15" i="33"/>
  <c r="B8" i="67"/>
  <c r="AZ11" i="16"/>
  <c r="H8" i="68"/>
  <c r="C29" i="40"/>
  <c r="I15" i="40"/>
  <c r="I14" i="40"/>
  <c r="I13" i="40"/>
  <c r="I12" i="40"/>
  <c r="I11" i="40"/>
  <c r="I10" i="40"/>
  <c r="I9" i="40"/>
  <c r="BF9" i="40" a="1"/>
  <c r="BF9" i="40"/>
  <c r="C29" i="37"/>
  <c r="AV19" i="30"/>
  <c r="AV20" i="30" a="1"/>
  <c r="AV20" i="30"/>
  <c r="AV21" i="30"/>
  <c r="AV22" i="30" a="1"/>
  <c r="AV22" i="30"/>
  <c r="AV28" i="30"/>
  <c r="AV25" i="30"/>
  <c r="AV27" i="30"/>
  <c r="AZ9" i="30"/>
  <c r="AV26" i="30"/>
  <c r="AZ10" i="32"/>
  <c r="BA14" i="33"/>
  <c r="AZ9" i="28"/>
  <c r="BE11" i="44"/>
  <c r="AV11" i="44"/>
  <c r="C30" i="44"/>
  <c r="I18" i="44"/>
  <c r="I17" i="44"/>
  <c r="I16" i="44"/>
  <c r="I15" i="44"/>
  <c r="BE30" i="23"/>
  <c r="AV30" i="23"/>
  <c r="F31" i="23"/>
  <c r="F30" i="23"/>
  <c r="F29" i="23"/>
  <c r="F28" i="23"/>
  <c r="AZ9" i="18"/>
  <c r="AZ10" i="47"/>
  <c r="BA14" i="21"/>
  <c r="F7" i="75"/>
  <c r="BA14" i="20"/>
  <c r="AZ10" i="42"/>
  <c r="I13" i="37"/>
  <c r="I12" i="37"/>
  <c r="I11" i="37"/>
  <c r="I10" i="37"/>
  <c r="I9" i="37"/>
  <c r="BF9" i="37" a="1"/>
  <c r="BF9" i="37"/>
  <c r="AZ10" i="35"/>
  <c r="H11" i="71"/>
  <c r="H11" i="68"/>
  <c r="H12" i="90"/>
  <c r="AZ10" i="41"/>
  <c r="AZ10" i="43"/>
  <c r="I12" i="71"/>
  <c r="BA38" i="19"/>
  <c r="H9" i="94"/>
  <c r="AZ10" i="28"/>
  <c r="H8" i="95"/>
  <c r="BN15" i="47" a="1"/>
  <c r="BN15" i="47"/>
  <c r="D7" i="95"/>
  <c r="BM15" i="46"/>
  <c r="AY15" i="46"/>
  <c r="BN14" i="46" a="1"/>
  <c r="BN14" i="46"/>
  <c r="BN15" i="44" a="1"/>
  <c r="BN15" i="44"/>
  <c r="R11" i="45"/>
  <c r="BN12" i="45" a="1"/>
  <c r="BN12" i="45"/>
  <c r="BM13" i="45"/>
  <c r="V13" i="45"/>
  <c r="BN13" i="45" a="1"/>
  <c r="BN13" i="45"/>
  <c r="BN14" i="43" a="1"/>
  <c r="BN14" i="43"/>
  <c r="BM15" i="43"/>
  <c r="AY15" i="43"/>
  <c r="D7" i="91"/>
  <c r="D7" i="90"/>
  <c r="B7" i="91"/>
  <c r="BN15" i="42" a="1"/>
  <c r="BN15" i="42"/>
  <c r="B7" i="90"/>
  <c r="BN15" i="41" a="1"/>
  <c r="BN15" i="41"/>
  <c r="BN15" i="40" a="1"/>
  <c r="BN15" i="40"/>
  <c r="V16" i="39"/>
  <c r="BN15" i="39" a="1"/>
  <c r="BN15" i="39"/>
  <c r="BN15" i="38" a="1"/>
  <c r="BN15" i="38"/>
  <c r="AX9" i="38"/>
  <c r="BM15" i="37"/>
  <c r="AY15" i="37"/>
  <c r="BN14" i="37" a="1"/>
  <c r="BN14" i="37"/>
  <c r="I15" i="35"/>
  <c r="I14" i="35"/>
  <c r="I13" i="35"/>
  <c r="I12" i="35"/>
  <c r="I11" i="35"/>
  <c r="I10" i="35"/>
  <c r="I9" i="35"/>
  <c r="BF9" i="35" a="1"/>
  <c r="BF9" i="35"/>
  <c r="BM15" i="34"/>
  <c r="AY15" i="34"/>
  <c r="BN14" i="34" a="1"/>
  <c r="BN14" i="34"/>
  <c r="AZ16" i="34"/>
  <c r="V11" i="33"/>
  <c r="BM12" i="33"/>
  <c r="V12" i="33"/>
  <c r="BM13" i="33"/>
  <c r="AY13" i="33"/>
  <c r="BN12" i="33" a="1"/>
  <c r="BN12" i="33"/>
  <c r="C12" i="83"/>
  <c r="C11" i="83"/>
  <c r="BN15" i="32" a="1"/>
  <c r="BN15" i="32"/>
  <c r="AZ8" i="30"/>
  <c r="AX9" i="30"/>
  <c r="BN15" i="30" a="1"/>
  <c r="BN15" i="30"/>
  <c r="BN15" i="29" a="1"/>
  <c r="BN15" i="29"/>
  <c r="D6" i="78"/>
  <c r="AX9" i="29"/>
  <c r="H9" i="77"/>
  <c r="B6" i="78"/>
  <c r="D6" i="77"/>
  <c r="AX9" i="28"/>
  <c r="BN15" i="28" a="1"/>
  <c r="BN15" i="28"/>
  <c r="B7" i="77"/>
  <c r="F7" i="77"/>
  <c r="D7" i="76"/>
  <c r="F7" i="76"/>
  <c r="BN15" i="27" a="1"/>
  <c r="BN15" i="27"/>
  <c r="BM15" i="25"/>
  <c r="AY15" i="25"/>
  <c r="BN14" i="25" a="1"/>
  <c r="BN14" i="25"/>
  <c r="E10" i="74"/>
  <c r="C10" i="75"/>
  <c r="C9" i="75"/>
  <c r="E9" i="74"/>
  <c r="BM36" i="23"/>
  <c r="AY36" i="23"/>
  <c r="BN35" i="23" a="1"/>
  <c r="BN35" i="23"/>
  <c r="B6" i="74"/>
  <c r="AX30" i="23"/>
  <c r="AZ29" i="23"/>
  <c r="H10" i="72"/>
  <c r="V16" i="22"/>
  <c r="BN15" i="22" a="1"/>
  <c r="BN15" i="22"/>
  <c r="D7" i="72"/>
  <c r="AV34" i="19"/>
  <c r="C11" i="72"/>
  <c r="E11" i="71"/>
  <c r="R13" i="19"/>
  <c r="L32" i="19"/>
  <c r="P32" i="19"/>
  <c r="BN37" i="19" a="1"/>
  <c r="BN37" i="19"/>
  <c r="V11" i="21"/>
  <c r="BM12" i="21"/>
  <c r="B7" i="71"/>
  <c r="D7" i="70"/>
  <c r="F7" i="70"/>
  <c r="E11" i="70"/>
  <c r="C11" i="71"/>
  <c r="BM13" i="21"/>
  <c r="AY13" i="21"/>
  <c r="BN12" i="21" a="1"/>
  <c r="BN12" i="21"/>
  <c r="E11" i="69"/>
  <c r="C11" i="70"/>
  <c r="Q33" i="20"/>
  <c r="R33" i="20"/>
  <c r="U43" i="20"/>
  <c r="V43" i="20"/>
  <c r="Y33" i="20"/>
  <c r="Z33" i="20"/>
  <c r="U41" i="20"/>
  <c r="BN13" i="20" a="1"/>
  <c r="BN13" i="20"/>
  <c r="R13" i="20"/>
  <c r="V14" i="20"/>
  <c r="B6" i="69"/>
  <c r="F6" i="69"/>
  <c r="D6" i="68"/>
  <c r="AX9" i="18"/>
  <c r="BM15" i="18"/>
  <c r="AY15" i="18"/>
  <c r="BN14" i="18" a="1"/>
  <c r="BN14" i="18"/>
  <c r="H10" i="67"/>
  <c r="H11" i="67"/>
  <c r="BM15" i="17"/>
  <c r="AY15" i="17"/>
  <c r="BN14" i="17" a="1"/>
  <c r="BN14" i="17"/>
  <c r="H9" i="67"/>
  <c r="BM14" i="16"/>
  <c r="H12" i="65"/>
  <c r="D8" i="65"/>
  <c r="BM15" i="16"/>
  <c r="AY15" i="16"/>
  <c r="BN14" i="16" a="1"/>
  <c r="BN14" i="16"/>
  <c r="AY14" i="16"/>
  <c r="B10" i="65"/>
  <c r="F10" i="65"/>
  <c r="B8" i="65"/>
  <c r="B11" i="65"/>
  <c r="F11" i="65"/>
  <c r="V16" i="13"/>
  <c r="BN15" i="13" a="1"/>
  <c r="BN15" i="13"/>
  <c r="O21" i="33"/>
  <c r="C29" i="27"/>
  <c r="I15" i="27"/>
  <c r="I14" i="27"/>
  <c r="I13" i="27"/>
  <c r="I12" i="27"/>
  <c r="I11" i="27"/>
  <c r="I10" i="27"/>
  <c r="I9" i="27"/>
  <c r="BF9" i="27" a="1"/>
  <c r="BF9" i="27"/>
  <c r="I12" i="34"/>
  <c r="BE8" i="34"/>
  <c r="I14" i="39"/>
  <c r="BE10" i="39"/>
  <c r="AV10" i="39"/>
  <c r="I15" i="25"/>
  <c r="BE9" i="25"/>
  <c r="AV9" i="25"/>
  <c r="I14" i="46"/>
  <c r="BE10" i="46"/>
  <c r="AV10" i="46"/>
  <c r="C29" i="43"/>
  <c r="I14" i="43"/>
  <c r="I13" i="43"/>
  <c r="I12" i="43"/>
  <c r="I11" i="43"/>
  <c r="I10" i="43"/>
  <c r="I9" i="43"/>
  <c r="BF9" i="43" a="1"/>
  <c r="BF9" i="43"/>
  <c r="L32" i="45"/>
  <c r="P32" i="45"/>
  <c r="C29" i="19"/>
  <c r="I18" i="19"/>
  <c r="I17" i="19"/>
  <c r="I16" i="19"/>
  <c r="I15" i="19"/>
  <c r="I14" i="19"/>
  <c r="BF33" i="19" a="1"/>
  <c r="BF33" i="19"/>
  <c r="I17" i="21"/>
  <c r="I16" i="21"/>
  <c r="I15" i="21"/>
  <c r="I14" i="21"/>
  <c r="I13" i="21"/>
  <c r="I12" i="21"/>
  <c r="BF9" i="21" a="1"/>
  <c r="BF9" i="21"/>
  <c r="C29" i="21"/>
  <c r="I14" i="44"/>
  <c r="BF10" i="44" a="1"/>
  <c r="BF10" i="44"/>
  <c r="I20" i="16"/>
  <c r="I19" i="16"/>
  <c r="BF10" i="16" a="1"/>
  <c r="BF10" i="16"/>
  <c r="C29" i="42"/>
  <c r="I13" i="42"/>
  <c r="I12" i="42"/>
  <c r="I11" i="42"/>
  <c r="I10" i="42"/>
  <c r="I9" i="42"/>
  <c r="BF9" i="42" a="1"/>
  <c r="BF9" i="42"/>
  <c r="I8" i="20"/>
  <c r="I8" i="35"/>
  <c r="I13" i="41"/>
  <c r="I12" i="41"/>
  <c r="I11" i="41"/>
  <c r="I10" i="41"/>
  <c r="I9" i="41"/>
  <c r="BF9" i="41" a="1"/>
  <c r="BF9" i="41"/>
  <c r="C29" i="41"/>
  <c r="F25" i="33"/>
  <c r="I15" i="22"/>
  <c r="I14" i="22"/>
  <c r="I13" i="22"/>
  <c r="I12" i="22"/>
  <c r="I11" i="22"/>
  <c r="I10" i="22"/>
  <c r="I9" i="22"/>
  <c r="BF9" i="22" a="1"/>
  <c r="BF9" i="22"/>
  <c r="C29" i="22"/>
  <c r="I16" i="30"/>
  <c r="I15" i="30"/>
  <c r="I14" i="30"/>
  <c r="I13" i="30"/>
  <c r="I12" i="30"/>
  <c r="BF8" i="30" a="1"/>
  <c r="BF8" i="30"/>
  <c r="I12" i="28"/>
  <c r="I11" i="28"/>
  <c r="I10" i="28"/>
  <c r="I9" i="28"/>
  <c r="BF8" i="28" a="1"/>
  <c r="BF8" i="28"/>
  <c r="I15" i="32"/>
  <c r="I14" i="32"/>
  <c r="I13" i="32"/>
  <c r="I12" i="32"/>
  <c r="I11" i="32"/>
  <c r="I10" i="32"/>
  <c r="I9" i="32"/>
  <c r="BF9" i="32" a="1"/>
  <c r="BF9" i="32"/>
  <c r="I14" i="24"/>
  <c r="BE9" i="24"/>
  <c r="AV9" i="24"/>
  <c r="I16" i="33"/>
  <c r="BE10" i="33"/>
  <c r="AV10" i="33"/>
  <c r="L32" i="33"/>
  <c r="P32" i="33"/>
  <c r="U38" i="33"/>
  <c r="C29" i="45"/>
  <c r="I15" i="45"/>
  <c r="I9" i="29"/>
  <c r="BF8" i="29" a="1"/>
  <c r="BF8" i="29"/>
  <c r="I12" i="18"/>
  <c r="I11" i="18"/>
  <c r="I10" i="18"/>
  <c r="I9" i="18"/>
  <c r="BF8" i="18" a="1"/>
  <c r="BF8" i="18"/>
  <c r="V16" i="32"/>
  <c r="R15" i="32"/>
  <c r="L34" i="32"/>
  <c r="P34" i="32"/>
  <c r="U44" i="32"/>
  <c r="C29" i="47"/>
  <c r="I14" i="47"/>
  <c r="I13" i="47"/>
  <c r="I12" i="47"/>
  <c r="I11" i="47"/>
  <c r="I10" i="47"/>
  <c r="I9" i="47"/>
  <c r="BF9" i="47" a="1"/>
  <c r="BF9" i="47"/>
  <c r="I8" i="40"/>
  <c r="C30" i="13"/>
  <c r="I21" i="13"/>
  <c r="I20" i="13"/>
  <c r="BF10" i="13" a="1"/>
  <c r="BF10" i="13"/>
  <c r="Y13" i="13"/>
  <c r="R13" i="23"/>
  <c r="BM35" i="23"/>
  <c r="V14" i="23"/>
  <c r="Y13" i="24"/>
  <c r="R13" i="46"/>
  <c r="BM14" i="46"/>
  <c r="V14" i="46"/>
  <c r="Y13" i="16"/>
  <c r="Y13" i="34"/>
  <c r="F26" i="16"/>
  <c r="U44" i="23"/>
  <c r="Y11" i="23"/>
  <c r="V16" i="35"/>
  <c r="R15" i="35"/>
  <c r="L34" i="35"/>
  <c r="P34" i="35"/>
  <c r="U44" i="35"/>
  <c r="Y12" i="27"/>
  <c r="Y12" i="44"/>
  <c r="Y10" i="47"/>
  <c r="R14" i="34"/>
  <c r="BM14" i="34"/>
  <c r="AY14" i="34"/>
  <c r="V15" i="34"/>
  <c r="R14" i="25"/>
  <c r="BM14" i="25"/>
  <c r="AY14" i="25"/>
  <c r="V15" i="25"/>
  <c r="Y11" i="37"/>
  <c r="V15" i="16"/>
  <c r="R14" i="16"/>
  <c r="L33" i="16"/>
  <c r="P33" i="16"/>
  <c r="Y10" i="46"/>
  <c r="U41" i="45"/>
  <c r="Q33" i="45"/>
  <c r="R33" i="45"/>
  <c r="U43" i="45"/>
  <c r="V43" i="45"/>
  <c r="Y33" i="45"/>
  <c r="Z33" i="45"/>
  <c r="Y12" i="29"/>
  <c r="C30" i="16"/>
  <c r="V16" i="27"/>
  <c r="R15" i="27"/>
  <c r="L34" i="27"/>
  <c r="P34" i="27"/>
  <c r="Y13" i="32"/>
  <c r="L34" i="30"/>
  <c r="P34" i="30"/>
  <c r="V16" i="30"/>
  <c r="R15" i="30"/>
  <c r="Y12" i="40"/>
  <c r="U42" i="21"/>
  <c r="Y9" i="28"/>
  <c r="Y8" i="28"/>
  <c r="Y11" i="39"/>
  <c r="R13" i="17"/>
  <c r="BM14" i="17"/>
  <c r="AY14" i="17"/>
  <c r="V14" i="17"/>
  <c r="Y13" i="45"/>
  <c r="Y12" i="25"/>
  <c r="U42" i="33"/>
  <c r="V12" i="21"/>
  <c r="O21" i="21"/>
  <c r="Q32" i="24"/>
  <c r="R32" i="24"/>
  <c r="U40" i="24"/>
  <c r="V40" i="24"/>
  <c r="Y32" i="24"/>
  <c r="Z32" i="24"/>
  <c r="U38" i="24"/>
  <c r="V16" i="40"/>
  <c r="L34" i="40"/>
  <c r="P34" i="40"/>
  <c r="R15" i="40"/>
  <c r="V12" i="45"/>
  <c r="V16" i="41"/>
  <c r="R15" i="41"/>
  <c r="L34" i="41"/>
  <c r="P34" i="41"/>
  <c r="V16" i="44"/>
  <c r="L34" i="44"/>
  <c r="P34" i="44"/>
  <c r="R15" i="44"/>
  <c r="R14" i="18"/>
  <c r="BM14" i="18"/>
  <c r="AY14" i="18"/>
  <c r="V15" i="18"/>
  <c r="Y12" i="22"/>
  <c r="Y13" i="38"/>
  <c r="V16" i="29"/>
  <c r="L34" i="29"/>
  <c r="P34" i="29"/>
  <c r="R15" i="29"/>
  <c r="Y13" i="41"/>
  <c r="Y13" i="17"/>
  <c r="L34" i="42"/>
  <c r="P34" i="42"/>
  <c r="V16" i="42"/>
  <c r="R15" i="42"/>
  <c r="Y10" i="42"/>
  <c r="U44" i="43"/>
  <c r="U44" i="18"/>
  <c r="L34" i="47"/>
  <c r="P34" i="47"/>
  <c r="V16" i="47"/>
  <c r="R15" i="47"/>
  <c r="R14" i="43"/>
  <c r="BM14" i="43"/>
  <c r="AY14" i="43"/>
  <c r="V15" i="43"/>
  <c r="Y11" i="18"/>
  <c r="V16" i="38"/>
  <c r="R15" i="38"/>
  <c r="L34" i="38"/>
  <c r="P34" i="38"/>
  <c r="V12" i="24"/>
  <c r="Y12" i="21"/>
  <c r="Y13" i="30"/>
  <c r="F26" i="44"/>
  <c r="R14" i="37"/>
  <c r="BM14" i="37"/>
  <c r="AY14" i="37"/>
  <c r="V15" i="37"/>
  <c r="Y9" i="35"/>
  <c r="Q32" i="45"/>
  <c r="R32" i="45"/>
  <c r="U38" i="45"/>
  <c r="Q32" i="21"/>
  <c r="R32" i="21"/>
  <c r="U40" i="21"/>
  <c r="V40" i="21"/>
  <c r="Y32" i="21"/>
  <c r="Z32" i="21"/>
  <c r="U38" i="21"/>
  <c r="V15" i="28"/>
  <c r="L34" i="28"/>
  <c r="P34" i="28"/>
  <c r="U44" i="28"/>
  <c r="R14" i="28"/>
  <c r="Y9" i="33"/>
  <c r="Y11" i="43"/>
  <c r="Y12" i="20"/>
  <c r="U44" i="46"/>
  <c r="V14" i="19"/>
  <c r="Y13" i="19"/>
  <c r="L31" i="45"/>
  <c r="P31" i="45"/>
  <c r="R15" i="22"/>
  <c r="L34" i="22"/>
  <c r="P34" i="22"/>
  <c r="U44" i="22"/>
  <c r="R15" i="39"/>
  <c r="L34" i="39"/>
  <c r="P34" i="39"/>
  <c r="R15" i="13"/>
  <c r="L34" i="13"/>
  <c r="P34" i="13"/>
  <c r="R10" i="21"/>
  <c r="L31" i="21"/>
  <c r="P31" i="21"/>
  <c r="Q33" i="19"/>
  <c r="R33" i="19"/>
  <c r="U43" i="19"/>
  <c r="V43" i="19"/>
  <c r="Y33" i="19"/>
  <c r="Z33" i="19"/>
  <c r="U41" i="19"/>
  <c r="R11" i="24"/>
  <c r="L31" i="24"/>
  <c r="P31" i="24"/>
  <c r="R10" i="33"/>
  <c r="L31" i="33"/>
  <c r="P31" i="33"/>
  <c r="I18" i="16"/>
  <c r="BE10" i="16"/>
  <c r="AV10" i="16"/>
  <c r="BA14" i="25"/>
  <c r="AZ9" i="24"/>
  <c r="AZ10" i="46"/>
  <c r="AZ11" i="44"/>
  <c r="B8" i="94"/>
  <c r="F8" i="94"/>
  <c r="H7" i="75"/>
  <c r="BA14" i="17"/>
  <c r="BA14" i="34"/>
  <c r="AZ10" i="39"/>
  <c r="C12" i="67"/>
  <c r="BA15" i="16"/>
  <c r="AZ34" i="19"/>
  <c r="BA13" i="33"/>
  <c r="BA15" i="46"/>
  <c r="BA14" i="43"/>
  <c r="BA15" i="18"/>
  <c r="AY14" i="46"/>
  <c r="AY12" i="33"/>
  <c r="F27" i="38"/>
  <c r="AZ9" i="38"/>
  <c r="AV22" i="38" a="1"/>
  <c r="AV22" i="38"/>
  <c r="AV28" i="38"/>
  <c r="AV21" i="38"/>
  <c r="AV25" i="38"/>
  <c r="AV27" i="38"/>
  <c r="AV26" i="38"/>
  <c r="AV19" i="38"/>
  <c r="AV20" i="38" a="1"/>
  <c r="AV20" i="38"/>
  <c r="BA13" i="21"/>
  <c r="C11" i="67"/>
  <c r="BA14" i="16"/>
  <c r="H7" i="70"/>
  <c r="AY35" i="23"/>
  <c r="F27" i="23"/>
  <c r="AV24" i="30"/>
  <c r="BA12" i="24"/>
  <c r="BA14" i="37"/>
  <c r="BA15" i="43"/>
  <c r="Q32" i="33"/>
  <c r="R32" i="33"/>
  <c r="U40" i="33"/>
  <c r="V40" i="33"/>
  <c r="Y32" i="33"/>
  <c r="Z32" i="33"/>
  <c r="BA15" i="25"/>
  <c r="BA14" i="18"/>
  <c r="I8" i="37"/>
  <c r="H7" i="76"/>
  <c r="BA15" i="34"/>
  <c r="BE10" i="17"/>
  <c r="AV10" i="17"/>
  <c r="C29" i="17"/>
  <c r="I17" i="17"/>
  <c r="I16" i="17"/>
  <c r="I15" i="17"/>
  <c r="I14" i="17"/>
  <c r="AZ9" i="25"/>
  <c r="H6" i="69"/>
  <c r="B7" i="67"/>
  <c r="AZ10" i="16"/>
  <c r="H7" i="77"/>
  <c r="F7" i="90"/>
  <c r="AZ30" i="23"/>
  <c r="AV43" i="23" a="1"/>
  <c r="AV43" i="23"/>
  <c r="AV47" i="23"/>
  <c r="AV46" i="23"/>
  <c r="AV42" i="23"/>
  <c r="AV49" i="23"/>
  <c r="AV48" i="23"/>
  <c r="AV40" i="23"/>
  <c r="AV41" i="23" a="1"/>
  <c r="AV41" i="23"/>
  <c r="BE9" i="35"/>
  <c r="AV9" i="35"/>
  <c r="F31" i="35"/>
  <c r="F30" i="35"/>
  <c r="F29" i="35"/>
  <c r="F27" i="35"/>
  <c r="F28" i="35"/>
  <c r="H11" i="65"/>
  <c r="BA15" i="17"/>
  <c r="BE9" i="40"/>
  <c r="AV9" i="40"/>
  <c r="F30" i="40"/>
  <c r="F29" i="40"/>
  <c r="F28" i="40"/>
  <c r="F27" i="40"/>
  <c r="AZ10" i="33"/>
  <c r="BE8" i="20"/>
  <c r="AV8" i="20"/>
  <c r="F28" i="20"/>
  <c r="F31" i="20"/>
  <c r="F29" i="20"/>
  <c r="F30" i="20"/>
  <c r="BA36" i="23"/>
  <c r="BA15" i="37"/>
  <c r="AV18" i="30"/>
  <c r="C17" i="64"/>
  <c r="BN14" i="47" a="1"/>
  <c r="BN14" i="47"/>
  <c r="BM15" i="47"/>
  <c r="AY15" i="47"/>
  <c r="C11" i="95"/>
  <c r="E11" i="94"/>
  <c r="C12" i="95"/>
  <c r="E12" i="94"/>
  <c r="B7" i="95"/>
  <c r="F7" i="95"/>
  <c r="D7" i="94"/>
  <c r="AX10" i="46"/>
  <c r="BN14" i="44" a="1"/>
  <c r="BN14" i="44"/>
  <c r="BM15" i="44"/>
  <c r="AY15" i="44"/>
  <c r="V11" i="45"/>
  <c r="BM12" i="45"/>
  <c r="AY12" i="45"/>
  <c r="R10" i="45"/>
  <c r="O21" i="45"/>
  <c r="I14" i="45"/>
  <c r="I13" i="45"/>
  <c r="I12" i="45"/>
  <c r="I11" i="45"/>
  <c r="I10" i="45"/>
  <c r="I9" i="45"/>
  <c r="BF9" i="45" a="1"/>
  <c r="BF9" i="45"/>
  <c r="BE10" i="45"/>
  <c r="AV10" i="45"/>
  <c r="AY13" i="45"/>
  <c r="F7" i="91"/>
  <c r="E11" i="91"/>
  <c r="E12" i="91"/>
  <c r="BM15" i="42"/>
  <c r="AY15" i="42"/>
  <c r="BN14" i="42" a="1"/>
  <c r="BN14" i="42"/>
  <c r="BN14" i="41" a="1"/>
  <c r="BN14" i="41"/>
  <c r="BM15" i="41"/>
  <c r="AY15" i="41"/>
  <c r="AX9" i="40"/>
  <c r="AZ8" i="40"/>
  <c r="BM15" i="40"/>
  <c r="AY15" i="40"/>
  <c r="BN14" i="40" a="1"/>
  <c r="BN14" i="40"/>
  <c r="V15" i="39"/>
  <c r="BM15" i="39"/>
  <c r="AY15" i="39"/>
  <c r="BN14" i="39" a="1"/>
  <c r="BN14" i="39"/>
  <c r="AZ16" i="38"/>
  <c r="BN14" i="38" a="1"/>
  <c r="BN14" i="38"/>
  <c r="BM15" i="38"/>
  <c r="AY15" i="38"/>
  <c r="BN14" i="35" a="1"/>
  <c r="BN14" i="35"/>
  <c r="BM15" i="35"/>
  <c r="AY15" i="35"/>
  <c r="AX9" i="35"/>
  <c r="AZ8" i="35"/>
  <c r="E11" i="83"/>
  <c r="G11" i="83"/>
  <c r="E12" i="83"/>
  <c r="G12" i="83"/>
  <c r="V10" i="33"/>
  <c r="BN11" i="33" a="1"/>
  <c r="BN11" i="33"/>
  <c r="C9" i="83"/>
  <c r="B7" i="83"/>
  <c r="F7" i="83"/>
  <c r="C10" i="83"/>
  <c r="BM15" i="32"/>
  <c r="AY15" i="32"/>
  <c r="BN14" i="32" a="1"/>
  <c r="BN14" i="32"/>
  <c r="BM15" i="30"/>
  <c r="AY15" i="30"/>
  <c r="BN14" i="30" a="1"/>
  <c r="BN14" i="30"/>
  <c r="AZ16" i="30"/>
  <c r="F6" i="78"/>
  <c r="BM15" i="29"/>
  <c r="AY15" i="29"/>
  <c r="BN14" i="29" a="1"/>
  <c r="BN14" i="29"/>
  <c r="BM15" i="28"/>
  <c r="AY15" i="28"/>
  <c r="BN14" i="28" a="1"/>
  <c r="BN14" i="28"/>
  <c r="BN14" i="27" a="1"/>
  <c r="BN14" i="27"/>
  <c r="BM15" i="27"/>
  <c r="AY15" i="27"/>
  <c r="B6" i="76"/>
  <c r="D6" i="75"/>
  <c r="AX9" i="25"/>
  <c r="E11" i="75"/>
  <c r="G11" i="75"/>
  <c r="C11" i="76"/>
  <c r="E12" i="75"/>
  <c r="G12" i="75"/>
  <c r="C12" i="76"/>
  <c r="V11" i="24"/>
  <c r="BN11" i="24" a="1"/>
  <c r="BN11" i="24"/>
  <c r="B6" i="75"/>
  <c r="F6" i="75"/>
  <c r="D6" i="74"/>
  <c r="F6" i="74"/>
  <c r="AX9" i="24"/>
  <c r="AZ37" i="23"/>
  <c r="C11" i="74"/>
  <c r="G11" i="74"/>
  <c r="C12" i="74"/>
  <c r="G12" i="74"/>
  <c r="V15" i="22"/>
  <c r="BN14" i="22" a="1"/>
  <c r="BN14" i="22"/>
  <c r="BM15" i="22"/>
  <c r="AY15" i="22"/>
  <c r="G11" i="71"/>
  <c r="V13" i="19"/>
  <c r="BM37" i="19"/>
  <c r="AY37" i="19"/>
  <c r="BN36" i="19" a="1"/>
  <c r="BN36" i="19"/>
  <c r="R12" i="19"/>
  <c r="BM36" i="19"/>
  <c r="B7" i="72"/>
  <c r="F7" i="72"/>
  <c r="D7" i="71"/>
  <c r="F7" i="71"/>
  <c r="E10" i="70"/>
  <c r="C10" i="71"/>
  <c r="G11" i="70"/>
  <c r="AY12" i="21"/>
  <c r="V10" i="21"/>
  <c r="BN11" i="21" a="1"/>
  <c r="BN11" i="21"/>
  <c r="AZ8" i="20"/>
  <c r="AX8" i="20"/>
  <c r="V13" i="20"/>
  <c r="BN12" i="20" a="1"/>
  <c r="BN12" i="20"/>
  <c r="BM13" i="20"/>
  <c r="AY13" i="20"/>
  <c r="L32" i="20"/>
  <c r="P32" i="20"/>
  <c r="R12" i="20"/>
  <c r="U42" i="20"/>
  <c r="E11" i="68"/>
  <c r="C11" i="69"/>
  <c r="G11" i="69"/>
  <c r="E12" i="68"/>
  <c r="C12" i="69"/>
  <c r="G12" i="69"/>
  <c r="E11" i="67"/>
  <c r="C11" i="68"/>
  <c r="C12" i="68"/>
  <c r="E12" i="67"/>
  <c r="H10" i="65"/>
  <c r="H9" i="65"/>
  <c r="E12" i="65"/>
  <c r="D7" i="65"/>
  <c r="E11" i="65"/>
  <c r="BN13" i="16" a="1"/>
  <c r="BN13" i="16"/>
  <c r="F8" i="65"/>
  <c r="V15" i="13"/>
  <c r="BN14" i="13" a="1"/>
  <c r="BN14" i="13"/>
  <c r="BM15" i="13"/>
  <c r="AY15" i="13"/>
  <c r="I11" i="30"/>
  <c r="BE8" i="30"/>
  <c r="I8" i="41"/>
  <c r="I8" i="47"/>
  <c r="I13" i="19"/>
  <c r="BE33" i="19"/>
  <c r="AV33" i="19"/>
  <c r="I8" i="22"/>
  <c r="I11" i="34"/>
  <c r="I10" i="34"/>
  <c r="I9" i="34"/>
  <c r="I8" i="34"/>
  <c r="I8" i="42"/>
  <c r="I13" i="46"/>
  <c r="I12" i="46"/>
  <c r="I11" i="46"/>
  <c r="I10" i="46"/>
  <c r="I9" i="46"/>
  <c r="BF9" i="46" a="1"/>
  <c r="BF9" i="46"/>
  <c r="R14" i="32"/>
  <c r="BM14" i="32"/>
  <c r="AY14" i="32"/>
  <c r="V15" i="32"/>
  <c r="I15" i="33"/>
  <c r="I14" i="33"/>
  <c r="I13" i="33"/>
  <c r="I12" i="33"/>
  <c r="I11" i="33"/>
  <c r="I10" i="33"/>
  <c r="I9" i="33"/>
  <c r="BF9" i="33" a="1"/>
  <c r="BF9" i="33"/>
  <c r="C29" i="33"/>
  <c r="C29" i="46"/>
  <c r="P29" i="46"/>
  <c r="Q28" i="46"/>
  <c r="R28" i="46"/>
  <c r="I8" i="43"/>
  <c r="I8" i="27"/>
  <c r="I8" i="28"/>
  <c r="I13" i="24"/>
  <c r="I12" i="24"/>
  <c r="I11" i="24"/>
  <c r="I10" i="24"/>
  <c r="I9" i="24"/>
  <c r="BF8" i="24" a="1"/>
  <c r="BF8" i="24"/>
  <c r="I13" i="44"/>
  <c r="C29" i="44"/>
  <c r="I8" i="18"/>
  <c r="I14" i="25"/>
  <c r="I13" i="25"/>
  <c r="I12" i="25"/>
  <c r="I11" i="25"/>
  <c r="I10" i="25"/>
  <c r="I9" i="25"/>
  <c r="BF8" i="25" a="1"/>
  <c r="BF8" i="25"/>
  <c r="I8" i="32"/>
  <c r="I11" i="21"/>
  <c r="BE9" i="21"/>
  <c r="AV9" i="21"/>
  <c r="I8" i="29"/>
  <c r="I13" i="39"/>
  <c r="I12" i="39"/>
  <c r="I11" i="39"/>
  <c r="I10" i="39"/>
  <c r="I9" i="39"/>
  <c r="BF9" i="39" a="1"/>
  <c r="BF9" i="39"/>
  <c r="C29" i="39"/>
  <c r="F26" i="13"/>
  <c r="R14" i="38"/>
  <c r="BM14" i="38"/>
  <c r="AY14" i="38"/>
  <c r="V15" i="38"/>
  <c r="U44" i="44"/>
  <c r="V14" i="34"/>
  <c r="R13" i="34"/>
  <c r="BN13" i="34" a="1"/>
  <c r="BN13" i="34"/>
  <c r="L33" i="34"/>
  <c r="P33" i="34"/>
  <c r="R14" i="35"/>
  <c r="V15" i="35"/>
  <c r="Y12" i="41"/>
  <c r="U44" i="30"/>
  <c r="U42" i="45"/>
  <c r="U40" i="45"/>
  <c r="V40" i="45"/>
  <c r="Y32" i="45"/>
  <c r="Z32" i="45"/>
  <c r="Z10" i="47"/>
  <c r="AA10" i="47"/>
  <c r="Y9" i="47"/>
  <c r="Y8" i="47"/>
  <c r="Y12" i="16"/>
  <c r="U44" i="41"/>
  <c r="Z9" i="28"/>
  <c r="AA9" i="28"/>
  <c r="Z8" i="28"/>
  <c r="AA8" i="28"/>
  <c r="Z17" i="28"/>
  <c r="AA17" i="28"/>
  <c r="AB17" i="28"/>
  <c r="Z14" i="28"/>
  <c r="AA14" i="28"/>
  <c r="Z16" i="28"/>
  <c r="AA16" i="28"/>
  <c r="AB16" i="28"/>
  <c r="Z13" i="28"/>
  <c r="AA13" i="28"/>
  <c r="Z15" i="28"/>
  <c r="AA15" i="28"/>
  <c r="AB15" i="28"/>
  <c r="Z12" i="28"/>
  <c r="AA12" i="28"/>
  <c r="Z11" i="28"/>
  <c r="AA11" i="28"/>
  <c r="Y12" i="32"/>
  <c r="Y9" i="46"/>
  <c r="Y8" i="46"/>
  <c r="U39" i="45"/>
  <c r="R14" i="29"/>
  <c r="BM14" i="29"/>
  <c r="AY14" i="29"/>
  <c r="V15" i="29"/>
  <c r="R14" i="41"/>
  <c r="BM14" i="41"/>
  <c r="AY14" i="41"/>
  <c r="V15" i="41"/>
  <c r="Z10" i="28"/>
  <c r="AA10" i="28"/>
  <c r="Y11" i="44"/>
  <c r="Y11" i="20"/>
  <c r="U44" i="29"/>
  <c r="Y11" i="25"/>
  <c r="U44" i="27"/>
  <c r="U41" i="16"/>
  <c r="Q33" i="16"/>
  <c r="R33" i="16"/>
  <c r="U43" i="16"/>
  <c r="V43" i="16"/>
  <c r="Y33" i="16"/>
  <c r="Z33" i="16"/>
  <c r="Y10" i="23"/>
  <c r="V13" i="46"/>
  <c r="R12" i="46"/>
  <c r="BN13" i="46" a="1"/>
  <c r="BN13" i="46"/>
  <c r="L33" i="46"/>
  <c r="P33" i="46"/>
  <c r="V14" i="43"/>
  <c r="L33" i="43"/>
  <c r="P33" i="43"/>
  <c r="R13" i="43"/>
  <c r="BN13" i="43" a="1"/>
  <c r="BN13" i="43"/>
  <c r="I19" i="13"/>
  <c r="BE10" i="13"/>
  <c r="AV10" i="13"/>
  <c r="R14" i="27"/>
  <c r="BM14" i="27"/>
  <c r="AY14" i="27"/>
  <c r="V15" i="27"/>
  <c r="R13" i="16"/>
  <c r="V14" i="16"/>
  <c r="Y11" i="27"/>
  <c r="Y12" i="24"/>
  <c r="U35" i="24"/>
  <c r="Q31" i="24"/>
  <c r="R31" i="24"/>
  <c r="U39" i="21"/>
  <c r="Y10" i="43"/>
  <c r="Y8" i="35"/>
  <c r="R14" i="47"/>
  <c r="BM14" i="47"/>
  <c r="V15" i="47"/>
  <c r="Y9" i="42"/>
  <c r="Y12" i="38"/>
  <c r="Y12" i="45"/>
  <c r="Y11" i="40"/>
  <c r="Y11" i="21"/>
  <c r="O22" i="24"/>
  <c r="R14" i="40"/>
  <c r="BM14" i="40"/>
  <c r="AY14" i="40"/>
  <c r="V15" i="40"/>
  <c r="Y10" i="37"/>
  <c r="U39" i="33"/>
  <c r="Y12" i="30"/>
  <c r="Y10" i="18"/>
  <c r="U44" i="39"/>
  <c r="Q31" i="45"/>
  <c r="R31" i="45"/>
  <c r="U37" i="45"/>
  <c r="U35" i="45"/>
  <c r="Y8" i="33"/>
  <c r="Z9" i="33"/>
  <c r="AA9" i="33"/>
  <c r="U44" i="47"/>
  <c r="R14" i="42"/>
  <c r="BM14" i="42"/>
  <c r="AY14" i="42"/>
  <c r="V15" i="42"/>
  <c r="U44" i="40"/>
  <c r="V13" i="23"/>
  <c r="R12" i="23"/>
  <c r="BN34" i="23" a="1"/>
  <c r="BN34" i="23"/>
  <c r="L33" i="23"/>
  <c r="P33" i="23"/>
  <c r="V14" i="37"/>
  <c r="L33" i="37"/>
  <c r="P33" i="37"/>
  <c r="R13" i="37"/>
  <c r="BN13" i="37" a="1"/>
  <c r="BN13" i="37"/>
  <c r="V13" i="17"/>
  <c r="L33" i="17"/>
  <c r="P33" i="17"/>
  <c r="R12" i="17"/>
  <c r="BN13" i="17" a="1"/>
  <c r="BN13" i="17"/>
  <c r="Y12" i="13"/>
  <c r="Q31" i="33"/>
  <c r="R31" i="33"/>
  <c r="U37" i="33"/>
  <c r="U35" i="33"/>
  <c r="U35" i="21"/>
  <c r="Q31" i="21"/>
  <c r="R31" i="21"/>
  <c r="U37" i="21"/>
  <c r="V37" i="21"/>
  <c r="Y31" i="21"/>
  <c r="Z31" i="21"/>
  <c r="R13" i="28"/>
  <c r="BM14" i="28"/>
  <c r="AY14" i="28"/>
  <c r="V14" i="28"/>
  <c r="U44" i="42"/>
  <c r="Y11" i="22"/>
  <c r="V14" i="18"/>
  <c r="R13" i="18"/>
  <c r="BN13" i="18" a="1"/>
  <c r="BN13" i="18"/>
  <c r="L33" i="18"/>
  <c r="P33" i="18"/>
  <c r="U39" i="24"/>
  <c r="U37" i="24"/>
  <c r="V37" i="24"/>
  <c r="Y31" i="24"/>
  <c r="Z31" i="24"/>
  <c r="Y10" i="39"/>
  <c r="Y11" i="29"/>
  <c r="V14" i="25"/>
  <c r="R13" i="25"/>
  <c r="BN13" i="25" a="1"/>
  <c r="BN13" i="25"/>
  <c r="L33" i="25"/>
  <c r="P33" i="25"/>
  <c r="Y12" i="34"/>
  <c r="U44" i="13"/>
  <c r="U44" i="38"/>
  <c r="Y12" i="17"/>
  <c r="R14" i="44"/>
  <c r="BM14" i="44"/>
  <c r="V15" i="44"/>
  <c r="R14" i="30"/>
  <c r="BM14" i="30"/>
  <c r="AY14" i="30"/>
  <c r="V15" i="30"/>
  <c r="R14" i="13"/>
  <c r="Y12" i="19"/>
  <c r="U42" i="19"/>
  <c r="R9" i="45"/>
  <c r="L30" i="45"/>
  <c r="P30" i="45"/>
  <c r="R10" i="24"/>
  <c r="L30" i="24"/>
  <c r="P30" i="24"/>
  <c r="R9" i="33"/>
  <c r="L30" i="33"/>
  <c r="P30" i="33"/>
  <c r="R14" i="22"/>
  <c r="U38" i="19"/>
  <c r="Q32" i="19"/>
  <c r="R32" i="19"/>
  <c r="U40" i="19"/>
  <c r="R14" i="39"/>
  <c r="R9" i="21"/>
  <c r="L30" i="21"/>
  <c r="P30" i="21"/>
  <c r="I17" i="16"/>
  <c r="I16" i="16"/>
  <c r="I15" i="16"/>
  <c r="I14" i="16"/>
  <c r="I13" i="16"/>
  <c r="BF9" i="16" a="1"/>
  <c r="BF9" i="16"/>
  <c r="C29" i="16"/>
  <c r="BA14" i="29"/>
  <c r="H7" i="72"/>
  <c r="BA15" i="35"/>
  <c r="AZ10" i="45"/>
  <c r="AZ10" i="17"/>
  <c r="B7" i="68"/>
  <c r="F7" i="68"/>
  <c r="D7" i="67"/>
  <c r="BA14" i="46"/>
  <c r="BA15" i="40"/>
  <c r="AV21" i="20"/>
  <c r="AV19" i="20"/>
  <c r="AV22" i="20" a="1"/>
  <c r="AV22" i="20"/>
  <c r="AV20" i="20" a="1"/>
  <c r="AV20" i="20"/>
  <c r="AV26" i="20"/>
  <c r="AV28" i="20"/>
  <c r="AV25" i="20"/>
  <c r="AV27" i="20"/>
  <c r="R11" i="19"/>
  <c r="BE9" i="42"/>
  <c r="AV9" i="42"/>
  <c r="F31" i="42"/>
  <c r="F30" i="42"/>
  <c r="F29" i="42"/>
  <c r="F28" i="42"/>
  <c r="I12" i="69"/>
  <c r="B5" i="70"/>
  <c r="H6" i="74"/>
  <c r="H7" i="83"/>
  <c r="BA15" i="32"/>
  <c r="BA14" i="27"/>
  <c r="BA14" i="38"/>
  <c r="F28" i="34"/>
  <c r="F27" i="34"/>
  <c r="F30" i="34"/>
  <c r="F29" i="34"/>
  <c r="D5" i="69"/>
  <c r="H6" i="75"/>
  <c r="BA15" i="38"/>
  <c r="BA15" i="41"/>
  <c r="BA12" i="45"/>
  <c r="BA15" i="47"/>
  <c r="AZ9" i="35"/>
  <c r="AV21" i="35"/>
  <c r="AV18" i="35"/>
  <c r="C21" i="64"/>
  <c r="AV26" i="35"/>
  <c r="AV28" i="35"/>
  <c r="AV25" i="35"/>
  <c r="AV27" i="35"/>
  <c r="AV24" i="35"/>
  <c r="AV20" i="35" a="1"/>
  <c r="AV20" i="35"/>
  <c r="AV22" i="35" a="1"/>
  <c r="AV22" i="35"/>
  <c r="AV19" i="35"/>
  <c r="H7" i="90"/>
  <c r="AV24" i="38"/>
  <c r="BA14" i="32"/>
  <c r="L31" i="19"/>
  <c r="P31" i="19"/>
  <c r="B7" i="65"/>
  <c r="AZ10" i="13"/>
  <c r="BE8" i="28"/>
  <c r="AV8" i="28"/>
  <c r="F28" i="28"/>
  <c r="F29" i="28"/>
  <c r="F31" i="28"/>
  <c r="F30" i="28"/>
  <c r="BE9" i="22"/>
  <c r="AV9" i="22"/>
  <c r="F31" i="22"/>
  <c r="F30" i="22"/>
  <c r="F27" i="22"/>
  <c r="F29" i="22"/>
  <c r="F28" i="22"/>
  <c r="BA37" i="19"/>
  <c r="BA15" i="28"/>
  <c r="H8" i="94"/>
  <c r="BE8" i="18"/>
  <c r="AV8" i="18"/>
  <c r="F31" i="18"/>
  <c r="F30" i="18"/>
  <c r="F29" i="18"/>
  <c r="F28" i="18"/>
  <c r="BA14" i="28"/>
  <c r="BE9" i="27"/>
  <c r="AV9" i="27"/>
  <c r="F31" i="27"/>
  <c r="F30" i="27"/>
  <c r="F29" i="27"/>
  <c r="F28" i="27"/>
  <c r="AZ33" i="19"/>
  <c r="BA15" i="44"/>
  <c r="F26" i="40"/>
  <c r="AV18" i="38"/>
  <c r="C23" i="64"/>
  <c r="H8" i="65"/>
  <c r="BE9" i="47"/>
  <c r="AV9" i="47"/>
  <c r="AZ8" i="47"/>
  <c r="F31" i="47"/>
  <c r="F30" i="47"/>
  <c r="F27" i="47"/>
  <c r="F29" i="47"/>
  <c r="F28" i="47"/>
  <c r="I11" i="71"/>
  <c r="BA15" i="29"/>
  <c r="BA15" i="42"/>
  <c r="C26" i="96"/>
  <c r="BA12" i="21"/>
  <c r="BA14" i="30"/>
  <c r="BE8" i="29"/>
  <c r="AV8" i="29"/>
  <c r="F31" i="29"/>
  <c r="F30" i="29"/>
  <c r="F29" i="29"/>
  <c r="F28" i="29"/>
  <c r="BE9" i="43"/>
  <c r="AV9" i="43"/>
  <c r="AZ8" i="43"/>
  <c r="F31" i="43"/>
  <c r="F30" i="43"/>
  <c r="F29" i="43"/>
  <c r="F28" i="43"/>
  <c r="BE9" i="41"/>
  <c r="AV9" i="41"/>
  <c r="F29" i="41"/>
  <c r="F28" i="41"/>
  <c r="F30" i="41"/>
  <c r="F31" i="41"/>
  <c r="I11" i="70"/>
  <c r="BA15" i="22"/>
  <c r="I12" i="75"/>
  <c r="H6" i="78"/>
  <c r="I12" i="83"/>
  <c r="BA15" i="39"/>
  <c r="AZ9" i="40"/>
  <c r="AZ16" i="40"/>
  <c r="AV27" i="40"/>
  <c r="AV26" i="40"/>
  <c r="AV28" i="40"/>
  <c r="AV25" i="40"/>
  <c r="AV21" i="40"/>
  <c r="AV22" i="40" a="1"/>
  <c r="AV22" i="40"/>
  <c r="AV19" i="40"/>
  <c r="AV20" i="40" a="1"/>
  <c r="AV20" i="40"/>
  <c r="BA35" i="23"/>
  <c r="AZ16" i="20"/>
  <c r="V37" i="33"/>
  <c r="Y31" i="33"/>
  <c r="Z31" i="33"/>
  <c r="BA14" i="40"/>
  <c r="AZ9" i="21"/>
  <c r="AV45" i="23"/>
  <c r="BA15" i="27"/>
  <c r="V12" i="19"/>
  <c r="BA14" i="42"/>
  <c r="BA14" i="41"/>
  <c r="BA15" i="13"/>
  <c r="G11" i="68"/>
  <c r="BA13" i="20"/>
  <c r="H7" i="91"/>
  <c r="F27" i="20"/>
  <c r="BF9" i="17" a="1"/>
  <c r="BF9" i="17"/>
  <c r="I13" i="17"/>
  <c r="BE9" i="32"/>
  <c r="AV9" i="32"/>
  <c r="F31" i="32"/>
  <c r="F30" i="32"/>
  <c r="F29" i="32"/>
  <c r="F28" i="32"/>
  <c r="H7" i="71"/>
  <c r="I12" i="74"/>
  <c r="BA15" i="30"/>
  <c r="BA13" i="45"/>
  <c r="H7" i="95"/>
  <c r="AV39" i="23"/>
  <c r="C11" i="64"/>
  <c r="BE9" i="37"/>
  <c r="AV9" i="37"/>
  <c r="F31" i="37"/>
  <c r="F30" i="37"/>
  <c r="F29" i="37"/>
  <c r="F28" i="37"/>
  <c r="BA12" i="33"/>
  <c r="D6" i="95"/>
  <c r="AX9" i="47"/>
  <c r="E12" i="95"/>
  <c r="G12" i="95"/>
  <c r="AY14" i="47"/>
  <c r="C12" i="94"/>
  <c r="G12" i="94"/>
  <c r="AY14" i="44"/>
  <c r="I12" i="44"/>
  <c r="I11" i="44"/>
  <c r="I10" i="44"/>
  <c r="I9" i="44"/>
  <c r="BF9" i="44" a="1"/>
  <c r="BF9" i="44"/>
  <c r="BE10" i="44"/>
  <c r="AV10" i="44"/>
  <c r="V10" i="45"/>
  <c r="BN11" i="45" a="1"/>
  <c r="BN11" i="45"/>
  <c r="V9" i="45"/>
  <c r="BM11" i="45"/>
  <c r="BN10" i="45" a="1"/>
  <c r="BN10" i="45"/>
  <c r="I8" i="45"/>
  <c r="V37" i="45"/>
  <c r="Y31" i="45"/>
  <c r="Z31" i="45"/>
  <c r="AX9" i="43"/>
  <c r="D6" i="90"/>
  <c r="B6" i="91"/>
  <c r="AX9" i="42"/>
  <c r="AZ8" i="42"/>
  <c r="E11" i="90"/>
  <c r="C11" i="91"/>
  <c r="G11" i="91"/>
  <c r="E12" i="90"/>
  <c r="C12" i="91"/>
  <c r="G12" i="91"/>
  <c r="C11" i="90"/>
  <c r="C12" i="90"/>
  <c r="G12" i="90"/>
  <c r="B6" i="90"/>
  <c r="AZ8" i="41"/>
  <c r="V14" i="39"/>
  <c r="BM14" i="39"/>
  <c r="AY14" i="39"/>
  <c r="AZ16" i="35"/>
  <c r="BM14" i="35"/>
  <c r="AY14" i="35"/>
  <c r="I11" i="83"/>
  <c r="V9" i="33"/>
  <c r="BM11" i="33"/>
  <c r="AY11" i="33"/>
  <c r="BN10" i="33" a="1"/>
  <c r="BN10" i="33"/>
  <c r="AX9" i="32"/>
  <c r="AZ8" i="32"/>
  <c r="E11" i="78"/>
  <c r="D5" i="78"/>
  <c r="AZ8" i="29"/>
  <c r="AX8" i="29"/>
  <c r="E12" i="78"/>
  <c r="C11" i="78"/>
  <c r="E11" i="77"/>
  <c r="C12" i="78"/>
  <c r="G12" i="78"/>
  <c r="E12" i="77"/>
  <c r="E11" i="76"/>
  <c r="G11" i="76"/>
  <c r="C11" i="77"/>
  <c r="G12" i="76"/>
  <c r="E12" i="76"/>
  <c r="C12" i="77"/>
  <c r="B6" i="77"/>
  <c r="F6" i="77"/>
  <c r="D6" i="76"/>
  <c r="F6" i="76"/>
  <c r="AX9" i="27"/>
  <c r="AZ8" i="27"/>
  <c r="I11" i="75"/>
  <c r="V10" i="24"/>
  <c r="BM11" i="24"/>
  <c r="AY11" i="24"/>
  <c r="BN10" i="24" a="1"/>
  <c r="BN10" i="24"/>
  <c r="I11" i="74"/>
  <c r="V14" i="22"/>
  <c r="BM14" i="22"/>
  <c r="AY14" i="22"/>
  <c r="D6" i="72"/>
  <c r="AX9" i="22"/>
  <c r="AZ8" i="22"/>
  <c r="E12" i="72"/>
  <c r="G12" i="72"/>
  <c r="B6" i="72"/>
  <c r="D6" i="71"/>
  <c r="C10" i="72"/>
  <c r="E10" i="71"/>
  <c r="G10" i="71"/>
  <c r="V11" i="19"/>
  <c r="BN35" i="19" a="1"/>
  <c r="BN35" i="19"/>
  <c r="AY36" i="19"/>
  <c r="BM11" i="21"/>
  <c r="AY11" i="21"/>
  <c r="BN10" i="21" a="1"/>
  <c r="BN10" i="21"/>
  <c r="B6" i="71"/>
  <c r="D6" i="70"/>
  <c r="F6" i="70"/>
  <c r="AX9" i="21"/>
  <c r="C9" i="71"/>
  <c r="E9" i="70"/>
  <c r="E10" i="69"/>
  <c r="C10" i="70"/>
  <c r="G10" i="70"/>
  <c r="I11" i="69"/>
  <c r="Q32" i="20"/>
  <c r="R32" i="20"/>
  <c r="U40" i="20"/>
  <c r="V40" i="20"/>
  <c r="Y32" i="20"/>
  <c r="Z32" i="20"/>
  <c r="U38" i="20"/>
  <c r="L31" i="20"/>
  <c r="P31" i="20"/>
  <c r="BM12" i="20"/>
  <c r="AY12" i="20"/>
  <c r="R11" i="20"/>
  <c r="O22" i="20"/>
  <c r="V12" i="20"/>
  <c r="G12" i="68"/>
  <c r="D5" i="68"/>
  <c r="B5" i="69"/>
  <c r="F5" i="69"/>
  <c r="AZ8" i="18"/>
  <c r="AZ16" i="18"/>
  <c r="AX8" i="18"/>
  <c r="F8" i="67"/>
  <c r="H8" i="67"/>
  <c r="F7" i="65"/>
  <c r="BM13" i="16"/>
  <c r="AY13" i="16"/>
  <c r="BN12" i="16" a="1"/>
  <c r="BN12" i="16"/>
  <c r="C12" i="65"/>
  <c r="G12" i="65"/>
  <c r="V14" i="13"/>
  <c r="BM14" i="13"/>
  <c r="AY14" i="13"/>
  <c r="AX10" i="13"/>
  <c r="I8" i="25"/>
  <c r="I8" i="46"/>
  <c r="V14" i="32"/>
  <c r="R13" i="32"/>
  <c r="BN13" i="32" a="1"/>
  <c r="BN13" i="32"/>
  <c r="L33" i="32"/>
  <c r="P33" i="32"/>
  <c r="U29" i="46"/>
  <c r="I8" i="39"/>
  <c r="I10" i="21"/>
  <c r="I9" i="21"/>
  <c r="BF8" i="21" a="1"/>
  <c r="BF8" i="21"/>
  <c r="I8" i="24"/>
  <c r="I12" i="19"/>
  <c r="I11" i="19"/>
  <c r="I10" i="19"/>
  <c r="I9" i="19"/>
  <c r="BF32" i="19" a="1"/>
  <c r="BF32" i="19"/>
  <c r="I10" i="30"/>
  <c r="I9" i="30"/>
  <c r="I8" i="30"/>
  <c r="I8" i="44"/>
  <c r="I8" i="33"/>
  <c r="I12" i="16"/>
  <c r="BE9" i="16"/>
  <c r="AV9" i="16"/>
  <c r="R13" i="13"/>
  <c r="R8" i="21"/>
  <c r="BM10" i="21"/>
  <c r="AY10" i="21"/>
  <c r="V9" i="21"/>
  <c r="L33" i="13"/>
  <c r="P33" i="13"/>
  <c r="Y11" i="13"/>
  <c r="R12" i="43"/>
  <c r="V13" i="43"/>
  <c r="Y10" i="25"/>
  <c r="Y11" i="32"/>
  <c r="V14" i="40"/>
  <c r="L33" i="40"/>
  <c r="P33" i="40"/>
  <c r="R13" i="40"/>
  <c r="BN13" i="40" a="1"/>
  <c r="BN13" i="40"/>
  <c r="U36" i="24"/>
  <c r="U41" i="43"/>
  <c r="Q33" i="43"/>
  <c r="R33" i="43"/>
  <c r="U43" i="43"/>
  <c r="V43" i="43"/>
  <c r="Y33" i="43"/>
  <c r="Z33" i="43"/>
  <c r="V14" i="47"/>
  <c r="R13" i="47"/>
  <c r="BN13" i="47" a="1"/>
  <c r="BN13" i="47"/>
  <c r="L33" i="47"/>
  <c r="P33" i="47"/>
  <c r="Y11" i="24"/>
  <c r="V14" i="35"/>
  <c r="L33" i="35"/>
  <c r="P33" i="35"/>
  <c r="R13" i="35"/>
  <c r="V14" i="30"/>
  <c r="R13" i="30"/>
  <c r="BN13" i="30" a="1"/>
  <c r="BN13" i="30"/>
  <c r="L33" i="30"/>
  <c r="P33" i="30"/>
  <c r="U41" i="18"/>
  <c r="Q33" i="18"/>
  <c r="R33" i="18"/>
  <c r="U36" i="21"/>
  <c r="Y9" i="18"/>
  <c r="Y10" i="21"/>
  <c r="Z8" i="35"/>
  <c r="AA8" i="35"/>
  <c r="Z18" i="35"/>
  <c r="AA18" i="35"/>
  <c r="AB18" i="35"/>
  <c r="Z13" i="35"/>
  <c r="AA13" i="35"/>
  <c r="Z16" i="35"/>
  <c r="AA16" i="35"/>
  <c r="AB16" i="35"/>
  <c r="Z14" i="35"/>
  <c r="AA14" i="35"/>
  <c r="Z17" i="35"/>
  <c r="AA17" i="35"/>
  <c r="AB17" i="35"/>
  <c r="Z15" i="35"/>
  <c r="AA15" i="35"/>
  <c r="AB15" i="35"/>
  <c r="Z12" i="35"/>
  <c r="AA12" i="35"/>
  <c r="Z11" i="35"/>
  <c r="AA11" i="35"/>
  <c r="Z10" i="35"/>
  <c r="AA10" i="35"/>
  <c r="U41" i="46"/>
  <c r="Q33" i="46"/>
  <c r="R33" i="46"/>
  <c r="U43" i="46"/>
  <c r="V43" i="46"/>
  <c r="Y33" i="46"/>
  <c r="Z33" i="46"/>
  <c r="V14" i="41"/>
  <c r="R13" i="41"/>
  <c r="BN13" i="41" a="1"/>
  <c r="BN13" i="41"/>
  <c r="L33" i="41"/>
  <c r="P33" i="41"/>
  <c r="Y11" i="16"/>
  <c r="U41" i="34"/>
  <c r="Q33" i="34"/>
  <c r="R33" i="34"/>
  <c r="U43" i="34"/>
  <c r="V43" i="34"/>
  <c r="Y33" i="34"/>
  <c r="Z33" i="34"/>
  <c r="U41" i="25"/>
  <c r="Q33" i="25"/>
  <c r="R33" i="25"/>
  <c r="U43" i="25"/>
  <c r="V43" i="25"/>
  <c r="Y33" i="25"/>
  <c r="Z33" i="25"/>
  <c r="R12" i="18"/>
  <c r="V13" i="18"/>
  <c r="O22" i="19"/>
  <c r="R11" i="17"/>
  <c r="O20" i="17"/>
  <c r="V12" i="17"/>
  <c r="Z9" i="35"/>
  <c r="AA9" i="35"/>
  <c r="Y10" i="27"/>
  <c r="R11" i="46"/>
  <c r="V12" i="46"/>
  <c r="R12" i="34"/>
  <c r="V13" i="34"/>
  <c r="Q30" i="24"/>
  <c r="R30" i="24"/>
  <c r="U34" i="24"/>
  <c r="V34" i="24"/>
  <c r="Y30" i="24"/>
  <c r="Z30" i="24"/>
  <c r="U32" i="24"/>
  <c r="V14" i="44"/>
  <c r="L33" i="44"/>
  <c r="P33" i="44"/>
  <c r="R13" i="44"/>
  <c r="BN13" i="44" a="1"/>
  <c r="BN13" i="44"/>
  <c r="R12" i="25"/>
  <c r="V13" i="25"/>
  <c r="U41" i="17"/>
  <c r="Q33" i="17"/>
  <c r="R33" i="17"/>
  <c r="U43" i="17"/>
  <c r="V43" i="17"/>
  <c r="Y33" i="17"/>
  <c r="Z33" i="17"/>
  <c r="Y11" i="30"/>
  <c r="Y10" i="40"/>
  <c r="Y9" i="43"/>
  <c r="Y8" i="43"/>
  <c r="Z9" i="47"/>
  <c r="AA9" i="47"/>
  <c r="Z8" i="47"/>
  <c r="AA8" i="47"/>
  <c r="Z17" i="47"/>
  <c r="AA17" i="47"/>
  <c r="AB17" i="47"/>
  <c r="Z18" i="47"/>
  <c r="AA18" i="47"/>
  <c r="AB18" i="47"/>
  <c r="Z15" i="47"/>
  <c r="AA15" i="47"/>
  <c r="AB15" i="47"/>
  <c r="Z16" i="47"/>
  <c r="AA16" i="47"/>
  <c r="AB16" i="47"/>
  <c r="Z14" i="47"/>
  <c r="AA14" i="47"/>
  <c r="Z13" i="47"/>
  <c r="AA13" i="47"/>
  <c r="Z12" i="47"/>
  <c r="AA12" i="47"/>
  <c r="Z11" i="47"/>
  <c r="AA11" i="47"/>
  <c r="V14" i="42"/>
  <c r="L33" i="42"/>
  <c r="P33" i="42"/>
  <c r="R13" i="42"/>
  <c r="BN13" i="42" a="1"/>
  <c r="BN13" i="42"/>
  <c r="Y9" i="23"/>
  <c r="Y10" i="20"/>
  <c r="Y11" i="34"/>
  <c r="Q30" i="45"/>
  <c r="R30" i="45"/>
  <c r="U32" i="45"/>
  <c r="Y10" i="29"/>
  <c r="R12" i="37"/>
  <c r="V13" i="37"/>
  <c r="Y11" i="45"/>
  <c r="V13" i="16"/>
  <c r="R12" i="16"/>
  <c r="BM12" i="16"/>
  <c r="L32" i="16"/>
  <c r="P32" i="16"/>
  <c r="V14" i="29"/>
  <c r="R13" i="29"/>
  <c r="BN13" i="29" a="1"/>
  <c r="BN13" i="29"/>
  <c r="L33" i="29"/>
  <c r="P33" i="29"/>
  <c r="AB14" i="28"/>
  <c r="Y11" i="17"/>
  <c r="U41" i="37"/>
  <c r="Q33" i="37"/>
  <c r="R33" i="37"/>
  <c r="U43" i="37"/>
  <c r="V43" i="37"/>
  <c r="Y33" i="37"/>
  <c r="Z33" i="37"/>
  <c r="Z8" i="33"/>
  <c r="AA8" i="33"/>
  <c r="Z15" i="33"/>
  <c r="AA15" i="33"/>
  <c r="AB15" i="33"/>
  <c r="Z18" i="33"/>
  <c r="AA18" i="33"/>
  <c r="AB18" i="33"/>
  <c r="Z16" i="33"/>
  <c r="AA16" i="33"/>
  <c r="AB16" i="33"/>
  <c r="Z14" i="33"/>
  <c r="AA14" i="33"/>
  <c r="AB14" i="33"/>
  <c r="Z17" i="33"/>
  <c r="AA17" i="33"/>
  <c r="AB17" i="33"/>
  <c r="Z13" i="33"/>
  <c r="AA13" i="33"/>
  <c r="AB13" i="33"/>
  <c r="Z12" i="33"/>
  <c r="AA12" i="33"/>
  <c r="AB12" i="33"/>
  <c r="Z11" i="33"/>
  <c r="AA11" i="33"/>
  <c r="AB11" i="33"/>
  <c r="Z10" i="33"/>
  <c r="AA10" i="33"/>
  <c r="AB10" i="33"/>
  <c r="Y9" i="37"/>
  <c r="Y11" i="38"/>
  <c r="V14" i="27"/>
  <c r="R13" i="27"/>
  <c r="BN13" i="27" a="1"/>
  <c r="BN13" i="27"/>
  <c r="L33" i="27"/>
  <c r="P33" i="27"/>
  <c r="U42" i="16"/>
  <c r="Q30" i="33"/>
  <c r="R30" i="33"/>
  <c r="U34" i="33"/>
  <c r="U32" i="33"/>
  <c r="U36" i="33"/>
  <c r="U41" i="23"/>
  <c r="Q33" i="23"/>
  <c r="R33" i="23"/>
  <c r="AB9" i="33"/>
  <c r="U28" i="46"/>
  <c r="Z9" i="46"/>
  <c r="AA9" i="46"/>
  <c r="Z8" i="46"/>
  <c r="AA8" i="46"/>
  <c r="Z17" i="46"/>
  <c r="AA17" i="46"/>
  <c r="AB17" i="46"/>
  <c r="Z16" i="46"/>
  <c r="AA16" i="46"/>
  <c r="AB16" i="46"/>
  <c r="Z15" i="46"/>
  <c r="AA15" i="46"/>
  <c r="AB15" i="46"/>
  <c r="Z14" i="46"/>
  <c r="AA14" i="46"/>
  <c r="AB14" i="46"/>
  <c r="Z13" i="46"/>
  <c r="AA13" i="46"/>
  <c r="AB13" i="46"/>
  <c r="Z12" i="46"/>
  <c r="AA12" i="46"/>
  <c r="Z11" i="46"/>
  <c r="AA11" i="46"/>
  <c r="Y10" i="22"/>
  <c r="Q30" i="21"/>
  <c r="R30" i="21"/>
  <c r="U34" i="21"/>
  <c r="V34" i="21"/>
  <c r="Y30" i="21"/>
  <c r="Z30" i="21"/>
  <c r="U32" i="21"/>
  <c r="Y9" i="39"/>
  <c r="V13" i="28"/>
  <c r="AB13" i="28"/>
  <c r="R12" i="28"/>
  <c r="BN13" i="28" a="1"/>
  <c r="BN13" i="28"/>
  <c r="L33" i="28"/>
  <c r="P33" i="28"/>
  <c r="R11" i="23"/>
  <c r="V12" i="23"/>
  <c r="U34" i="45"/>
  <c r="U36" i="45"/>
  <c r="Y8" i="42"/>
  <c r="C29" i="13"/>
  <c r="I18" i="13"/>
  <c r="I17" i="13"/>
  <c r="I16" i="13"/>
  <c r="I15" i="13"/>
  <c r="I14" i="13"/>
  <c r="BF9" i="13" a="1"/>
  <c r="BF9" i="13"/>
  <c r="Y10" i="44"/>
  <c r="Z10" i="46"/>
  <c r="AA10" i="46"/>
  <c r="Y11" i="41"/>
  <c r="V14" i="38"/>
  <c r="R13" i="38"/>
  <c r="BN13" i="38" a="1"/>
  <c r="BN13" i="38"/>
  <c r="L33" i="38"/>
  <c r="P33" i="38"/>
  <c r="V40" i="19"/>
  <c r="Y32" i="19"/>
  <c r="Z32" i="19"/>
  <c r="Y11" i="19"/>
  <c r="L30" i="19"/>
  <c r="P30" i="19"/>
  <c r="R13" i="22"/>
  <c r="L33" i="22"/>
  <c r="P33" i="22"/>
  <c r="R9" i="24"/>
  <c r="L29" i="24"/>
  <c r="P29" i="24"/>
  <c r="R13" i="39"/>
  <c r="L33" i="39"/>
  <c r="P33" i="39"/>
  <c r="R8" i="45"/>
  <c r="L29" i="45"/>
  <c r="P29" i="45"/>
  <c r="U35" i="19"/>
  <c r="Q31" i="19"/>
  <c r="R31" i="19"/>
  <c r="U37" i="19"/>
  <c r="R8" i="33"/>
  <c r="L29" i="33"/>
  <c r="P29" i="33"/>
  <c r="U39" i="19"/>
  <c r="R10" i="19"/>
  <c r="I10" i="71"/>
  <c r="I10" i="70"/>
  <c r="AZ16" i="29"/>
  <c r="BA14" i="39"/>
  <c r="AV24" i="40"/>
  <c r="AZ9" i="41"/>
  <c r="AZ16" i="41"/>
  <c r="AV25" i="41"/>
  <c r="AV27" i="41"/>
  <c r="AV24" i="41"/>
  <c r="AV26" i="41"/>
  <c r="AV28" i="41"/>
  <c r="AV19" i="41"/>
  <c r="AV20" i="41" a="1"/>
  <c r="AV20" i="41"/>
  <c r="AV21" i="41"/>
  <c r="AV22" i="41" a="1"/>
  <c r="AV22" i="41"/>
  <c r="C33" i="96"/>
  <c r="BE9" i="33"/>
  <c r="AV9" i="33"/>
  <c r="F30" i="33"/>
  <c r="F29" i="33"/>
  <c r="F28" i="33"/>
  <c r="F27" i="33"/>
  <c r="BE9" i="46"/>
  <c r="AV9" i="46"/>
  <c r="F30" i="46"/>
  <c r="F27" i="46"/>
  <c r="F29" i="46"/>
  <c r="F28" i="46"/>
  <c r="F31" i="46"/>
  <c r="F22" i="69"/>
  <c r="F24" i="69"/>
  <c r="F23" i="69"/>
  <c r="F25" i="69"/>
  <c r="AZ10" i="44"/>
  <c r="F27" i="37"/>
  <c r="AV20" i="18" a="1"/>
  <c r="AV20" i="18"/>
  <c r="AV21" i="18"/>
  <c r="AV18" i="18"/>
  <c r="C6" i="64"/>
  <c r="AV22" i="18" a="1"/>
  <c r="AV22" i="18"/>
  <c r="AV19" i="18"/>
  <c r="AV28" i="18"/>
  <c r="AV25" i="18"/>
  <c r="AV27" i="18"/>
  <c r="AV26" i="18"/>
  <c r="F27" i="28"/>
  <c r="F27" i="43"/>
  <c r="AV22" i="28" a="1"/>
  <c r="AV22" i="28"/>
  <c r="AV19" i="28"/>
  <c r="AV21" i="28"/>
  <c r="AV20" i="28" a="1"/>
  <c r="AV20" i="28"/>
  <c r="AV26" i="28"/>
  <c r="AV28" i="28"/>
  <c r="AV25" i="28"/>
  <c r="AV27" i="28"/>
  <c r="F29" i="30"/>
  <c r="F28" i="30"/>
  <c r="F27" i="30"/>
  <c r="F30" i="30"/>
  <c r="I12" i="68"/>
  <c r="F6" i="72"/>
  <c r="AX8" i="28"/>
  <c r="AX9" i="41"/>
  <c r="BA14" i="44"/>
  <c r="F26" i="34"/>
  <c r="BA14" i="13"/>
  <c r="I12" i="72"/>
  <c r="B5" i="78"/>
  <c r="I12" i="94"/>
  <c r="AZ9" i="43"/>
  <c r="AZ16" i="43"/>
  <c r="AV19" i="43"/>
  <c r="AV21" i="43"/>
  <c r="AV22" i="43" a="1"/>
  <c r="AV22" i="43"/>
  <c r="AV20" i="43" a="1"/>
  <c r="AV20" i="43"/>
  <c r="AV27" i="43"/>
  <c r="AV26" i="43"/>
  <c r="AV28" i="43"/>
  <c r="AV25" i="43"/>
  <c r="C31" i="96"/>
  <c r="E31" i="96"/>
  <c r="G21" i="64"/>
  <c r="AV18" i="20"/>
  <c r="C7" i="64"/>
  <c r="I12" i="78"/>
  <c r="F6" i="71"/>
  <c r="D5" i="77"/>
  <c r="F5" i="77"/>
  <c r="BA11" i="33"/>
  <c r="I12" i="90"/>
  <c r="D6" i="91"/>
  <c r="BA14" i="47"/>
  <c r="AZ9" i="37"/>
  <c r="AV19" i="37"/>
  <c r="AV20" i="37" a="1"/>
  <c r="AV20" i="37"/>
  <c r="AV21" i="37"/>
  <c r="AV22" i="37" a="1"/>
  <c r="AV22" i="37"/>
  <c r="AV27" i="37"/>
  <c r="AV26" i="37"/>
  <c r="AV28" i="37"/>
  <c r="AV25" i="37"/>
  <c r="AX9" i="37"/>
  <c r="AZ8" i="37"/>
  <c r="F27" i="29"/>
  <c r="F27" i="27"/>
  <c r="F27" i="42"/>
  <c r="BE9" i="44"/>
  <c r="AV9" i="44"/>
  <c r="F31" i="44"/>
  <c r="F30" i="44"/>
  <c r="F29" i="44"/>
  <c r="F28" i="44"/>
  <c r="H6" i="70"/>
  <c r="BE8" i="24"/>
  <c r="AV8" i="24"/>
  <c r="F28" i="24"/>
  <c r="F30" i="24"/>
  <c r="F29" i="24"/>
  <c r="F31" i="24"/>
  <c r="I12" i="65"/>
  <c r="BA12" i="20"/>
  <c r="H6" i="76"/>
  <c r="AZ8" i="28"/>
  <c r="I12" i="95"/>
  <c r="C15" i="96"/>
  <c r="F27" i="32"/>
  <c r="B6" i="67"/>
  <c r="AZ9" i="16"/>
  <c r="BE8" i="25"/>
  <c r="AV8" i="25"/>
  <c r="D5" i="75"/>
  <c r="F31" i="25"/>
  <c r="F30" i="25"/>
  <c r="F29" i="25"/>
  <c r="F28" i="25"/>
  <c r="BA11" i="21"/>
  <c r="H6" i="77"/>
  <c r="I12" i="91"/>
  <c r="BE9" i="45"/>
  <c r="AV9" i="45"/>
  <c r="F27" i="45"/>
  <c r="F28" i="45"/>
  <c r="F29" i="45"/>
  <c r="F30" i="45"/>
  <c r="AV18" i="40"/>
  <c r="C25" i="64"/>
  <c r="AZ9" i="27"/>
  <c r="AV26" i="27"/>
  <c r="AV19" i="27"/>
  <c r="AV20" i="27" a="1"/>
  <c r="AV20" i="27"/>
  <c r="AV21" i="27"/>
  <c r="AV18" i="27"/>
  <c r="C14" i="64"/>
  <c r="AV22" i="27" a="1"/>
  <c r="AV22" i="27"/>
  <c r="AV27" i="27"/>
  <c r="AV24" i="27"/>
  <c r="AV28" i="27"/>
  <c r="AV25" i="27"/>
  <c r="AZ9" i="42"/>
  <c r="AV20" i="42" a="1"/>
  <c r="AV20" i="42"/>
  <c r="AV22" i="42" a="1"/>
  <c r="AV22" i="42"/>
  <c r="AV21" i="42"/>
  <c r="AV19" i="42"/>
  <c r="AV26" i="42"/>
  <c r="AV28" i="42"/>
  <c r="AV25" i="42"/>
  <c r="AV27" i="42"/>
  <c r="BA11" i="24"/>
  <c r="F6" i="90"/>
  <c r="AB12" i="46"/>
  <c r="BE9" i="39"/>
  <c r="AV9" i="39"/>
  <c r="F31" i="39"/>
  <c r="F30" i="39"/>
  <c r="F29" i="39"/>
  <c r="F28" i="39"/>
  <c r="C10" i="67"/>
  <c r="BA13" i="16"/>
  <c r="BA36" i="19"/>
  <c r="BA14" i="22"/>
  <c r="G12" i="77"/>
  <c r="AZ9" i="32"/>
  <c r="AV20" i="32" a="1"/>
  <c r="AV20" i="32"/>
  <c r="AV19" i="32"/>
  <c r="AV21" i="32"/>
  <c r="AV22" i="32" a="1"/>
  <c r="AV22" i="32"/>
  <c r="AV26" i="32"/>
  <c r="AV28" i="32"/>
  <c r="AV25" i="32"/>
  <c r="AV27" i="32"/>
  <c r="H7" i="68"/>
  <c r="H7" i="65"/>
  <c r="BA14" i="35"/>
  <c r="AY11" i="45"/>
  <c r="F27" i="41"/>
  <c r="AV19" i="29"/>
  <c r="AV20" i="29" a="1"/>
  <c r="AV20" i="29"/>
  <c r="AV21" i="29"/>
  <c r="AV22" i="29" a="1"/>
  <c r="AV22" i="29"/>
  <c r="AV27" i="29"/>
  <c r="AV26" i="29"/>
  <c r="AV28" i="29"/>
  <c r="AV25" i="29"/>
  <c r="AZ9" i="47"/>
  <c r="AV19" i="47"/>
  <c r="AV20" i="47" a="1"/>
  <c r="AV20" i="47"/>
  <c r="AV21" i="47"/>
  <c r="AV22" i="47" a="1"/>
  <c r="AV22" i="47"/>
  <c r="AV28" i="47"/>
  <c r="AV25" i="47"/>
  <c r="AV27" i="47"/>
  <c r="AV24" i="47"/>
  <c r="AV26" i="47"/>
  <c r="F27" i="18"/>
  <c r="AZ9" i="22"/>
  <c r="AV26" i="22"/>
  <c r="AV19" i="22"/>
  <c r="AV27" i="22"/>
  <c r="AV20" i="22" a="1"/>
  <c r="AV20" i="22"/>
  <c r="AV21" i="22"/>
  <c r="AV22" i="22" a="1"/>
  <c r="AV22" i="22"/>
  <c r="AV28" i="22"/>
  <c r="AV25" i="22"/>
  <c r="AV24" i="20"/>
  <c r="V34" i="33"/>
  <c r="Y30" i="33"/>
  <c r="Z30" i="33"/>
  <c r="BA10" i="21"/>
  <c r="AY20" i="21" a="1"/>
  <c r="AY20" i="21"/>
  <c r="AY21" i="21"/>
  <c r="AY18" i="21"/>
  <c r="F8" i="64"/>
  <c r="AY25" i="21"/>
  <c r="AY22" i="21" a="1"/>
  <c r="AY22" i="21"/>
  <c r="AY19" i="21"/>
  <c r="BA9" i="21"/>
  <c r="AY26" i="21"/>
  <c r="AY28" i="21"/>
  <c r="AY27" i="21"/>
  <c r="AY24" i="21"/>
  <c r="I12" i="76"/>
  <c r="BE9" i="17"/>
  <c r="AV9" i="17"/>
  <c r="I12" i="17"/>
  <c r="I11" i="17"/>
  <c r="I10" i="17"/>
  <c r="I9" i="17"/>
  <c r="AZ16" i="47"/>
  <c r="E11" i="95"/>
  <c r="G11" i="95"/>
  <c r="B6" i="95"/>
  <c r="F6" i="95"/>
  <c r="D6" i="94"/>
  <c r="AX9" i="46"/>
  <c r="AZ8" i="46"/>
  <c r="BN12" i="46" a="1"/>
  <c r="BN12" i="46"/>
  <c r="BM13" i="46"/>
  <c r="AY13" i="46"/>
  <c r="C11" i="94"/>
  <c r="G11" i="94"/>
  <c r="B6" i="94"/>
  <c r="AX9" i="44"/>
  <c r="AZ8" i="44"/>
  <c r="B7" i="94"/>
  <c r="F7" i="94"/>
  <c r="V8" i="45"/>
  <c r="BM10" i="45"/>
  <c r="AY10" i="45"/>
  <c r="V34" i="45"/>
  <c r="Y30" i="45"/>
  <c r="Z30" i="45"/>
  <c r="AX9" i="45"/>
  <c r="AZ8" i="45"/>
  <c r="BN12" i="43" a="1"/>
  <c r="BN12" i="43"/>
  <c r="BM13" i="43"/>
  <c r="AY13" i="43"/>
  <c r="I11" i="91"/>
  <c r="F6" i="91"/>
  <c r="F16" i="91"/>
  <c r="H5" i="91"/>
  <c r="F18" i="91"/>
  <c r="F17" i="91" a="1"/>
  <c r="F17" i="91"/>
  <c r="G11" i="90"/>
  <c r="AZ16" i="42"/>
  <c r="F19" i="90" a="1"/>
  <c r="F19" i="90"/>
  <c r="F16" i="90"/>
  <c r="F18" i="90"/>
  <c r="H5" i="90"/>
  <c r="F17" i="90" a="1"/>
  <c r="F17" i="90"/>
  <c r="AX9" i="39"/>
  <c r="AZ8" i="39"/>
  <c r="V13" i="39"/>
  <c r="BN13" i="39" a="1"/>
  <c r="BN13" i="39"/>
  <c r="BM13" i="37"/>
  <c r="AY13" i="37"/>
  <c r="BN12" i="37" a="1"/>
  <c r="BN12" i="37"/>
  <c r="BN13" i="35" a="1"/>
  <c r="BN13" i="35"/>
  <c r="BM13" i="34"/>
  <c r="AY13" i="34"/>
  <c r="BN12" i="34" a="1"/>
  <c r="BN12" i="34"/>
  <c r="V8" i="33"/>
  <c r="BM10" i="33"/>
  <c r="AY10" i="33"/>
  <c r="C8" i="83"/>
  <c r="B6" i="83"/>
  <c r="F6" i="83"/>
  <c r="AX9" i="33"/>
  <c r="AZ8" i="33"/>
  <c r="AZ16" i="32"/>
  <c r="F5" i="78"/>
  <c r="F19" i="78" a="1"/>
  <c r="F19" i="78"/>
  <c r="G11" i="78"/>
  <c r="G11" i="77"/>
  <c r="F18" i="78"/>
  <c r="F17" i="78" a="1"/>
  <c r="F17" i="78"/>
  <c r="F18" i="77"/>
  <c r="F19" i="77" a="1"/>
  <c r="F19" i="77"/>
  <c r="F17" i="77" a="1"/>
  <c r="F17" i="77"/>
  <c r="F16" i="77"/>
  <c r="H5" i="77"/>
  <c r="I11" i="76"/>
  <c r="BM13" i="25"/>
  <c r="AY13" i="25"/>
  <c r="BN12" i="25" a="1"/>
  <c r="BN12" i="25"/>
  <c r="D5" i="74"/>
  <c r="F5" i="74"/>
  <c r="B5" i="75"/>
  <c r="AZ8" i="24"/>
  <c r="AX8" i="24"/>
  <c r="E8" i="74"/>
  <c r="C8" i="75"/>
  <c r="V9" i="24"/>
  <c r="BM10" i="24"/>
  <c r="AY10" i="24"/>
  <c r="BM34" i="23"/>
  <c r="AY34" i="23"/>
  <c r="BN33" i="23" a="1"/>
  <c r="BN33" i="23"/>
  <c r="V13" i="22"/>
  <c r="BN13" i="22" a="1"/>
  <c r="BN13" i="22"/>
  <c r="AZ16" i="22"/>
  <c r="E11" i="72"/>
  <c r="G11" i="72"/>
  <c r="C9" i="72"/>
  <c r="E9" i="71"/>
  <c r="V10" i="19"/>
  <c r="BM35" i="19"/>
  <c r="AY35" i="19"/>
  <c r="BN34" i="19" a="1"/>
  <c r="BN34" i="19"/>
  <c r="G9" i="71"/>
  <c r="C7" i="71"/>
  <c r="E7" i="70"/>
  <c r="E8" i="70"/>
  <c r="C8" i="71"/>
  <c r="U35" i="20"/>
  <c r="Q31" i="20"/>
  <c r="R31" i="20"/>
  <c r="U37" i="20"/>
  <c r="V37" i="20"/>
  <c r="Y31" i="20"/>
  <c r="Z31" i="20"/>
  <c r="C9" i="70"/>
  <c r="G9" i="70"/>
  <c r="E9" i="69"/>
  <c r="V11" i="20"/>
  <c r="BN11" i="20" a="1"/>
  <c r="BN11" i="20"/>
  <c r="R10" i="20"/>
  <c r="L30" i="20"/>
  <c r="P30" i="20"/>
  <c r="U39" i="20"/>
  <c r="I11" i="68"/>
  <c r="H5" i="69"/>
  <c r="F16" i="69"/>
  <c r="F17" i="69" a="1"/>
  <c r="F17" i="69"/>
  <c r="F18" i="69"/>
  <c r="F19" i="69" a="1"/>
  <c r="F19" i="69"/>
  <c r="BM13" i="18"/>
  <c r="AY13" i="18"/>
  <c r="BN12" i="18" a="1"/>
  <c r="BN12" i="18"/>
  <c r="BM13" i="17"/>
  <c r="AY13" i="17"/>
  <c r="BN12" i="17" a="1"/>
  <c r="BN12" i="17"/>
  <c r="E10" i="65"/>
  <c r="D6" i="65"/>
  <c r="AY12" i="16"/>
  <c r="C11" i="65"/>
  <c r="G11" i="65"/>
  <c r="V13" i="13"/>
  <c r="BN13" i="13" a="1"/>
  <c r="BN13" i="13"/>
  <c r="I11" i="16"/>
  <c r="I10" i="16"/>
  <c r="I9" i="16"/>
  <c r="R12" i="32"/>
  <c r="V13" i="32"/>
  <c r="I8" i="19"/>
  <c r="U41" i="32"/>
  <c r="Q33" i="32"/>
  <c r="R33" i="32"/>
  <c r="U43" i="32"/>
  <c r="V43" i="32"/>
  <c r="Y33" i="32"/>
  <c r="Z33" i="32"/>
  <c r="I8" i="21"/>
  <c r="R12" i="13"/>
  <c r="AB20" i="33"/>
  <c r="AC9" i="33"/>
  <c r="V12" i="37"/>
  <c r="R11" i="37"/>
  <c r="BM12" i="37"/>
  <c r="AY12" i="37"/>
  <c r="L32" i="37"/>
  <c r="P32" i="37"/>
  <c r="V12" i="25"/>
  <c r="R11" i="25"/>
  <c r="BM12" i="25"/>
  <c r="AY12" i="25"/>
  <c r="L32" i="25"/>
  <c r="P32" i="25"/>
  <c r="U42" i="25"/>
  <c r="Y8" i="18"/>
  <c r="Z8" i="42"/>
  <c r="AA8" i="42"/>
  <c r="Z18" i="42"/>
  <c r="AA18" i="42"/>
  <c r="AB18" i="42"/>
  <c r="Z16" i="42"/>
  <c r="AA16" i="42"/>
  <c r="AB16" i="42"/>
  <c r="Z17" i="42"/>
  <c r="AA17" i="42"/>
  <c r="AB17" i="42"/>
  <c r="Z14" i="42"/>
  <c r="AA14" i="42"/>
  <c r="AB14" i="42"/>
  <c r="Z15" i="42"/>
  <c r="AA15" i="42"/>
  <c r="AB15" i="42"/>
  <c r="Z13" i="42"/>
  <c r="AA13" i="42"/>
  <c r="Z12" i="42"/>
  <c r="AA12" i="42"/>
  <c r="Z11" i="42"/>
  <c r="AA11" i="42"/>
  <c r="Z10" i="42"/>
  <c r="AA10" i="42"/>
  <c r="Y10" i="38"/>
  <c r="U41" i="29"/>
  <c r="Q33" i="29"/>
  <c r="R33" i="29"/>
  <c r="U43" i="29"/>
  <c r="V43" i="29"/>
  <c r="Y33" i="29"/>
  <c r="Z33" i="29"/>
  <c r="Y9" i="29"/>
  <c r="R12" i="42"/>
  <c r="V13" i="42"/>
  <c r="R12" i="44"/>
  <c r="V13" i="44"/>
  <c r="V11" i="46"/>
  <c r="AB11" i="46"/>
  <c r="L32" i="46"/>
  <c r="P32" i="46"/>
  <c r="R10" i="46"/>
  <c r="BM12" i="46"/>
  <c r="AY12" i="46"/>
  <c r="Y9" i="25"/>
  <c r="R12" i="29"/>
  <c r="V13" i="29"/>
  <c r="U41" i="42"/>
  <c r="Q33" i="42"/>
  <c r="R33" i="42"/>
  <c r="U41" i="44"/>
  <c r="Q33" i="44"/>
  <c r="R33" i="44"/>
  <c r="Y9" i="27"/>
  <c r="Y8" i="27"/>
  <c r="Z10" i="27"/>
  <c r="AA10" i="27"/>
  <c r="R12" i="35"/>
  <c r="V13" i="35"/>
  <c r="AB13" i="35"/>
  <c r="U42" i="23"/>
  <c r="U43" i="23"/>
  <c r="V43" i="23"/>
  <c r="Y33" i="23"/>
  <c r="Z33" i="23"/>
  <c r="U41" i="39"/>
  <c r="Q33" i="39"/>
  <c r="R33" i="39"/>
  <c r="U41" i="38"/>
  <c r="Q33" i="38"/>
  <c r="R33" i="38"/>
  <c r="U43" i="38"/>
  <c r="V43" i="38"/>
  <c r="Y33" i="38"/>
  <c r="Z33" i="38"/>
  <c r="Y8" i="37"/>
  <c r="Z9" i="37"/>
  <c r="AA9" i="37"/>
  <c r="U33" i="45"/>
  <c r="Z9" i="43"/>
  <c r="AA9" i="43"/>
  <c r="Z8" i="43"/>
  <c r="AA8" i="43"/>
  <c r="Z17" i="43"/>
  <c r="AA17" i="43"/>
  <c r="AB17" i="43"/>
  <c r="Z18" i="43"/>
  <c r="AA18" i="43"/>
  <c r="AB18" i="43"/>
  <c r="Z15" i="43"/>
  <c r="AA15" i="43"/>
  <c r="AB15" i="43"/>
  <c r="Z16" i="43"/>
  <c r="AA16" i="43"/>
  <c r="AB16" i="43"/>
  <c r="Z14" i="43"/>
  <c r="AA14" i="43"/>
  <c r="AB14" i="43"/>
  <c r="Z13" i="43"/>
  <c r="AA13" i="43"/>
  <c r="AB13" i="43"/>
  <c r="Z12" i="43"/>
  <c r="AA12" i="43"/>
  <c r="Z11" i="43"/>
  <c r="AA11" i="43"/>
  <c r="U42" i="34"/>
  <c r="U41" i="35"/>
  <c r="Q33" i="35"/>
  <c r="R33" i="35"/>
  <c r="U43" i="35"/>
  <c r="V43" i="35"/>
  <c r="Y33" i="35"/>
  <c r="Z33" i="35"/>
  <c r="Q32" i="16"/>
  <c r="R32" i="16"/>
  <c r="U40" i="16"/>
  <c r="V40" i="16"/>
  <c r="Y32" i="16"/>
  <c r="Z32" i="16"/>
  <c r="U38" i="16"/>
  <c r="Z10" i="43"/>
  <c r="AA10" i="43"/>
  <c r="U33" i="24"/>
  <c r="Y10" i="16"/>
  <c r="V12" i="43"/>
  <c r="R11" i="43"/>
  <c r="BM12" i="43"/>
  <c r="AY12" i="43"/>
  <c r="L32" i="43"/>
  <c r="P32" i="43"/>
  <c r="Q28" i="33"/>
  <c r="R28" i="33"/>
  <c r="U29" i="33"/>
  <c r="Q29" i="33"/>
  <c r="R29" i="33"/>
  <c r="U31" i="33"/>
  <c r="V31" i="33"/>
  <c r="Y29" i="33"/>
  <c r="Z29" i="33"/>
  <c r="U29" i="24"/>
  <c r="Q29" i="24"/>
  <c r="R29" i="24"/>
  <c r="U31" i="24"/>
  <c r="V31" i="24"/>
  <c r="Y29" i="24"/>
  <c r="Z29" i="24"/>
  <c r="Q28" i="24"/>
  <c r="R28" i="24"/>
  <c r="U33" i="33"/>
  <c r="V12" i="16"/>
  <c r="L31" i="16"/>
  <c r="P31" i="16"/>
  <c r="R11" i="16"/>
  <c r="BN11" i="16" a="1"/>
  <c r="BN11" i="16"/>
  <c r="Y10" i="34"/>
  <c r="Y9" i="40"/>
  <c r="Y8" i="40"/>
  <c r="Z10" i="40"/>
  <c r="AA10" i="40"/>
  <c r="AB14" i="35"/>
  <c r="U42" i="43"/>
  <c r="Y10" i="13"/>
  <c r="U42" i="18"/>
  <c r="U43" i="18"/>
  <c r="V43" i="18"/>
  <c r="Y33" i="18"/>
  <c r="Z33" i="18"/>
  <c r="Z9" i="42"/>
  <c r="AA9" i="42"/>
  <c r="U41" i="22"/>
  <c r="Q33" i="22"/>
  <c r="R33" i="22"/>
  <c r="U43" i="22"/>
  <c r="V43" i="22"/>
  <c r="Y33" i="22"/>
  <c r="Z33" i="22"/>
  <c r="U41" i="28"/>
  <c r="Q33" i="28"/>
  <c r="R33" i="28"/>
  <c r="U43" i="28"/>
  <c r="V43" i="28"/>
  <c r="Y33" i="28"/>
  <c r="Z33" i="28"/>
  <c r="U42" i="37"/>
  <c r="AB14" i="47"/>
  <c r="Y10" i="30"/>
  <c r="V12" i="34"/>
  <c r="L32" i="34"/>
  <c r="P32" i="34"/>
  <c r="R11" i="34"/>
  <c r="BM12" i="34"/>
  <c r="V11" i="17"/>
  <c r="R10" i="17"/>
  <c r="BM12" i="17"/>
  <c r="AY12" i="17"/>
  <c r="L32" i="17"/>
  <c r="P32" i="17"/>
  <c r="U41" i="41"/>
  <c r="Q33" i="41"/>
  <c r="R33" i="41"/>
  <c r="U43" i="41"/>
  <c r="V43" i="41"/>
  <c r="Y33" i="41"/>
  <c r="Z33" i="41"/>
  <c r="R11" i="28"/>
  <c r="V12" i="28"/>
  <c r="AB12" i="28"/>
  <c r="Y10" i="17"/>
  <c r="R12" i="41"/>
  <c r="V13" i="41"/>
  <c r="U41" i="30"/>
  <c r="Q33" i="30"/>
  <c r="R33" i="30"/>
  <c r="U43" i="30"/>
  <c r="V43" i="30"/>
  <c r="Y33" i="30"/>
  <c r="Z33" i="30"/>
  <c r="Y10" i="24"/>
  <c r="R12" i="40"/>
  <c r="V13" i="40"/>
  <c r="U33" i="21"/>
  <c r="V11" i="23"/>
  <c r="R10" i="23"/>
  <c r="BM33" i="23"/>
  <c r="AY33" i="23"/>
  <c r="L32" i="23"/>
  <c r="P32" i="23"/>
  <c r="Q28" i="45"/>
  <c r="R28" i="45"/>
  <c r="U28" i="45"/>
  <c r="U29" i="45"/>
  <c r="Q29" i="45"/>
  <c r="R29" i="45"/>
  <c r="U31" i="45"/>
  <c r="Y9" i="44"/>
  <c r="Y9" i="22"/>
  <c r="Y10" i="45"/>
  <c r="Y9" i="20"/>
  <c r="R12" i="30"/>
  <c r="V13" i="30"/>
  <c r="U41" i="40"/>
  <c r="Q33" i="40"/>
  <c r="R33" i="40"/>
  <c r="U43" i="40"/>
  <c r="V43" i="40"/>
  <c r="Y33" i="40"/>
  <c r="Z33" i="40"/>
  <c r="U41" i="13"/>
  <c r="Q33" i="13"/>
  <c r="R33" i="13"/>
  <c r="R12" i="38"/>
  <c r="V13" i="38"/>
  <c r="Y8" i="39"/>
  <c r="U41" i="27"/>
  <c r="Q33" i="27"/>
  <c r="R33" i="27"/>
  <c r="U42" i="17"/>
  <c r="V12" i="18"/>
  <c r="L32" i="18"/>
  <c r="P32" i="18"/>
  <c r="R11" i="18"/>
  <c r="BM12" i="18"/>
  <c r="Y9" i="21"/>
  <c r="Y8" i="21"/>
  <c r="U41" i="47"/>
  <c r="Q33" i="47"/>
  <c r="R33" i="47"/>
  <c r="U43" i="47"/>
  <c r="V43" i="47"/>
  <c r="Y33" i="47"/>
  <c r="Z33" i="47"/>
  <c r="V37" i="19"/>
  <c r="Y31" i="19"/>
  <c r="Z31" i="19"/>
  <c r="Y10" i="41"/>
  <c r="I13" i="13"/>
  <c r="BE9" i="13"/>
  <c r="AV9" i="13"/>
  <c r="R12" i="27"/>
  <c r="V13" i="27"/>
  <c r="Y8" i="23"/>
  <c r="Z9" i="23"/>
  <c r="AA9" i="23"/>
  <c r="O20" i="46"/>
  <c r="U42" i="46"/>
  <c r="R12" i="47"/>
  <c r="V13" i="47"/>
  <c r="AB13" i="47"/>
  <c r="Y10" i="32"/>
  <c r="L29" i="21"/>
  <c r="P29" i="21"/>
  <c r="V8" i="21"/>
  <c r="Q30" i="19"/>
  <c r="R30" i="19"/>
  <c r="U34" i="19"/>
  <c r="Y10" i="19"/>
  <c r="U32" i="19"/>
  <c r="R9" i="19"/>
  <c r="R12" i="39"/>
  <c r="R8" i="24"/>
  <c r="V8" i="24"/>
  <c r="U36" i="19"/>
  <c r="R12" i="22"/>
  <c r="B5" i="76"/>
  <c r="F5" i="76"/>
  <c r="BA12" i="17"/>
  <c r="BA12" i="43"/>
  <c r="BE32" i="19"/>
  <c r="AV32" i="19"/>
  <c r="F30" i="19"/>
  <c r="F29" i="19"/>
  <c r="F28" i="19"/>
  <c r="F31" i="19"/>
  <c r="AV24" i="32"/>
  <c r="H6" i="72"/>
  <c r="BA12" i="46"/>
  <c r="BA12" i="25"/>
  <c r="I9" i="71"/>
  <c r="BA10" i="24"/>
  <c r="AY22" i="24" a="1"/>
  <c r="AY22" i="24"/>
  <c r="BA9" i="24"/>
  <c r="AY28" i="24"/>
  <c r="AY25" i="24"/>
  <c r="AY27" i="24"/>
  <c r="AY26" i="24"/>
  <c r="AY20" i="24" a="1"/>
  <c r="AY20" i="24"/>
  <c r="AY19" i="24"/>
  <c r="AY21" i="24"/>
  <c r="BA13" i="34"/>
  <c r="AV24" i="29"/>
  <c r="F27" i="39"/>
  <c r="AV24" i="42"/>
  <c r="F26" i="45"/>
  <c r="F22" i="77"/>
  <c r="F24" i="77"/>
  <c r="F23" i="77"/>
  <c r="F25" i="77"/>
  <c r="F26" i="33"/>
  <c r="BA35" i="19"/>
  <c r="I11" i="78"/>
  <c r="I11" i="90"/>
  <c r="BA10" i="45"/>
  <c r="AY25" i="45"/>
  <c r="AY19" i="45"/>
  <c r="BA9" i="45"/>
  <c r="AY20" i="45" a="1"/>
  <c r="AY20" i="45"/>
  <c r="AY21" i="45"/>
  <c r="AY18" i="45"/>
  <c r="F29" i="64"/>
  <c r="AY22" i="45" a="1"/>
  <c r="AY22" i="45"/>
  <c r="AY27" i="45"/>
  <c r="AY26" i="45"/>
  <c r="AY28" i="45"/>
  <c r="H6" i="95"/>
  <c r="F25" i="95"/>
  <c r="F24" i="95"/>
  <c r="F23" i="95"/>
  <c r="F22" i="95"/>
  <c r="AV18" i="29"/>
  <c r="C16" i="64"/>
  <c r="F27" i="44"/>
  <c r="AV24" i="37"/>
  <c r="AV24" i="43"/>
  <c r="AZ9" i="33"/>
  <c r="AV21" i="33"/>
  <c r="AV22" i="33" a="1"/>
  <c r="AV22" i="33"/>
  <c r="AV19" i="33"/>
  <c r="AV27" i="33"/>
  <c r="AV24" i="33"/>
  <c r="AV26" i="33"/>
  <c r="AV28" i="33"/>
  <c r="AV25" i="33"/>
  <c r="AV20" i="33" a="1"/>
  <c r="AV20" i="33"/>
  <c r="BA33" i="23"/>
  <c r="I11" i="77"/>
  <c r="BA12" i="37"/>
  <c r="BA13" i="18"/>
  <c r="F23" i="78"/>
  <c r="F22" i="78"/>
  <c r="F25" i="78"/>
  <c r="F24" i="78"/>
  <c r="F21" i="78"/>
  <c r="BA13" i="37"/>
  <c r="I11" i="95"/>
  <c r="AV18" i="32"/>
  <c r="C18" i="64"/>
  <c r="AZ9" i="45"/>
  <c r="AV22" i="45" a="1"/>
  <c r="AV22" i="45"/>
  <c r="AV20" i="45" a="1"/>
  <c r="AV20" i="45"/>
  <c r="AV21" i="45"/>
  <c r="AV26" i="45"/>
  <c r="AV19" i="45"/>
  <c r="AV28" i="45"/>
  <c r="AV25" i="45"/>
  <c r="AV27" i="45"/>
  <c r="AV24" i="45"/>
  <c r="F26" i="30"/>
  <c r="AV24" i="18"/>
  <c r="F21" i="69"/>
  <c r="I11" i="65"/>
  <c r="I9" i="70"/>
  <c r="H7" i="94"/>
  <c r="AZ9" i="39"/>
  <c r="AV20" i="39" a="1"/>
  <c r="AV20" i="39"/>
  <c r="AV21" i="39"/>
  <c r="AV22" i="39" a="1"/>
  <c r="AV22" i="39"/>
  <c r="AV19" i="39"/>
  <c r="AV26" i="39"/>
  <c r="AV28" i="39"/>
  <c r="AV25" i="39"/>
  <c r="AV27" i="39"/>
  <c r="F27" i="24"/>
  <c r="AZ9" i="44"/>
  <c r="AV21" i="44"/>
  <c r="AV20" i="44" a="1"/>
  <c r="AV20" i="44"/>
  <c r="AV22" i="44" a="1"/>
  <c r="AV22" i="44"/>
  <c r="AV26" i="44"/>
  <c r="AV28" i="44"/>
  <c r="AV25" i="44"/>
  <c r="AV27" i="44"/>
  <c r="AV19" i="44"/>
  <c r="AV18" i="37"/>
  <c r="C22" i="64"/>
  <c r="AV24" i="28"/>
  <c r="AV22" i="25" a="1"/>
  <c r="AV22" i="25"/>
  <c r="AV19" i="25"/>
  <c r="AV20" i="25" a="1"/>
  <c r="AV20" i="25"/>
  <c r="AV21" i="25"/>
  <c r="AV27" i="25"/>
  <c r="AV26" i="25"/>
  <c r="AV28" i="25"/>
  <c r="AV25" i="25"/>
  <c r="C21" i="96"/>
  <c r="AY12" i="34"/>
  <c r="E9" i="83"/>
  <c r="G9" i="83"/>
  <c r="C9" i="67"/>
  <c r="BA12" i="16"/>
  <c r="AZ16" i="24"/>
  <c r="AV18" i="22"/>
  <c r="C10" i="64"/>
  <c r="AV18" i="47"/>
  <c r="C32" i="64"/>
  <c r="AV18" i="42"/>
  <c r="C27" i="64"/>
  <c r="H6" i="71"/>
  <c r="AV18" i="43"/>
  <c r="C28" i="64"/>
  <c r="BA34" i="23"/>
  <c r="B6" i="65"/>
  <c r="F6" i="65"/>
  <c r="AZ9" i="13"/>
  <c r="U36" i="20"/>
  <c r="I11" i="72"/>
  <c r="F5" i="75"/>
  <c r="BA11" i="45"/>
  <c r="H6" i="90"/>
  <c r="F25" i="90"/>
  <c r="F24" i="90"/>
  <c r="F22" i="90"/>
  <c r="F23" i="90"/>
  <c r="C35" i="96"/>
  <c r="AZ16" i="28"/>
  <c r="AV21" i="24"/>
  <c r="AV22" i="24" a="1"/>
  <c r="AV22" i="24"/>
  <c r="AV19" i="24"/>
  <c r="AV20" i="24" a="1"/>
  <c r="AV20" i="24"/>
  <c r="AV26" i="24"/>
  <c r="AV28" i="24"/>
  <c r="AV25" i="24"/>
  <c r="AV27" i="24"/>
  <c r="AZ16" i="27"/>
  <c r="AV18" i="41"/>
  <c r="C26" i="64"/>
  <c r="AZ16" i="46"/>
  <c r="V31" i="45"/>
  <c r="Y29" i="45"/>
  <c r="Z29" i="45"/>
  <c r="BE8" i="21"/>
  <c r="AV8" i="21"/>
  <c r="F31" i="21"/>
  <c r="F30" i="21"/>
  <c r="F29" i="21"/>
  <c r="F28" i="21"/>
  <c r="F23" i="74"/>
  <c r="F22" i="74"/>
  <c r="F25" i="74"/>
  <c r="F24" i="74"/>
  <c r="H6" i="83"/>
  <c r="F22" i="83"/>
  <c r="F25" i="83"/>
  <c r="F24" i="83"/>
  <c r="F21" i="83"/>
  <c r="F23" i="83"/>
  <c r="H6" i="91"/>
  <c r="F22" i="91"/>
  <c r="F25" i="91"/>
  <c r="F23" i="91"/>
  <c r="F24" i="91"/>
  <c r="F6" i="94"/>
  <c r="BF8" i="17" a="1"/>
  <c r="BF8" i="17"/>
  <c r="I8" i="17"/>
  <c r="AV24" i="22"/>
  <c r="I12" i="77"/>
  <c r="F27" i="25"/>
  <c r="H13" i="69"/>
  <c r="AX8" i="25"/>
  <c r="H5" i="78"/>
  <c r="I11" i="94"/>
  <c r="AZ9" i="17"/>
  <c r="B6" i="68"/>
  <c r="F6" i="68"/>
  <c r="D6" i="67"/>
  <c r="AX9" i="17"/>
  <c r="C8" i="96"/>
  <c r="G7" i="64"/>
  <c r="BA13" i="25"/>
  <c r="BA13" i="17"/>
  <c r="BA16" i="21"/>
  <c r="AZ8" i="25"/>
  <c r="F16" i="78"/>
  <c r="BA10" i="33"/>
  <c r="AY25" i="33"/>
  <c r="AY27" i="33"/>
  <c r="BA9" i="33"/>
  <c r="AY19" i="33"/>
  <c r="AY20" i="33" a="1"/>
  <c r="AY20" i="33"/>
  <c r="AY21" i="33"/>
  <c r="AY18" i="33"/>
  <c r="F19" i="64"/>
  <c r="AY26" i="33"/>
  <c r="AY22" i="33" a="1"/>
  <c r="AY22" i="33"/>
  <c r="AY28" i="33"/>
  <c r="BA13" i="43"/>
  <c r="BA13" i="46"/>
  <c r="D10" i="96"/>
  <c r="AZ16" i="37"/>
  <c r="AV18" i="28"/>
  <c r="C15" i="64"/>
  <c r="AZ9" i="46"/>
  <c r="AV28" i="46"/>
  <c r="AV25" i="46"/>
  <c r="AV21" i="46"/>
  <c r="AV22" i="46" a="1"/>
  <c r="AV22" i="46"/>
  <c r="AV26" i="46"/>
  <c r="AV19" i="46"/>
  <c r="AV20" i="46" a="1"/>
  <c r="AV20" i="46"/>
  <c r="AV27" i="46"/>
  <c r="BN12" i="47" a="1"/>
  <c r="BN12" i="47"/>
  <c r="BM13" i="47"/>
  <c r="AY13" i="47"/>
  <c r="C9" i="95"/>
  <c r="E9" i="94"/>
  <c r="C10" i="95"/>
  <c r="E10" i="94"/>
  <c r="F19" i="95" a="1"/>
  <c r="F19" i="95"/>
  <c r="H5" i="95"/>
  <c r="F16" i="95"/>
  <c r="F18" i="95"/>
  <c r="F17" i="95" a="1"/>
  <c r="F17" i="95"/>
  <c r="AZ16" i="44"/>
  <c r="BN12" i="44" a="1"/>
  <c r="BN12" i="44"/>
  <c r="BM13" i="44"/>
  <c r="AY13" i="44"/>
  <c r="F16" i="94"/>
  <c r="F18" i="94"/>
  <c r="H5" i="94"/>
  <c r="F17" i="94" a="1"/>
  <c r="F17" i="94"/>
  <c r="F19" i="94" a="1"/>
  <c r="F19" i="94"/>
  <c r="AZ16" i="45"/>
  <c r="F19" i="91" a="1"/>
  <c r="F19" i="91"/>
  <c r="F15" i="91"/>
  <c r="O21" i="43"/>
  <c r="E10" i="91"/>
  <c r="E9" i="91"/>
  <c r="BM13" i="42"/>
  <c r="AY13" i="42"/>
  <c r="BN12" i="42" a="1"/>
  <c r="BN12" i="42"/>
  <c r="H13" i="91"/>
  <c r="BN12" i="41" a="1"/>
  <c r="BN12" i="41"/>
  <c r="BM13" i="41"/>
  <c r="AY13" i="41"/>
  <c r="F15" i="90"/>
  <c r="BM13" i="40"/>
  <c r="AY13" i="40"/>
  <c r="BN12" i="40" a="1"/>
  <c r="BN12" i="40"/>
  <c r="BM13" i="39"/>
  <c r="AY13" i="39"/>
  <c r="BN12" i="39" a="1"/>
  <c r="BN12" i="39"/>
  <c r="AZ16" i="39"/>
  <c r="BN12" i="38" a="1"/>
  <c r="BN12" i="38"/>
  <c r="BM13" i="38"/>
  <c r="AY13" i="38"/>
  <c r="BM13" i="35"/>
  <c r="BN12" i="35" a="1"/>
  <c r="BN12" i="35"/>
  <c r="AY13" i="35"/>
  <c r="E10" i="83"/>
  <c r="G10" i="83"/>
  <c r="AZ16" i="33"/>
  <c r="AC17" i="33"/>
  <c r="AC16" i="33"/>
  <c r="AC12" i="33"/>
  <c r="AC11" i="33"/>
  <c r="AC15" i="33"/>
  <c r="AC18" i="33"/>
  <c r="C7" i="83"/>
  <c r="BA16" i="33"/>
  <c r="AC14" i="33"/>
  <c r="AC13" i="33"/>
  <c r="AC10" i="33"/>
  <c r="F17" i="83" a="1"/>
  <c r="F17" i="83"/>
  <c r="H5" i="83"/>
  <c r="F16" i="83"/>
  <c r="F19" i="83" a="1"/>
  <c r="F19" i="83"/>
  <c r="F18" i="83"/>
  <c r="BM13" i="32"/>
  <c r="AY13" i="32"/>
  <c r="BN12" i="32" a="1"/>
  <c r="BN12" i="32"/>
  <c r="BM13" i="30"/>
  <c r="AY13" i="30"/>
  <c r="BN12" i="30" a="1"/>
  <c r="BN12" i="30"/>
  <c r="BM13" i="29"/>
  <c r="AY13" i="29"/>
  <c r="BN12" i="29" a="1"/>
  <c r="BN12" i="29"/>
  <c r="F15" i="78"/>
  <c r="BM13" i="28"/>
  <c r="AY13" i="28"/>
  <c r="BN12" i="28" a="1"/>
  <c r="BN12" i="28"/>
  <c r="H13" i="77"/>
  <c r="F15" i="77"/>
  <c r="BN12" i="27" a="1"/>
  <c r="BN12" i="27"/>
  <c r="BM13" i="27"/>
  <c r="AY13" i="27"/>
  <c r="F17" i="76" a="1"/>
  <c r="F17" i="76"/>
  <c r="F19" i="76" a="1"/>
  <c r="F19" i="76"/>
  <c r="F16" i="76"/>
  <c r="H5" i="76"/>
  <c r="F18" i="76"/>
  <c r="E9" i="75"/>
  <c r="G9" i="75"/>
  <c r="C9" i="76"/>
  <c r="E10" i="75"/>
  <c r="G10" i="75"/>
  <c r="C10" i="76"/>
  <c r="F16" i="75"/>
  <c r="H5" i="75"/>
  <c r="F18" i="75"/>
  <c r="F17" i="75" a="1"/>
  <c r="F17" i="75"/>
  <c r="F19" i="75" a="1"/>
  <c r="F19" i="75"/>
  <c r="E7" i="74"/>
  <c r="C7" i="75"/>
  <c r="F18" i="74"/>
  <c r="F19" i="74" a="1"/>
  <c r="F19" i="74"/>
  <c r="F17" i="74" a="1"/>
  <c r="F17" i="74"/>
  <c r="F16" i="74"/>
  <c r="H5" i="74"/>
  <c r="C9" i="74"/>
  <c r="G9" i="74"/>
  <c r="C10" i="74"/>
  <c r="G10" i="74"/>
  <c r="BM13" i="22"/>
  <c r="AY13" i="22"/>
  <c r="BN12" i="22" a="1"/>
  <c r="BN12" i="22"/>
  <c r="V34" i="19"/>
  <c r="Y30" i="19"/>
  <c r="Z30" i="19"/>
  <c r="V9" i="19"/>
  <c r="BN33" i="19" a="1"/>
  <c r="BN33" i="19"/>
  <c r="BM34" i="19"/>
  <c r="AY34" i="19"/>
  <c r="B5" i="72"/>
  <c r="F5" i="72"/>
  <c r="D5" i="71"/>
  <c r="AZ32" i="19"/>
  <c r="AX32" i="19"/>
  <c r="C8" i="72"/>
  <c r="E8" i="71"/>
  <c r="G8" i="71"/>
  <c r="AX8" i="21"/>
  <c r="D5" i="70"/>
  <c r="F5" i="70"/>
  <c r="B5" i="71"/>
  <c r="F5" i="71"/>
  <c r="AZ8" i="21"/>
  <c r="BN10" i="20" a="1"/>
  <c r="BN10" i="20"/>
  <c r="BM11" i="20"/>
  <c r="AY11" i="20"/>
  <c r="V10" i="20"/>
  <c r="R9" i="20"/>
  <c r="Q30" i="20"/>
  <c r="R30" i="20"/>
  <c r="U34" i="20"/>
  <c r="V34" i="20"/>
  <c r="Y30" i="20"/>
  <c r="Z30" i="20"/>
  <c r="U32" i="20"/>
  <c r="AY12" i="18"/>
  <c r="F15" i="69"/>
  <c r="E9" i="68"/>
  <c r="C10" i="69"/>
  <c r="G10" i="69"/>
  <c r="E10" i="68"/>
  <c r="C10" i="68"/>
  <c r="E10" i="67"/>
  <c r="C9" i="68"/>
  <c r="E9" i="67"/>
  <c r="F7" i="67"/>
  <c r="H7" i="67"/>
  <c r="E9" i="65"/>
  <c r="I8" i="16"/>
  <c r="BF8" i="16" a="1"/>
  <c r="BF8" i="16"/>
  <c r="BM13" i="13"/>
  <c r="AY13" i="13"/>
  <c r="BN12" i="13" a="1"/>
  <c r="BN12" i="13"/>
  <c r="AX9" i="13"/>
  <c r="V12" i="13"/>
  <c r="R11" i="13"/>
  <c r="BM12" i="13"/>
  <c r="R11" i="32"/>
  <c r="BM12" i="32"/>
  <c r="V12" i="32"/>
  <c r="L32" i="32"/>
  <c r="P32" i="32"/>
  <c r="U42" i="32"/>
  <c r="L32" i="13"/>
  <c r="P32" i="13"/>
  <c r="U38" i="13"/>
  <c r="O21" i="13"/>
  <c r="I12" i="13"/>
  <c r="I11" i="13"/>
  <c r="I10" i="13"/>
  <c r="I9" i="13"/>
  <c r="BF8" i="13" a="1"/>
  <c r="BF8" i="13"/>
  <c r="V11" i="25"/>
  <c r="L31" i="25"/>
  <c r="P31" i="25"/>
  <c r="R10" i="25"/>
  <c r="BN11" i="25" a="1"/>
  <c r="BN11" i="25"/>
  <c r="Y8" i="22"/>
  <c r="Q32" i="34"/>
  <c r="R32" i="34"/>
  <c r="U40" i="34"/>
  <c r="V40" i="34"/>
  <c r="Y32" i="34"/>
  <c r="Z32" i="34"/>
  <c r="U38" i="34"/>
  <c r="U42" i="28"/>
  <c r="V11" i="43"/>
  <c r="R10" i="43"/>
  <c r="BN11" i="43" a="1"/>
  <c r="BN11" i="43"/>
  <c r="L31" i="43"/>
  <c r="P31" i="43"/>
  <c r="Z8" i="37"/>
  <c r="AA8" i="37"/>
  <c r="Z18" i="37"/>
  <c r="AA18" i="37"/>
  <c r="AB18" i="37"/>
  <c r="Z15" i="37"/>
  <c r="AA15" i="37"/>
  <c r="AB15" i="37"/>
  <c r="Z16" i="37"/>
  <c r="AA16" i="37"/>
  <c r="AB16" i="37"/>
  <c r="Z17" i="37"/>
  <c r="AA17" i="37"/>
  <c r="AB17" i="37"/>
  <c r="Z14" i="37"/>
  <c r="AA14" i="37"/>
  <c r="AB14" i="37"/>
  <c r="Z13" i="37"/>
  <c r="AA13" i="37"/>
  <c r="AB13" i="37"/>
  <c r="Z12" i="37"/>
  <c r="AA12" i="37"/>
  <c r="AB12" i="37"/>
  <c r="Z11" i="37"/>
  <c r="AA11" i="37"/>
  <c r="Z10" i="37"/>
  <c r="AA10" i="37"/>
  <c r="AB13" i="42"/>
  <c r="U38" i="25"/>
  <c r="Q32" i="25"/>
  <c r="R32" i="25"/>
  <c r="U40" i="25"/>
  <c r="V40" i="25"/>
  <c r="Y32" i="25"/>
  <c r="Z32" i="25"/>
  <c r="Y8" i="25"/>
  <c r="U42" i="40"/>
  <c r="U42" i="22"/>
  <c r="O21" i="25"/>
  <c r="Y9" i="16"/>
  <c r="U42" i="38"/>
  <c r="U42" i="44"/>
  <c r="U43" i="44"/>
  <c r="V43" i="44"/>
  <c r="Y33" i="44"/>
  <c r="Z33" i="44"/>
  <c r="Q32" i="37"/>
  <c r="R32" i="37"/>
  <c r="U40" i="37"/>
  <c r="V40" i="37"/>
  <c r="Y32" i="37"/>
  <c r="Z32" i="37"/>
  <c r="U38" i="37"/>
  <c r="U42" i="27"/>
  <c r="U43" i="27"/>
  <c r="V43" i="27"/>
  <c r="Y33" i="27"/>
  <c r="Z33" i="27"/>
  <c r="U30" i="45"/>
  <c r="U42" i="35"/>
  <c r="U42" i="39"/>
  <c r="U43" i="39"/>
  <c r="V43" i="39"/>
  <c r="Y33" i="39"/>
  <c r="Z33" i="39"/>
  <c r="U42" i="29"/>
  <c r="V11" i="37"/>
  <c r="L31" i="37"/>
  <c r="P31" i="37"/>
  <c r="R10" i="37"/>
  <c r="Z9" i="21"/>
  <c r="AA9" i="21"/>
  <c r="AB9" i="21"/>
  <c r="Z8" i="21"/>
  <c r="AA8" i="21"/>
  <c r="Z18" i="21"/>
  <c r="AA18" i="21"/>
  <c r="AB18" i="21"/>
  <c r="Z17" i="21"/>
  <c r="AA17" i="21"/>
  <c r="AB17" i="21"/>
  <c r="Z16" i="21"/>
  <c r="AA16" i="21"/>
  <c r="AB16" i="21"/>
  <c r="Z15" i="21"/>
  <c r="AA15" i="21"/>
  <c r="AB15" i="21"/>
  <c r="Z14" i="21"/>
  <c r="AA14" i="21"/>
  <c r="AB14" i="21"/>
  <c r="Z13" i="21"/>
  <c r="AA13" i="21"/>
  <c r="AB13" i="21"/>
  <c r="Z12" i="21"/>
  <c r="AA12" i="21"/>
  <c r="AB12" i="21"/>
  <c r="Z11" i="21"/>
  <c r="AA11" i="21"/>
  <c r="AB11" i="21"/>
  <c r="Y9" i="34"/>
  <c r="Y8" i="34"/>
  <c r="Z10" i="34"/>
  <c r="AA10" i="34"/>
  <c r="U28" i="24"/>
  <c r="V28" i="24"/>
  <c r="Y28" i="24"/>
  <c r="Z28" i="24"/>
  <c r="Z34" i="24"/>
  <c r="U30" i="24"/>
  <c r="V10" i="46"/>
  <c r="AB10" i="46"/>
  <c r="R9" i="46"/>
  <c r="BN11" i="46" a="1"/>
  <c r="BN11" i="46"/>
  <c r="L31" i="46"/>
  <c r="P31" i="46"/>
  <c r="Y8" i="44"/>
  <c r="V11" i="28"/>
  <c r="AB11" i="28"/>
  <c r="R10" i="28"/>
  <c r="BM12" i="28"/>
  <c r="AY12" i="28"/>
  <c r="L32" i="28"/>
  <c r="P32" i="28"/>
  <c r="Y9" i="24"/>
  <c r="U42" i="30"/>
  <c r="V12" i="22"/>
  <c r="Y9" i="32"/>
  <c r="V12" i="27"/>
  <c r="R11" i="27"/>
  <c r="L32" i="27"/>
  <c r="P32" i="27"/>
  <c r="Z10" i="21"/>
  <c r="AA10" i="21"/>
  <c r="AB10" i="21"/>
  <c r="Z8" i="39"/>
  <c r="AA8" i="39"/>
  <c r="Z18" i="39"/>
  <c r="AA18" i="39"/>
  <c r="AB18" i="39"/>
  <c r="Z15" i="39"/>
  <c r="AA15" i="39"/>
  <c r="AB15" i="39"/>
  <c r="Z17" i="39"/>
  <c r="AA17" i="39"/>
  <c r="AB17" i="39"/>
  <c r="Z16" i="39"/>
  <c r="AA16" i="39"/>
  <c r="AB16" i="39"/>
  <c r="Z14" i="39"/>
  <c r="AA14" i="39"/>
  <c r="AB14" i="39"/>
  <c r="Z13" i="39"/>
  <c r="AA13" i="39"/>
  <c r="AB13" i="39"/>
  <c r="Z12" i="39"/>
  <c r="AA12" i="39"/>
  <c r="Z11" i="39"/>
  <c r="AA11" i="39"/>
  <c r="Z10" i="39"/>
  <c r="AA10" i="39"/>
  <c r="Q32" i="23"/>
  <c r="R32" i="23"/>
  <c r="U40" i="23"/>
  <c r="V40" i="23"/>
  <c r="Y32" i="23"/>
  <c r="Z32" i="23"/>
  <c r="U38" i="23"/>
  <c r="U42" i="41"/>
  <c r="U42" i="42"/>
  <c r="U43" i="42"/>
  <c r="V43" i="42"/>
  <c r="Y33" i="42"/>
  <c r="Z33" i="42"/>
  <c r="Q32" i="46"/>
  <c r="R32" i="46"/>
  <c r="U40" i="46"/>
  <c r="V40" i="46"/>
  <c r="Y32" i="46"/>
  <c r="Z32" i="46"/>
  <c r="U38" i="46"/>
  <c r="Y9" i="38"/>
  <c r="Z8" i="18"/>
  <c r="AA8" i="18"/>
  <c r="Z17" i="18"/>
  <c r="AA17" i="18"/>
  <c r="AB17" i="18"/>
  <c r="Z18" i="18"/>
  <c r="AA18" i="18"/>
  <c r="AB18" i="18"/>
  <c r="Z15" i="18"/>
  <c r="AA15" i="18"/>
  <c r="AB15" i="18"/>
  <c r="Z16" i="18"/>
  <c r="AA16" i="18"/>
  <c r="AB16" i="18"/>
  <c r="Z14" i="18"/>
  <c r="AA14" i="18"/>
  <c r="AB14" i="18"/>
  <c r="Z13" i="18"/>
  <c r="AA13" i="18"/>
  <c r="AB13" i="18"/>
  <c r="Z12" i="18"/>
  <c r="AA12" i="18"/>
  <c r="AB12" i="18"/>
  <c r="Z11" i="18"/>
  <c r="AA11" i="18"/>
  <c r="Z10" i="18"/>
  <c r="AA10" i="18"/>
  <c r="V12" i="42"/>
  <c r="R11" i="42"/>
  <c r="BM12" i="42"/>
  <c r="AY12" i="42"/>
  <c r="L32" i="42"/>
  <c r="P32" i="42"/>
  <c r="Y9" i="30"/>
  <c r="Y8" i="30"/>
  <c r="Y8" i="29"/>
  <c r="Z9" i="29"/>
  <c r="AA9" i="29"/>
  <c r="Q28" i="21"/>
  <c r="R28" i="21"/>
  <c r="U29" i="21"/>
  <c r="Q29" i="21"/>
  <c r="R29" i="21"/>
  <c r="U31" i="21"/>
  <c r="V31" i="21"/>
  <c r="Y29" i="21"/>
  <c r="Z29" i="21"/>
  <c r="V11" i="18"/>
  <c r="L31" i="18"/>
  <c r="P31" i="18"/>
  <c r="R10" i="18"/>
  <c r="Z9" i="39"/>
  <c r="AA9" i="39"/>
  <c r="Y9" i="45"/>
  <c r="V10" i="23"/>
  <c r="R9" i="23"/>
  <c r="L31" i="23"/>
  <c r="P31" i="23"/>
  <c r="V12" i="41"/>
  <c r="L32" i="41"/>
  <c r="P32" i="41"/>
  <c r="R11" i="41"/>
  <c r="BM12" i="41"/>
  <c r="AY12" i="41"/>
  <c r="Q32" i="17"/>
  <c r="R32" i="17"/>
  <c r="U40" i="17"/>
  <c r="V40" i="17"/>
  <c r="Y32" i="17"/>
  <c r="Z32" i="17"/>
  <c r="U38" i="17"/>
  <c r="V11" i="16"/>
  <c r="R10" i="16"/>
  <c r="L30" i="16"/>
  <c r="P30" i="16"/>
  <c r="U28" i="33"/>
  <c r="V28" i="33"/>
  <c r="Y28" i="33"/>
  <c r="Z28" i="33"/>
  <c r="Z34" i="33"/>
  <c r="U30" i="33"/>
  <c r="Z9" i="18"/>
  <c r="AA9" i="18"/>
  <c r="V12" i="30"/>
  <c r="L32" i="30"/>
  <c r="P32" i="30"/>
  <c r="R11" i="30"/>
  <c r="BM12" i="30"/>
  <c r="AY12" i="30"/>
  <c r="Y8" i="20"/>
  <c r="Q32" i="18"/>
  <c r="R32" i="18"/>
  <c r="U38" i="18"/>
  <c r="O20" i="23"/>
  <c r="V10" i="17"/>
  <c r="R9" i="17"/>
  <c r="L31" i="17"/>
  <c r="P31" i="17"/>
  <c r="U35" i="16"/>
  <c r="Q31" i="16"/>
  <c r="R31" i="16"/>
  <c r="U37" i="16"/>
  <c r="V37" i="16"/>
  <c r="Y31" i="16"/>
  <c r="Z31" i="16"/>
  <c r="AB11" i="43"/>
  <c r="Z9" i="27"/>
  <c r="AA9" i="27"/>
  <c r="Z8" i="27"/>
  <c r="AA8" i="27"/>
  <c r="Z18" i="27"/>
  <c r="AA18" i="27"/>
  <c r="AB18" i="27"/>
  <c r="Z17" i="27"/>
  <c r="AA17" i="27"/>
  <c r="AB17" i="27"/>
  <c r="Z16" i="27"/>
  <c r="AA16" i="27"/>
  <c r="AB16" i="27"/>
  <c r="Z15" i="27"/>
  <c r="AA15" i="27"/>
  <c r="AB15" i="27"/>
  <c r="Z14" i="27"/>
  <c r="AA14" i="27"/>
  <c r="AB14" i="27"/>
  <c r="Z13" i="27"/>
  <c r="AA13" i="27"/>
  <c r="AB13" i="27"/>
  <c r="Z12" i="27"/>
  <c r="AA12" i="27"/>
  <c r="AB12" i="27"/>
  <c r="Z11" i="27"/>
  <c r="AA11" i="27"/>
  <c r="Z8" i="23"/>
  <c r="AA8" i="23"/>
  <c r="Z16" i="23"/>
  <c r="AA16" i="23"/>
  <c r="AB16" i="23"/>
  <c r="Z17" i="23"/>
  <c r="AA17" i="23"/>
  <c r="AB17" i="23"/>
  <c r="Z15" i="23"/>
  <c r="AA15" i="23"/>
  <c r="AB15" i="23"/>
  <c r="Z14" i="23"/>
  <c r="AA14" i="23"/>
  <c r="AB14" i="23"/>
  <c r="Z13" i="23"/>
  <c r="AA13" i="23"/>
  <c r="AB13" i="23"/>
  <c r="Z12" i="23"/>
  <c r="AA12" i="23"/>
  <c r="AB12" i="23"/>
  <c r="Z11" i="23"/>
  <c r="AA11" i="23"/>
  <c r="AB11" i="23"/>
  <c r="Z10" i="23"/>
  <c r="AA10" i="23"/>
  <c r="Z9" i="40"/>
  <c r="AA9" i="40"/>
  <c r="Z8" i="40"/>
  <c r="AA8" i="40"/>
  <c r="Z17" i="40"/>
  <c r="AA17" i="40"/>
  <c r="AB17" i="40"/>
  <c r="Z18" i="40"/>
  <c r="AA18" i="40"/>
  <c r="AB18" i="40"/>
  <c r="Z16" i="40"/>
  <c r="AA16" i="40"/>
  <c r="AB16" i="40"/>
  <c r="Z15" i="40"/>
  <c r="AA15" i="40"/>
  <c r="AB15" i="40"/>
  <c r="Z14" i="40"/>
  <c r="AA14" i="40"/>
  <c r="AB14" i="40"/>
  <c r="Z13" i="40"/>
  <c r="AA13" i="40"/>
  <c r="AB13" i="40"/>
  <c r="Z12" i="40"/>
  <c r="AA12" i="40"/>
  <c r="Z11" i="40"/>
  <c r="AA11" i="40"/>
  <c r="U42" i="47"/>
  <c r="V12" i="39"/>
  <c r="V12" i="47"/>
  <c r="AB12" i="47"/>
  <c r="R11" i="47"/>
  <c r="L32" i="47"/>
  <c r="P32" i="47"/>
  <c r="Y9" i="41"/>
  <c r="Y8" i="41"/>
  <c r="V12" i="38"/>
  <c r="R11" i="38"/>
  <c r="BM12" i="38"/>
  <c r="AY12" i="38"/>
  <c r="L32" i="38"/>
  <c r="P32" i="38"/>
  <c r="Y9" i="17"/>
  <c r="Y9" i="13"/>
  <c r="O22" i="16"/>
  <c r="AB12" i="43"/>
  <c r="V12" i="35"/>
  <c r="AB12" i="35"/>
  <c r="R11" i="35"/>
  <c r="BM12" i="35"/>
  <c r="L32" i="35"/>
  <c r="P32" i="35"/>
  <c r="V12" i="29"/>
  <c r="L32" i="29"/>
  <c r="P32" i="29"/>
  <c r="R11" i="29"/>
  <c r="BM12" i="29"/>
  <c r="AY12" i="29"/>
  <c r="V12" i="44"/>
  <c r="L32" i="44"/>
  <c r="P32" i="44"/>
  <c r="R11" i="44"/>
  <c r="BM12" i="44"/>
  <c r="AC19" i="33"/>
  <c r="AD19" i="33"/>
  <c r="AC8" i="33"/>
  <c r="V12" i="40"/>
  <c r="R11" i="40"/>
  <c r="BM12" i="40"/>
  <c r="AY12" i="40"/>
  <c r="L32" i="40"/>
  <c r="P32" i="40"/>
  <c r="V28" i="45"/>
  <c r="Y28" i="45"/>
  <c r="Z28" i="45"/>
  <c r="Z34" i="45"/>
  <c r="U42" i="13"/>
  <c r="U43" i="13"/>
  <c r="V43" i="13"/>
  <c r="Y33" i="13"/>
  <c r="Z33" i="13"/>
  <c r="V11" i="34"/>
  <c r="R10" i="34"/>
  <c r="BN11" i="34" a="1"/>
  <c r="BN11" i="34"/>
  <c r="L31" i="34"/>
  <c r="P31" i="34"/>
  <c r="Q32" i="43"/>
  <c r="R32" i="43"/>
  <c r="U40" i="43"/>
  <c r="V40" i="43"/>
  <c r="Y32" i="43"/>
  <c r="Z32" i="43"/>
  <c r="U38" i="43"/>
  <c r="U39" i="16"/>
  <c r="AB12" i="42"/>
  <c r="U33" i="19"/>
  <c r="Y9" i="19"/>
  <c r="R8" i="19"/>
  <c r="L29" i="19"/>
  <c r="P29" i="19"/>
  <c r="R11" i="39"/>
  <c r="O21" i="39"/>
  <c r="L32" i="39"/>
  <c r="P32" i="39"/>
  <c r="R11" i="22"/>
  <c r="L32" i="22"/>
  <c r="P32" i="22"/>
  <c r="BA12" i="29"/>
  <c r="C9" i="69"/>
  <c r="G9" i="69"/>
  <c r="BA12" i="18"/>
  <c r="C23" i="96"/>
  <c r="G15" i="64"/>
  <c r="AV18" i="39"/>
  <c r="C24" i="64"/>
  <c r="F21" i="95"/>
  <c r="F25" i="76"/>
  <c r="F24" i="76"/>
  <c r="F22" i="76"/>
  <c r="F23" i="76"/>
  <c r="BA12" i="42"/>
  <c r="AZ40" i="19"/>
  <c r="I10" i="75"/>
  <c r="D28" i="96"/>
  <c r="AV18" i="44"/>
  <c r="C30" i="64"/>
  <c r="AY24" i="24"/>
  <c r="H13" i="74"/>
  <c r="BA13" i="28"/>
  <c r="BA13" i="40"/>
  <c r="AV24" i="46"/>
  <c r="F27" i="21"/>
  <c r="H6" i="65"/>
  <c r="F22" i="72"/>
  <c r="F25" i="72"/>
  <c r="F23" i="72"/>
  <c r="F24" i="72"/>
  <c r="I10" i="83"/>
  <c r="BE8" i="17"/>
  <c r="AV8" i="17"/>
  <c r="F28" i="17"/>
  <c r="F29" i="17"/>
  <c r="F30" i="17"/>
  <c r="F31" i="17"/>
  <c r="BA12" i="40"/>
  <c r="BA12" i="28"/>
  <c r="BA11" i="20"/>
  <c r="BA34" i="19"/>
  <c r="BA13" i="41"/>
  <c r="AV19" i="21"/>
  <c r="AV20" i="21" a="1"/>
  <c r="AV20" i="21"/>
  <c r="AV21" i="21"/>
  <c r="AV22" i="21" a="1"/>
  <c r="AV22" i="21"/>
  <c r="AV27" i="21"/>
  <c r="AV26" i="21"/>
  <c r="AV28" i="21"/>
  <c r="AV25" i="21"/>
  <c r="AV18" i="24"/>
  <c r="C12" i="64"/>
  <c r="C40" i="96"/>
  <c r="G28" i="64"/>
  <c r="AY24" i="45"/>
  <c r="BA13" i="13"/>
  <c r="H13" i="76"/>
  <c r="BA13" i="29"/>
  <c r="BA13" i="35"/>
  <c r="AY24" i="33"/>
  <c r="H6" i="94"/>
  <c r="F24" i="94"/>
  <c r="F23" i="94"/>
  <c r="F22" i="94"/>
  <c r="F25" i="94"/>
  <c r="C32" i="96"/>
  <c r="G22" i="64"/>
  <c r="G23" i="64"/>
  <c r="AV24" i="39"/>
  <c r="AV18" i="45"/>
  <c r="C29" i="64"/>
  <c r="BA12" i="34"/>
  <c r="AZ16" i="21"/>
  <c r="H6" i="68"/>
  <c r="F21" i="91"/>
  <c r="C38" i="96"/>
  <c r="G27" i="64"/>
  <c r="AV24" i="25"/>
  <c r="D41" i="96"/>
  <c r="F21" i="77"/>
  <c r="F27" i="19"/>
  <c r="BA13" i="39"/>
  <c r="BE8" i="16"/>
  <c r="F29" i="16"/>
  <c r="F28" i="16"/>
  <c r="F30" i="16"/>
  <c r="F31" i="16"/>
  <c r="F25" i="71"/>
  <c r="F24" i="71"/>
  <c r="F21" i="71"/>
  <c r="F23" i="71"/>
  <c r="F22" i="71"/>
  <c r="BA13" i="30"/>
  <c r="AV18" i="46"/>
  <c r="C31" i="64"/>
  <c r="G32" i="64"/>
  <c r="C36" i="96"/>
  <c r="G26" i="64"/>
  <c r="C46" i="96"/>
  <c r="AV18" i="25"/>
  <c r="C13" i="64"/>
  <c r="AV24" i="44"/>
  <c r="BA12" i="41"/>
  <c r="I10" i="69"/>
  <c r="F24" i="70"/>
  <c r="F23" i="70"/>
  <c r="F22" i="70"/>
  <c r="F25" i="70"/>
  <c r="BA13" i="38"/>
  <c r="BA13" i="42"/>
  <c r="BA13" i="44"/>
  <c r="BA13" i="47"/>
  <c r="F21" i="74"/>
  <c r="C14" i="96"/>
  <c r="E15" i="96"/>
  <c r="G11" i="64"/>
  <c r="AV18" i="33"/>
  <c r="C19" i="64"/>
  <c r="C25" i="96"/>
  <c r="E26" i="96"/>
  <c r="G16" i="64"/>
  <c r="G17" i="64"/>
  <c r="AV46" i="19" a="1"/>
  <c r="AV46" i="19"/>
  <c r="AV43" i="19"/>
  <c r="AV44" i="19" a="1"/>
  <c r="AV44" i="19"/>
  <c r="AV45" i="19"/>
  <c r="AV52" i="19"/>
  <c r="AV51" i="19"/>
  <c r="AV48" i="19"/>
  <c r="AV49" i="19"/>
  <c r="AV50" i="19"/>
  <c r="BA12" i="30"/>
  <c r="BA13" i="22"/>
  <c r="BA13" i="27"/>
  <c r="BA13" i="32"/>
  <c r="H13" i="90"/>
  <c r="AZ16" i="25"/>
  <c r="H13" i="78"/>
  <c r="AV24" i="24"/>
  <c r="C27" i="96"/>
  <c r="E27" i="96"/>
  <c r="G18" i="64"/>
  <c r="AY18" i="24"/>
  <c r="F12" i="64"/>
  <c r="BA12" i="38"/>
  <c r="I8" i="71"/>
  <c r="I10" i="74"/>
  <c r="H13" i="75"/>
  <c r="F21" i="90"/>
  <c r="F25" i="75"/>
  <c r="F24" i="75"/>
  <c r="F23" i="75"/>
  <c r="F22" i="75"/>
  <c r="O21" i="47"/>
  <c r="BM12" i="47"/>
  <c r="AY12" i="47"/>
  <c r="E10" i="95"/>
  <c r="G10" i="95"/>
  <c r="H13" i="95"/>
  <c r="F15" i="95"/>
  <c r="H13" i="94"/>
  <c r="F15" i="94"/>
  <c r="C10" i="94"/>
  <c r="G10" i="94"/>
  <c r="AY12" i="44"/>
  <c r="BA16" i="45"/>
  <c r="E9" i="90"/>
  <c r="C9" i="91"/>
  <c r="G9" i="91"/>
  <c r="E10" i="90"/>
  <c r="C10" i="91"/>
  <c r="G10" i="91"/>
  <c r="C10" i="90"/>
  <c r="C9" i="90"/>
  <c r="V11" i="39"/>
  <c r="BM12" i="39"/>
  <c r="AY12" i="39"/>
  <c r="O21" i="37"/>
  <c r="BN11" i="37" a="1"/>
  <c r="BN11" i="37"/>
  <c r="AY12" i="35"/>
  <c r="I9" i="83"/>
  <c r="H13" i="83"/>
  <c r="AC20" i="33"/>
  <c r="BI16" i="33"/>
  <c r="AW16" i="33"/>
  <c r="AX16" i="33"/>
  <c r="F15" i="83"/>
  <c r="AY12" i="32"/>
  <c r="O21" i="32"/>
  <c r="E9" i="78"/>
  <c r="E10" i="78"/>
  <c r="E9" i="77"/>
  <c r="C9" i="78"/>
  <c r="E10" i="77"/>
  <c r="C10" i="78"/>
  <c r="E10" i="76"/>
  <c r="G10" i="76"/>
  <c r="C10" i="77"/>
  <c r="O21" i="27"/>
  <c r="BM12" i="27"/>
  <c r="AY12" i="27"/>
  <c r="I9" i="75"/>
  <c r="F15" i="76"/>
  <c r="I9" i="74"/>
  <c r="F15" i="75"/>
  <c r="F15" i="74"/>
  <c r="BA16" i="24"/>
  <c r="BN32" i="23" a="1"/>
  <c r="BN32" i="23"/>
  <c r="BN31" i="23" a="1"/>
  <c r="BN31" i="23"/>
  <c r="V11" i="22"/>
  <c r="BM12" i="22"/>
  <c r="AY12" i="22"/>
  <c r="E10" i="72"/>
  <c r="G10" i="72"/>
  <c r="C7" i="72"/>
  <c r="E7" i="71"/>
  <c r="G7" i="71"/>
  <c r="V8" i="19"/>
  <c r="BM33" i="19"/>
  <c r="AY33" i="19"/>
  <c r="F19" i="72" a="1"/>
  <c r="F19" i="72"/>
  <c r="F16" i="72"/>
  <c r="H5" i="72"/>
  <c r="F18" i="72"/>
  <c r="F17" i="72" a="1"/>
  <c r="F17" i="72"/>
  <c r="H5" i="71"/>
  <c r="F18" i="71"/>
  <c r="F17" i="71" a="1"/>
  <c r="F17" i="71"/>
  <c r="F19" i="71" a="1"/>
  <c r="F19" i="71"/>
  <c r="F16" i="71"/>
  <c r="F17" i="70" a="1"/>
  <c r="F17" i="70"/>
  <c r="F19" i="70" a="1"/>
  <c r="F19" i="70"/>
  <c r="F16" i="70"/>
  <c r="F18" i="70"/>
  <c r="H5" i="70"/>
  <c r="E8" i="69"/>
  <c r="C8" i="70"/>
  <c r="G8" i="70"/>
  <c r="U33" i="20"/>
  <c r="V9" i="20"/>
  <c r="BM10" i="20"/>
  <c r="AY10" i="20"/>
  <c r="R8" i="20"/>
  <c r="V8" i="20"/>
  <c r="L29" i="20"/>
  <c r="P29" i="20"/>
  <c r="G9" i="68"/>
  <c r="AB11" i="18"/>
  <c r="O21" i="18"/>
  <c r="BN11" i="18" a="1"/>
  <c r="BN11" i="18"/>
  <c r="G10" i="68"/>
  <c r="BN11" i="17" a="1"/>
  <c r="BN11" i="17"/>
  <c r="BN10" i="17" a="1"/>
  <c r="BN10" i="17"/>
  <c r="G12" i="67"/>
  <c r="I12" i="67"/>
  <c r="AV8" i="16"/>
  <c r="BM11" i="16"/>
  <c r="AY11" i="16"/>
  <c r="BN10" i="16" a="1"/>
  <c r="BN10" i="16"/>
  <c r="AZ8" i="16"/>
  <c r="AX8" i="16"/>
  <c r="C10" i="65"/>
  <c r="G10" i="65"/>
  <c r="V11" i="13"/>
  <c r="AY12" i="13"/>
  <c r="V11" i="32"/>
  <c r="L31" i="32"/>
  <c r="P31" i="32"/>
  <c r="R10" i="32"/>
  <c r="BN11" i="32" a="1"/>
  <c r="BN11" i="32"/>
  <c r="AD18" i="33"/>
  <c r="U38" i="32"/>
  <c r="Q32" i="32"/>
  <c r="R32" i="32"/>
  <c r="U40" i="32"/>
  <c r="V40" i="32"/>
  <c r="Y32" i="32"/>
  <c r="Z32" i="32"/>
  <c r="Q32" i="13"/>
  <c r="R32" i="13"/>
  <c r="U40" i="13"/>
  <c r="V40" i="13"/>
  <c r="Y32" i="13"/>
  <c r="Z32" i="13"/>
  <c r="L31" i="13"/>
  <c r="P31" i="13"/>
  <c r="Q31" i="13"/>
  <c r="R31" i="13"/>
  <c r="U37" i="13"/>
  <c r="R10" i="13"/>
  <c r="I8" i="13"/>
  <c r="Y8" i="32"/>
  <c r="Q31" i="37"/>
  <c r="R31" i="37"/>
  <c r="U37" i="37"/>
  <c r="V37" i="37"/>
  <c r="Y31" i="37"/>
  <c r="Z31" i="37"/>
  <c r="U35" i="37"/>
  <c r="Y8" i="13"/>
  <c r="V11" i="41"/>
  <c r="L31" i="41"/>
  <c r="P31" i="41"/>
  <c r="R10" i="41"/>
  <c r="BN11" i="41" a="1"/>
  <c r="BN11" i="41"/>
  <c r="U39" i="46"/>
  <c r="Z8" i="44"/>
  <c r="AA8" i="44"/>
  <c r="Z18" i="44"/>
  <c r="AA18" i="44"/>
  <c r="AB18" i="44"/>
  <c r="Z16" i="44"/>
  <c r="AA16" i="44"/>
  <c r="AB16" i="44"/>
  <c r="Z17" i="44"/>
  <c r="AA17" i="44"/>
  <c r="AB17" i="44"/>
  <c r="Z15" i="44"/>
  <c r="AA15" i="44"/>
  <c r="AB15" i="44"/>
  <c r="Z14" i="44"/>
  <c r="AA14" i="44"/>
  <c r="AB14" i="44"/>
  <c r="Z13" i="44"/>
  <c r="AA13" i="44"/>
  <c r="AB13" i="44"/>
  <c r="Z12" i="44"/>
  <c r="AA12" i="44"/>
  <c r="AB12" i="44"/>
  <c r="Z11" i="44"/>
  <c r="AA11" i="44"/>
  <c r="Z10" i="44"/>
  <c r="AA10" i="44"/>
  <c r="Y8" i="16"/>
  <c r="Z8" i="22"/>
  <c r="AA8" i="22"/>
  <c r="Z18" i="22"/>
  <c r="AA18" i="22"/>
  <c r="AB18" i="22"/>
  <c r="Z17" i="22"/>
  <c r="AA17" i="22"/>
  <c r="AB17" i="22"/>
  <c r="Z16" i="22"/>
  <c r="AA16" i="22"/>
  <c r="AB16" i="22"/>
  <c r="Z15" i="22"/>
  <c r="AA15" i="22"/>
  <c r="AB15" i="22"/>
  <c r="Z14" i="22"/>
  <c r="AA14" i="22"/>
  <c r="AB14" i="22"/>
  <c r="Z13" i="22"/>
  <c r="AA13" i="22"/>
  <c r="AB13" i="22"/>
  <c r="Z12" i="22"/>
  <c r="AA12" i="22"/>
  <c r="AB12" i="22"/>
  <c r="Z11" i="22"/>
  <c r="AA11" i="22"/>
  <c r="AB11" i="22"/>
  <c r="Z10" i="22"/>
  <c r="AA10" i="22"/>
  <c r="Q32" i="41"/>
  <c r="R32" i="41"/>
  <c r="U40" i="41"/>
  <c r="V40" i="41"/>
  <c r="Y32" i="41"/>
  <c r="Z32" i="41"/>
  <c r="U38" i="41"/>
  <c r="O21" i="22"/>
  <c r="Z9" i="44"/>
  <c r="AA9" i="44"/>
  <c r="Z9" i="22"/>
  <c r="AA9" i="22"/>
  <c r="V11" i="29"/>
  <c r="R10" i="29"/>
  <c r="BN11" i="29" a="1"/>
  <c r="BN11" i="29"/>
  <c r="L31" i="29"/>
  <c r="P31" i="29"/>
  <c r="U39" i="18"/>
  <c r="U40" i="18"/>
  <c r="V40" i="18"/>
  <c r="Y32" i="18"/>
  <c r="Z32" i="18"/>
  <c r="U30" i="21"/>
  <c r="Q32" i="40"/>
  <c r="R32" i="40"/>
  <c r="U40" i="40"/>
  <c r="V40" i="40"/>
  <c r="Y32" i="40"/>
  <c r="Z32" i="40"/>
  <c r="U38" i="40"/>
  <c r="Z8" i="20"/>
  <c r="AA8" i="20"/>
  <c r="Z19" i="20"/>
  <c r="AA19" i="20"/>
  <c r="AB19" i="20"/>
  <c r="Z17" i="20"/>
  <c r="AA17" i="20"/>
  <c r="AB17" i="20"/>
  <c r="Z18" i="20"/>
  <c r="AA18" i="20"/>
  <c r="AB18" i="20"/>
  <c r="Z16" i="20"/>
  <c r="AA16" i="20"/>
  <c r="AB16" i="20"/>
  <c r="Z15" i="20"/>
  <c r="AA15" i="20"/>
  <c r="AB15" i="20"/>
  <c r="Z14" i="20"/>
  <c r="AA14" i="20"/>
  <c r="AB14" i="20"/>
  <c r="Z13" i="20"/>
  <c r="AA13" i="20"/>
  <c r="AB13" i="20"/>
  <c r="Z12" i="20"/>
  <c r="AA12" i="20"/>
  <c r="AB12" i="20"/>
  <c r="Z11" i="20"/>
  <c r="AA11" i="20"/>
  <c r="AB11" i="20"/>
  <c r="Z10" i="20"/>
  <c r="AA10" i="20"/>
  <c r="AB10" i="20"/>
  <c r="U35" i="23"/>
  <c r="Q31" i="23"/>
  <c r="R31" i="23"/>
  <c r="U28" i="21"/>
  <c r="V28" i="21"/>
  <c r="Y28" i="21"/>
  <c r="Z28" i="21"/>
  <c r="Z34" i="21"/>
  <c r="Q31" i="46"/>
  <c r="R31" i="46"/>
  <c r="U37" i="46"/>
  <c r="V37" i="46"/>
  <c r="Y31" i="46"/>
  <c r="Z31" i="46"/>
  <c r="U35" i="46"/>
  <c r="O21" i="29"/>
  <c r="Q32" i="39"/>
  <c r="R32" i="39"/>
  <c r="U40" i="39"/>
  <c r="V40" i="39"/>
  <c r="Y32" i="39"/>
  <c r="Z32" i="39"/>
  <c r="U38" i="39"/>
  <c r="V11" i="40"/>
  <c r="AB11" i="40"/>
  <c r="L31" i="40"/>
  <c r="P31" i="40"/>
  <c r="R10" i="40"/>
  <c r="BN11" i="40" a="1"/>
  <c r="BN11" i="40"/>
  <c r="Q32" i="35"/>
  <c r="R32" i="35"/>
  <c r="U40" i="35"/>
  <c r="V40" i="35"/>
  <c r="Y32" i="35"/>
  <c r="Z32" i="35"/>
  <c r="U38" i="35"/>
  <c r="Q32" i="38"/>
  <c r="R32" i="38"/>
  <c r="U40" i="38"/>
  <c r="V40" i="38"/>
  <c r="Y32" i="38"/>
  <c r="Z32" i="38"/>
  <c r="U38" i="38"/>
  <c r="AB10" i="23"/>
  <c r="Z9" i="20"/>
  <c r="AA9" i="20"/>
  <c r="V9" i="23"/>
  <c r="AB9" i="23"/>
  <c r="R8" i="23"/>
  <c r="L30" i="23"/>
  <c r="P30" i="23"/>
  <c r="Z8" i="29"/>
  <c r="AA8" i="29"/>
  <c r="Z17" i="29"/>
  <c r="AA17" i="29"/>
  <c r="AB17" i="29"/>
  <c r="Z18" i="29"/>
  <c r="AA18" i="29"/>
  <c r="AB18" i="29"/>
  <c r="Z16" i="29"/>
  <c r="AA16" i="29"/>
  <c r="AB16" i="29"/>
  <c r="Z15" i="29"/>
  <c r="AA15" i="29"/>
  <c r="AB15" i="29"/>
  <c r="Z14" i="29"/>
  <c r="AA14" i="29"/>
  <c r="AB14" i="29"/>
  <c r="Z13" i="29"/>
  <c r="AA13" i="29"/>
  <c r="AB13" i="29"/>
  <c r="Z12" i="29"/>
  <c r="AA12" i="29"/>
  <c r="AB12" i="29"/>
  <c r="Z11" i="29"/>
  <c r="AA11" i="29"/>
  <c r="Z10" i="29"/>
  <c r="AA10" i="29"/>
  <c r="V9" i="46"/>
  <c r="AB9" i="46"/>
  <c r="R8" i="46"/>
  <c r="L30" i="46"/>
  <c r="P30" i="46"/>
  <c r="U39" i="37"/>
  <c r="U39" i="25"/>
  <c r="V10" i="25"/>
  <c r="L30" i="25"/>
  <c r="P30" i="25"/>
  <c r="R9" i="25"/>
  <c r="V11" i="35"/>
  <c r="AB11" i="35"/>
  <c r="R10" i="35"/>
  <c r="BN11" i="35" a="1"/>
  <c r="BN11" i="35"/>
  <c r="L31" i="35"/>
  <c r="P31" i="35"/>
  <c r="V11" i="30"/>
  <c r="R10" i="30"/>
  <c r="BN11" i="30" a="1"/>
  <c r="BN11" i="30"/>
  <c r="L31" i="30"/>
  <c r="P31" i="30"/>
  <c r="Q31" i="43"/>
  <c r="R31" i="43"/>
  <c r="U37" i="43"/>
  <c r="V37" i="43"/>
  <c r="Y31" i="43"/>
  <c r="Z31" i="43"/>
  <c r="U35" i="43"/>
  <c r="U35" i="25"/>
  <c r="Q31" i="25"/>
  <c r="R31" i="25"/>
  <c r="U37" i="25"/>
  <c r="V37" i="25"/>
  <c r="Y31" i="25"/>
  <c r="Z31" i="25"/>
  <c r="Q32" i="22"/>
  <c r="R32" i="22"/>
  <c r="U40" i="22"/>
  <c r="V40" i="22"/>
  <c r="Y32" i="22"/>
  <c r="Z32" i="22"/>
  <c r="U38" i="22"/>
  <c r="Q32" i="30"/>
  <c r="R32" i="30"/>
  <c r="U40" i="30"/>
  <c r="V40" i="30"/>
  <c r="Y32" i="30"/>
  <c r="Z32" i="30"/>
  <c r="U38" i="30"/>
  <c r="Y8" i="45"/>
  <c r="Z9" i="45"/>
  <c r="AA9" i="45"/>
  <c r="AB9" i="45"/>
  <c r="Z9" i="30"/>
  <c r="AA9" i="30"/>
  <c r="Z8" i="30"/>
  <c r="AA8" i="30"/>
  <c r="Z18" i="30"/>
  <c r="AA18" i="30"/>
  <c r="AB18" i="30"/>
  <c r="Z17" i="30"/>
  <c r="AA17" i="30"/>
  <c r="AB17" i="30"/>
  <c r="Z16" i="30"/>
  <c r="AA16" i="30"/>
  <c r="AB16" i="30"/>
  <c r="Z15" i="30"/>
  <c r="AA15" i="30"/>
  <c r="AB15" i="30"/>
  <c r="Z14" i="30"/>
  <c r="AA14" i="30"/>
  <c r="AB14" i="30"/>
  <c r="Z13" i="30"/>
  <c r="AA13" i="30"/>
  <c r="AB13" i="30"/>
  <c r="Z12" i="30"/>
  <c r="AA12" i="30"/>
  <c r="AB12" i="30"/>
  <c r="Z11" i="30"/>
  <c r="AA11" i="30"/>
  <c r="U37" i="23"/>
  <c r="V37" i="23"/>
  <c r="Y31" i="23"/>
  <c r="Z31" i="23"/>
  <c r="U39" i="23"/>
  <c r="Y8" i="24"/>
  <c r="V10" i="43"/>
  <c r="AB10" i="43"/>
  <c r="R9" i="43"/>
  <c r="L30" i="43"/>
  <c r="P30" i="43"/>
  <c r="Y8" i="17"/>
  <c r="Z9" i="41"/>
  <c r="AA9" i="41"/>
  <c r="Z8" i="41"/>
  <c r="AA8" i="41"/>
  <c r="Z18" i="41"/>
  <c r="AA18" i="41"/>
  <c r="AB18" i="41"/>
  <c r="Z17" i="41"/>
  <c r="AA17" i="41"/>
  <c r="AB17" i="41"/>
  <c r="Z16" i="41"/>
  <c r="AA16" i="41"/>
  <c r="AB16" i="41"/>
  <c r="Z15" i="41"/>
  <c r="AA15" i="41"/>
  <c r="AB15" i="41"/>
  <c r="Z14" i="41"/>
  <c r="AA14" i="41"/>
  <c r="AB14" i="41"/>
  <c r="Z13" i="41"/>
  <c r="AA13" i="41"/>
  <c r="AB13" i="41"/>
  <c r="Z12" i="41"/>
  <c r="AA12" i="41"/>
  <c r="AB12" i="41"/>
  <c r="Z11" i="41"/>
  <c r="AA11" i="41"/>
  <c r="AB12" i="40"/>
  <c r="U36" i="16"/>
  <c r="O21" i="30"/>
  <c r="U32" i="16"/>
  <c r="Q30" i="16"/>
  <c r="R30" i="16"/>
  <c r="U34" i="16"/>
  <c r="V34" i="16"/>
  <c r="Y30" i="16"/>
  <c r="Z30" i="16"/>
  <c r="Z10" i="30"/>
  <c r="AA10" i="30"/>
  <c r="Q32" i="27"/>
  <c r="R32" i="27"/>
  <c r="U40" i="27"/>
  <c r="V40" i="27"/>
  <c r="Y32" i="27"/>
  <c r="Z32" i="27"/>
  <c r="U38" i="27"/>
  <c r="Z8" i="25"/>
  <c r="AA8" i="25"/>
  <c r="Z18" i="25"/>
  <c r="AA18" i="25"/>
  <c r="AB18" i="25"/>
  <c r="Z17" i="25"/>
  <c r="AA17" i="25"/>
  <c r="AB17" i="25"/>
  <c r="Z16" i="25"/>
  <c r="AA16" i="25"/>
  <c r="AB16" i="25"/>
  <c r="Z15" i="25"/>
  <c r="AA15" i="25"/>
  <c r="AB15" i="25"/>
  <c r="Z14" i="25"/>
  <c r="AA14" i="25"/>
  <c r="AB14" i="25"/>
  <c r="Z13" i="25"/>
  <c r="AA13" i="25"/>
  <c r="AB13" i="25"/>
  <c r="Z12" i="25"/>
  <c r="AA12" i="25"/>
  <c r="AB12" i="25"/>
  <c r="Z11" i="25"/>
  <c r="AA11" i="25"/>
  <c r="AB11" i="25"/>
  <c r="Z10" i="25"/>
  <c r="AA10" i="25"/>
  <c r="AB11" i="37"/>
  <c r="Z10" i="41"/>
  <c r="AA10" i="41"/>
  <c r="V10" i="16"/>
  <c r="R9" i="16"/>
  <c r="L29" i="16"/>
  <c r="P29" i="16"/>
  <c r="Q32" i="42"/>
  <c r="R32" i="42"/>
  <c r="U40" i="42"/>
  <c r="V40" i="42"/>
  <c r="Y32" i="42"/>
  <c r="Z32" i="42"/>
  <c r="U38" i="42"/>
  <c r="V11" i="27"/>
  <c r="AB11" i="27"/>
  <c r="R10" i="27"/>
  <c r="BN11" i="27" a="1"/>
  <c r="BN11" i="27"/>
  <c r="L31" i="27"/>
  <c r="P31" i="27"/>
  <c r="Q32" i="28"/>
  <c r="R32" i="28"/>
  <c r="U40" i="28"/>
  <c r="V40" i="28"/>
  <c r="Y32" i="28"/>
  <c r="Z32" i="28"/>
  <c r="U38" i="28"/>
  <c r="Z9" i="25"/>
  <c r="AA9" i="25"/>
  <c r="Q32" i="29"/>
  <c r="R32" i="29"/>
  <c r="U40" i="29"/>
  <c r="V40" i="29"/>
  <c r="Y32" i="29"/>
  <c r="Z32" i="29"/>
  <c r="U38" i="29"/>
  <c r="Q32" i="47"/>
  <c r="R32" i="47"/>
  <c r="U40" i="47"/>
  <c r="V40" i="47"/>
  <c r="Y32" i="47"/>
  <c r="Z32" i="47"/>
  <c r="U38" i="47"/>
  <c r="U35" i="17"/>
  <c r="Q31" i="17"/>
  <c r="R31" i="17"/>
  <c r="U37" i="17"/>
  <c r="V37" i="17"/>
  <c r="Y31" i="17"/>
  <c r="Z31" i="17"/>
  <c r="V10" i="18"/>
  <c r="AB10" i="18"/>
  <c r="R9" i="18"/>
  <c r="L30" i="18"/>
  <c r="P30" i="18"/>
  <c r="V11" i="42"/>
  <c r="AB11" i="42"/>
  <c r="R10" i="42"/>
  <c r="BN11" i="42" a="1"/>
  <c r="BN11" i="42"/>
  <c r="L31" i="42"/>
  <c r="P31" i="42"/>
  <c r="AB11" i="39"/>
  <c r="V10" i="28"/>
  <c r="AB10" i="28"/>
  <c r="L31" i="28"/>
  <c r="P31" i="28"/>
  <c r="R9" i="28"/>
  <c r="AB20" i="21"/>
  <c r="AC17" i="21"/>
  <c r="V11" i="38"/>
  <c r="R10" i="38"/>
  <c r="BN11" i="38" a="1"/>
  <c r="BN11" i="38"/>
  <c r="L31" i="38"/>
  <c r="P31" i="38"/>
  <c r="U39" i="43"/>
  <c r="Q31" i="34"/>
  <c r="R31" i="34"/>
  <c r="U37" i="34"/>
  <c r="V37" i="34"/>
  <c r="Y31" i="34"/>
  <c r="Z31" i="34"/>
  <c r="U35" i="34"/>
  <c r="V10" i="34"/>
  <c r="AB10" i="34"/>
  <c r="R9" i="34"/>
  <c r="L30" i="34"/>
  <c r="P30" i="34"/>
  <c r="V11" i="44"/>
  <c r="R10" i="44"/>
  <c r="BN11" i="44" a="1"/>
  <c r="BN11" i="44"/>
  <c r="L31" i="44"/>
  <c r="P31" i="44"/>
  <c r="O21" i="34"/>
  <c r="Q32" i="44"/>
  <c r="R32" i="44"/>
  <c r="U40" i="44"/>
  <c r="V40" i="44"/>
  <c r="Y32" i="44"/>
  <c r="Z32" i="44"/>
  <c r="U38" i="44"/>
  <c r="V11" i="47"/>
  <c r="AB11" i="47"/>
  <c r="R10" i="47"/>
  <c r="BN11" i="47" a="1"/>
  <c r="BN11" i="47"/>
  <c r="L31" i="47"/>
  <c r="P31" i="47"/>
  <c r="V9" i="17"/>
  <c r="L30" i="17"/>
  <c r="P30" i="17"/>
  <c r="R8" i="17"/>
  <c r="U39" i="17"/>
  <c r="U35" i="18"/>
  <c r="Q31" i="18"/>
  <c r="R31" i="18"/>
  <c r="U37" i="18"/>
  <c r="O21" i="42"/>
  <c r="Y8" i="38"/>
  <c r="AB12" i="39"/>
  <c r="O20" i="28"/>
  <c r="Z9" i="34"/>
  <c r="AA9" i="34"/>
  <c r="Z8" i="34"/>
  <c r="AA8" i="34"/>
  <c r="Z18" i="34"/>
  <c r="AA18" i="34"/>
  <c r="AB18" i="34"/>
  <c r="Z17" i="34"/>
  <c r="AA17" i="34"/>
  <c r="AB17" i="34"/>
  <c r="Z16" i="34"/>
  <c r="AA16" i="34"/>
  <c r="AB16" i="34"/>
  <c r="Z15" i="34"/>
  <c r="AA15" i="34"/>
  <c r="AB15" i="34"/>
  <c r="Z14" i="34"/>
  <c r="AA14" i="34"/>
  <c r="AB14" i="34"/>
  <c r="Z13" i="34"/>
  <c r="AA13" i="34"/>
  <c r="AB13" i="34"/>
  <c r="Z12" i="34"/>
  <c r="AA12" i="34"/>
  <c r="AB12" i="34"/>
  <c r="Z11" i="34"/>
  <c r="AA11" i="34"/>
  <c r="AB11" i="34"/>
  <c r="V10" i="37"/>
  <c r="AB10" i="37"/>
  <c r="R9" i="37"/>
  <c r="L30" i="37"/>
  <c r="P30" i="37"/>
  <c r="U39" i="34"/>
  <c r="U29" i="19"/>
  <c r="Y8" i="19"/>
  <c r="Z9" i="19"/>
  <c r="AA9" i="19"/>
  <c r="AB9" i="19"/>
  <c r="Q28" i="19"/>
  <c r="R28" i="19"/>
  <c r="Q29" i="19"/>
  <c r="R29" i="19"/>
  <c r="U31" i="19"/>
  <c r="V31" i="19"/>
  <c r="Y29" i="19"/>
  <c r="Z29" i="19"/>
  <c r="R10" i="39"/>
  <c r="L31" i="39"/>
  <c r="P31" i="39"/>
  <c r="R10" i="22"/>
  <c r="L31" i="22"/>
  <c r="P31" i="22"/>
  <c r="D17" i="96"/>
  <c r="I8" i="70"/>
  <c r="G10" i="78"/>
  <c r="AV42" i="19"/>
  <c r="C9" i="64"/>
  <c r="E32" i="96"/>
  <c r="E33" i="96"/>
  <c r="C19" i="96"/>
  <c r="G13" i="64"/>
  <c r="G14" i="64"/>
  <c r="H13" i="70"/>
  <c r="H13" i="72"/>
  <c r="G9" i="78"/>
  <c r="BA12" i="35"/>
  <c r="BA12" i="44"/>
  <c r="F21" i="75"/>
  <c r="E36" i="96"/>
  <c r="C17" i="96"/>
  <c r="G12" i="64"/>
  <c r="F21" i="94"/>
  <c r="BA12" i="13"/>
  <c r="I10" i="94"/>
  <c r="AB9" i="20"/>
  <c r="AB21" i="20"/>
  <c r="AZ16" i="16"/>
  <c r="I9" i="68"/>
  <c r="BA33" i="19"/>
  <c r="AY45" i="19"/>
  <c r="AY42" i="19"/>
  <c r="F9" i="64"/>
  <c r="AY46" i="19" a="1"/>
  <c r="AY46" i="19"/>
  <c r="AY44" i="19" a="1"/>
  <c r="AY44" i="19"/>
  <c r="AY43" i="19"/>
  <c r="AY50" i="19"/>
  <c r="AY51" i="19"/>
  <c r="AY52" i="19"/>
  <c r="AY49" i="19"/>
  <c r="BA12" i="39"/>
  <c r="I9" i="69"/>
  <c r="C44" i="96"/>
  <c r="G31" i="64"/>
  <c r="AV24" i="21"/>
  <c r="F27" i="17"/>
  <c r="F21" i="76"/>
  <c r="F27" i="16"/>
  <c r="C8" i="67"/>
  <c r="BA11" i="16"/>
  <c r="I7" i="71"/>
  <c r="G9" i="90"/>
  <c r="C28" i="96"/>
  <c r="E28" i="96"/>
  <c r="G20" i="64"/>
  <c r="G19" i="64"/>
  <c r="F21" i="70"/>
  <c r="B5" i="67"/>
  <c r="AV21" i="16"/>
  <c r="AV22" i="16" a="1"/>
  <c r="AV22" i="16"/>
  <c r="AV19" i="16"/>
  <c r="AV20" i="16" a="1"/>
  <c r="AV20" i="16"/>
  <c r="AV28" i="16"/>
  <c r="AV25" i="16"/>
  <c r="AV26" i="16"/>
  <c r="AV27" i="16"/>
  <c r="AV24" i="16"/>
  <c r="BA12" i="27"/>
  <c r="BA12" i="32"/>
  <c r="G10" i="90"/>
  <c r="I10" i="95"/>
  <c r="C41" i="96"/>
  <c r="E41" i="96"/>
  <c r="G29" i="64"/>
  <c r="AV18" i="21"/>
  <c r="C8" i="64"/>
  <c r="BE8" i="13"/>
  <c r="AV8" i="13"/>
  <c r="F31" i="13"/>
  <c r="F30" i="13"/>
  <c r="F29" i="13"/>
  <c r="F28" i="13"/>
  <c r="BA10" i="20"/>
  <c r="AY22" i="20" a="1"/>
  <c r="AY22" i="20"/>
  <c r="AY28" i="20"/>
  <c r="AY25" i="20"/>
  <c r="AY27" i="20"/>
  <c r="AY26" i="20"/>
  <c r="AY20" i="20" a="1"/>
  <c r="AY20" i="20"/>
  <c r="BA9" i="20"/>
  <c r="AY19" i="20"/>
  <c r="AY21" i="20"/>
  <c r="I10" i="72"/>
  <c r="I10" i="91"/>
  <c r="BA12" i="47"/>
  <c r="AV20" i="17" a="1"/>
  <c r="AV20" i="17"/>
  <c r="AV21" i="17"/>
  <c r="AV18" i="17"/>
  <c r="C5" i="64"/>
  <c r="AV22" i="17" a="1"/>
  <c r="AV22" i="17"/>
  <c r="AV19" i="17"/>
  <c r="AV27" i="17"/>
  <c r="AV26" i="17"/>
  <c r="AV28" i="17"/>
  <c r="AV25" i="17"/>
  <c r="D5" i="67"/>
  <c r="F5" i="67"/>
  <c r="AZ8" i="17"/>
  <c r="AZ16" i="17"/>
  <c r="B5" i="68"/>
  <c r="F5" i="68"/>
  <c r="AX8" i="17"/>
  <c r="C34" i="96"/>
  <c r="G24" i="64"/>
  <c r="G25" i="64"/>
  <c r="I10" i="68"/>
  <c r="I10" i="65"/>
  <c r="BA12" i="22"/>
  <c r="G10" i="77"/>
  <c r="C42" i="96"/>
  <c r="E42" i="96"/>
  <c r="G30" i="64"/>
  <c r="H13" i="71"/>
  <c r="I10" i="76"/>
  <c r="I9" i="91"/>
  <c r="F21" i="72"/>
  <c r="E9" i="95"/>
  <c r="G9" i="95"/>
  <c r="V8" i="46"/>
  <c r="BM11" i="46"/>
  <c r="AY11" i="46"/>
  <c r="C9" i="94"/>
  <c r="G9" i="94"/>
  <c r="BM11" i="43"/>
  <c r="AY11" i="43"/>
  <c r="BN10" i="43" a="1"/>
  <c r="BN10" i="43"/>
  <c r="V10" i="39"/>
  <c r="AB10" i="39"/>
  <c r="BN11" i="39" a="1"/>
  <c r="BN11" i="39"/>
  <c r="BM11" i="37"/>
  <c r="AY11" i="37"/>
  <c r="BN10" i="37" a="1"/>
  <c r="BN10" i="37"/>
  <c r="BM11" i="34"/>
  <c r="AY11" i="34"/>
  <c r="BN10" i="34" a="1"/>
  <c r="BN10" i="34"/>
  <c r="AB11" i="29"/>
  <c r="BN11" i="28" a="1"/>
  <c r="BN11" i="28"/>
  <c r="BN10" i="28" a="1"/>
  <c r="BN10" i="28"/>
  <c r="E9" i="76"/>
  <c r="G9" i="76"/>
  <c r="C9" i="77"/>
  <c r="G9" i="77"/>
  <c r="AB10" i="25"/>
  <c r="BN10" i="25" a="1"/>
  <c r="BN10" i="25"/>
  <c r="BM11" i="25"/>
  <c r="AY11" i="25"/>
  <c r="BM32" i="23"/>
  <c r="AY32" i="23"/>
  <c r="BM31" i="23"/>
  <c r="AY31" i="23"/>
  <c r="F15" i="72"/>
  <c r="V10" i="22"/>
  <c r="BN11" i="22" a="1"/>
  <c r="BN11" i="22"/>
  <c r="E9" i="72"/>
  <c r="G9" i="72"/>
  <c r="C6" i="72"/>
  <c r="G6" i="72"/>
  <c r="E6" i="71"/>
  <c r="G6" i="71"/>
  <c r="BA32" i="19"/>
  <c r="F15" i="71"/>
  <c r="F15" i="70"/>
  <c r="C7" i="70"/>
  <c r="G7" i="70"/>
  <c r="E7" i="69"/>
  <c r="U29" i="20"/>
  <c r="Q29" i="20"/>
  <c r="R29" i="20"/>
  <c r="U31" i="20"/>
  <c r="V31" i="20"/>
  <c r="Y29" i="20"/>
  <c r="Z29" i="20"/>
  <c r="Q28" i="20"/>
  <c r="R28" i="20"/>
  <c r="BM11" i="18"/>
  <c r="AY11" i="18"/>
  <c r="BN10" i="18" a="1"/>
  <c r="BN10" i="18"/>
  <c r="BM11" i="17"/>
  <c r="AY11" i="17"/>
  <c r="BM10" i="17"/>
  <c r="AY10" i="17"/>
  <c r="U36" i="17"/>
  <c r="G11" i="67"/>
  <c r="I11" i="67"/>
  <c r="F6" i="67"/>
  <c r="D5" i="65"/>
  <c r="E8" i="65"/>
  <c r="BM10" i="16"/>
  <c r="AY10" i="16"/>
  <c r="BN9" i="16" a="1"/>
  <c r="BN9" i="16"/>
  <c r="C9" i="65"/>
  <c r="G9" i="65"/>
  <c r="V10" i="13"/>
  <c r="BN11" i="13" a="1"/>
  <c r="BN11" i="13"/>
  <c r="AX8" i="13"/>
  <c r="AZ8" i="13"/>
  <c r="V37" i="18"/>
  <c r="Y31" i="18"/>
  <c r="Z31" i="18"/>
  <c r="AB11" i="30"/>
  <c r="U39" i="32"/>
  <c r="AD17" i="33"/>
  <c r="V10" i="32"/>
  <c r="R9" i="32"/>
  <c r="L30" i="32"/>
  <c r="P30" i="32"/>
  <c r="U35" i="32"/>
  <c r="Q31" i="32"/>
  <c r="R31" i="32"/>
  <c r="U37" i="32"/>
  <c r="V37" i="32"/>
  <c r="Y31" i="32"/>
  <c r="Z31" i="32"/>
  <c r="AB11" i="41"/>
  <c r="U35" i="13"/>
  <c r="U36" i="13"/>
  <c r="U39" i="13"/>
  <c r="L30" i="13"/>
  <c r="P30" i="13"/>
  <c r="Q30" i="13"/>
  <c r="R30" i="13"/>
  <c r="V37" i="13"/>
  <c r="Y31" i="13"/>
  <c r="Z31" i="13"/>
  <c r="R9" i="13"/>
  <c r="BM11" i="13"/>
  <c r="AB20" i="18"/>
  <c r="AC10" i="18"/>
  <c r="R8" i="18"/>
  <c r="BM10" i="18"/>
  <c r="V9" i="18"/>
  <c r="Z8" i="45"/>
  <c r="AA8" i="45"/>
  <c r="Z18" i="45"/>
  <c r="AA18" i="45"/>
  <c r="AB18" i="45"/>
  <c r="Z17" i="45"/>
  <c r="AA17" i="45"/>
  <c r="AB17" i="45"/>
  <c r="Z16" i="45"/>
  <c r="AA16" i="45"/>
  <c r="AB16" i="45"/>
  <c r="Z15" i="45"/>
  <c r="AA15" i="45"/>
  <c r="AB15" i="45"/>
  <c r="Z14" i="45"/>
  <c r="AA14" i="45"/>
  <c r="AB14" i="45"/>
  <c r="Z13" i="45"/>
  <c r="AA13" i="45"/>
  <c r="AB13" i="45"/>
  <c r="Z12" i="45"/>
  <c r="AA12" i="45"/>
  <c r="AB12" i="45"/>
  <c r="Z11" i="45"/>
  <c r="AA11" i="45"/>
  <c r="AB11" i="45"/>
  <c r="Z10" i="45"/>
  <c r="AA10" i="45"/>
  <c r="AB10" i="45"/>
  <c r="U36" i="25"/>
  <c r="Q30" i="46"/>
  <c r="R30" i="46"/>
  <c r="U32" i="46"/>
  <c r="Q29" i="46"/>
  <c r="R29" i="46"/>
  <c r="U30" i="46"/>
  <c r="U39" i="35"/>
  <c r="AC13" i="21"/>
  <c r="AB11" i="44"/>
  <c r="U36" i="18"/>
  <c r="U39" i="44"/>
  <c r="U36" i="34"/>
  <c r="Z8" i="17"/>
  <c r="AA8" i="17"/>
  <c r="Z17" i="17"/>
  <c r="AA17" i="17"/>
  <c r="AB17" i="17"/>
  <c r="Z16" i="17"/>
  <c r="AA16" i="17"/>
  <c r="AB16" i="17"/>
  <c r="Z15" i="17"/>
  <c r="AA15" i="17"/>
  <c r="AB15" i="17"/>
  <c r="Z14" i="17"/>
  <c r="AA14" i="17"/>
  <c r="AB14" i="17"/>
  <c r="Z13" i="17"/>
  <c r="AA13" i="17"/>
  <c r="AB13" i="17"/>
  <c r="Z12" i="17"/>
  <c r="AA12" i="17"/>
  <c r="AB12" i="17"/>
  <c r="Z11" i="17"/>
  <c r="AA11" i="17"/>
  <c r="AB11" i="17"/>
  <c r="Z10" i="17"/>
  <c r="AA10" i="17"/>
  <c r="AB10" i="17"/>
  <c r="U36" i="43"/>
  <c r="Q31" i="35"/>
  <c r="R31" i="35"/>
  <c r="U37" i="35"/>
  <c r="V37" i="35"/>
  <c r="Y31" i="35"/>
  <c r="Z31" i="35"/>
  <c r="U35" i="35"/>
  <c r="AC12" i="21"/>
  <c r="V10" i="41"/>
  <c r="AB10" i="41"/>
  <c r="R9" i="41"/>
  <c r="L30" i="41"/>
  <c r="P30" i="41"/>
  <c r="U36" i="37"/>
  <c r="AC9" i="21"/>
  <c r="U39" i="42"/>
  <c r="Z9" i="17"/>
  <c r="AA9" i="17"/>
  <c r="AB9" i="17"/>
  <c r="U39" i="30"/>
  <c r="V10" i="35"/>
  <c r="AB10" i="35"/>
  <c r="R9" i="35"/>
  <c r="L30" i="35"/>
  <c r="P30" i="35"/>
  <c r="V10" i="40"/>
  <c r="AB10" i="40"/>
  <c r="L30" i="40"/>
  <c r="P30" i="40"/>
  <c r="R9" i="40"/>
  <c r="U35" i="41"/>
  <c r="Q31" i="41"/>
  <c r="R31" i="41"/>
  <c r="U39" i="29"/>
  <c r="Q30" i="43"/>
  <c r="R30" i="43"/>
  <c r="U34" i="43"/>
  <c r="V34" i="43"/>
  <c r="Y30" i="43"/>
  <c r="Z30" i="43"/>
  <c r="U32" i="43"/>
  <c r="O21" i="35"/>
  <c r="Q30" i="23"/>
  <c r="R30" i="23"/>
  <c r="U34" i="23"/>
  <c r="V34" i="23"/>
  <c r="Y30" i="23"/>
  <c r="Z30" i="23"/>
  <c r="U32" i="23"/>
  <c r="U35" i="40"/>
  <c r="Q31" i="40"/>
  <c r="R31" i="40"/>
  <c r="O21" i="41"/>
  <c r="L29" i="17"/>
  <c r="P29" i="17"/>
  <c r="V8" i="17"/>
  <c r="V9" i="28"/>
  <c r="AB9" i="28"/>
  <c r="R8" i="28"/>
  <c r="L30" i="28"/>
  <c r="P30" i="28"/>
  <c r="U39" i="27"/>
  <c r="V9" i="43"/>
  <c r="AB9" i="43"/>
  <c r="L29" i="43"/>
  <c r="P29" i="43"/>
  <c r="R8" i="43"/>
  <c r="AC16" i="21"/>
  <c r="L29" i="23"/>
  <c r="P29" i="23"/>
  <c r="V8" i="23"/>
  <c r="O21" i="40"/>
  <c r="U32" i="17"/>
  <c r="Q30" i="17"/>
  <c r="R30" i="17"/>
  <c r="U34" i="17"/>
  <c r="V34" i="17"/>
  <c r="Y30" i="17"/>
  <c r="Z30" i="17"/>
  <c r="Q31" i="44"/>
  <c r="R31" i="44"/>
  <c r="U37" i="44"/>
  <c r="V37" i="44"/>
  <c r="Y31" i="44"/>
  <c r="Z31" i="44"/>
  <c r="U35" i="44"/>
  <c r="U36" i="44"/>
  <c r="U35" i="28"/>
  <c r="Q31" i="28"/>
  <c r="R31" i="28"/>
  <c r="U37" i="28"/>
  <c r="V37" i="28"/>
  <c r="Y31" i="28"/>
  <c r="Z31" i="28"/>
  <c r="Q28" i="16"/>
  <c r="R28" i="16"/>
  <c r="Q29" i="16"/>
  <c r="R29" i="16"/>
  <c r="U31" i="16"/>
  <c r="V31" i="16"/>
  <c r="Y29" i="16"/>
  <c r="Z29" i="16"/>
  <c r="U29" i="16"/>
  <c r="V9" i="25"/>
  <c r="AB9" i="25"/>
  <c r="L29" i="25"/>
  <c r="P29" i="25"/>
  <c r="R8" i="25"/>
  <c r="AB19" i="23"/>
  <c r="AC10" i="23"/>
  <c r="U36" i="23"/>
  <c r="Z8" i="32"/>
  <c r="AA8" i="32"/>
  <c r="Z18" i="32"/>
  <c r="AA18" i="32"/>
  <c r="AB18" i="32"/>
  <c r="Z17" i="32"/>
  <c r="AA17" i="32"/>
  <c r="AB17" i="32"/>
  <c r="Z16" i="32"/>
  <c r="AA16" i="32"/>
  <c r="AB16" i="32"/>
  <c r="Z15" i="32"/>
  <c r="AA15" i="32"/>
  <c r="AB15" i="32"/>
  <c r="Z14" i="32"/>
  <c r="AA14" i="32"/>
  <c r="AB14" i="32"/>
  <c r="Z13" i="32"/>
  <c r="AA13" i="32"/>
  <c r="AB13" i="32"/>
  <c r="Z12" i="32"/>
  <c r="AA12" i="32"/>
  <c r="AB12" i="32"/>
  <c r="Z11" i="32"/>
  <c r="AA11" i="32"/>
  <c r="AB11" i="32"/>
  <c r="Z10" i="32"/>
  <c r="AA10" i="32"/>
  <c r="Q30" i="37"/>
  <c r="R30" i="37"/>
  <c r="U34" i="37"/>
  <c r="V34" i="37"/>
  <c r="Y30" i="37"/>
  <c r="Z30" i="37"/>
  <c r="U32" i="37"/>
  <c r="V10" i="44"/>
  <c r="R9" i="44"/>
  <c r="L30" i="44"/>
  <c r="P30" i="44"/>
  <c r="R8" i="16"/>
  <c r="V9" i="16"/>
  <c r="AB19" i="46"/>
  <c r="Q30" i="25"/>
  <c r="R30" i="25"/>
  <c r="U34" i="25"/>
  <c r="V34" i="25"/>
  <c r="Y30" i="25"/>
  <c r="Z30" i="25"/>
  <c r="U32" i="25"/>
  <c r="U37" i="41"/>
  <c r="V37" i="41"/>
  <c r="Y31" i="41"/>
  <c r="Z31" i="41"/>
  <c r="U39" i="41"/>
  <c r="Z9" i="32"/>
  <c r="AA9" i="32"/>
  <c r="U35" i="22"/>
  <c r="Q31" i="22"/>
  <c r="R31" i="22"/>
  <c r="U37" i="22"/>
  <c r="V37" i="22"/>
  <c r="Y31" i="22"/>
  <c r="Z31" i="22"/>
  <c r="V9" i="37"/>
  <c r="AB9" i="37"/>
  <c r="R8" i="37"/>
  <c r="L29" i="37"/>
  <c r="P29" i="37"/>
  <c r="O21" i="44"/>
  <c r="U35" i="38"/>
  <c r="Q31" i="38"/>
  <c r="R31" i="38"/>
  <c r="U37" i="38"/>
  <c r="V37" i="38"/>
  <c r="Y31" i="38"/>
  <c r="Z31" i="38"/>
  <c r="U39" i="28"/>
  <c r="U39" i="39"/>
  <c r="U39" i="40"/>
  <c r="U37" i="40"/>
  <c r="V37" i="40"/>
  <c r="Y31" i="40"/>
  <c r="Z31" i="40"/>
  <c r="U35" i="29"/>
  <c r="Q31" i="29"/>
  <c r="R31" i="29"/>
  <c r="U37" i="29"/>
  <c r="V37" i="29"/>
  <c r="Y31" i="29"/>
  <c r="Z31" i="29"/>
  <c r="Z8" i="13"/>
  <c r="AA8" i="13"/>
  <c r="Z18" i="13"/>
  <c r="AA18" i="13"/>
  <c r="AB18" i="13"/>
  <c r="Z17" i="13"/>
  <c r="AA17" i="13"/>
  <c r="AB17" i="13"/>
  <c r="Z16" i="13"/>
  <c r="AA16" i="13"/>
  <c r="AB16" i="13"/>
  <c r="Z15" i="13"/>
  <c r="AA15" i="13"/>
  <c r="AB15" i="13"/>
  <c r="Z14" i="13"/>
  <c r="AA14" i="13"/>
  <c r="AB14" i="13"/>
  <c r="Z13" i="13"/>
  <c r="AA13" i="13"/>
  <c r="AB13" i="13"/>
  <c r="Z12" i="13"/>
  <c r="AA12" i="13"/>
  <c r="AB12" i="13"/>
  <c r="Z11" i="13"/>
  <c r="AA11" i="13"/>
  <c r="AB11" i="13"/>
  <c r="Z10" i="13"/>
  <c r="AA10" i="13"/>
  <c r="V10" i="38"/>
  <c r="L30" i="38"/>
  <c r="P30" i="38"/>
  <c r="R9" i="38"/>
  <c r="U35" i="42"/>
  <c r="Q31" i="42"/>
  <c r="R31" i="42"/>
  <c r="U37" i="42"/>
  <c r="V37" i="42"/>
  <c r="Y31" i="42"/>
  <c r="Z31" i="42"/>
  <c r="U39" i="47"/>
  <c r="Z8" i="24"/>
  <c r="AA8" i="24"/>
  <c r="Z19" i="24"/>
  <c r="AA19" i="24"/>
  <c r="AB19" i="24"/>
  <c r="Z18" i="24"/>
  <c r="AA18" i="24"/>
  <c r="AB18" i="24"/>
  <c r="Z17" i="24"/>
  <c r="AA17" i="24"/>
  <c r="AB17" i="24"/>
  <c r="Z16" i="24"/>
  <c r="AA16" i="24"/>
  <c r="AB16" i="24"/>
  <c r="Z15" i="24"/>
  <c r="AA15" i="24"/>
  <c r="AB15" i="24"/>
  <c r="Z14" i="24"/>
  <c r="AA14" i="24"/>
  <c r="AB14" i="24"/>
  <c r="Z13" i="24"/>
  <c r="AA13" i="24"/>
  <c r="AB13" i="24"/>
  <c r="Z12" i="24"/>
  <c r="AA12" i="24"/>
  <c r="AB12" i="24"/>
  <c r="Z11" i="24"/>
  <c r="AA11" i="24"/>
  <c r="AB11" i="24"/>
  <c r="Z10" i="24"/>
  <c r="AA10" i="24"/>
  <c r="AB10" i="24"/>
  <c r="U39" i="22"/>
  <c r="V10" i="29"/>
  <c r="AB10" i="29"/>
  <c r="R9" i="29"/>
  <c r="L30" i="29"/>
  <c r="P30" i="29"/>
  <c r="Z8" i="16"/>
  <c r="AA8" i="16"/>
  <c r="Z18" i="16"/>
  <c r="AA18" i="16"/>
  <c r="AB18" i="16"/>
  <c r="Z19" i="16"/>
  <c r="AA19" i="16"/>
  <c r="AB19" i="16"/>
  <c r="Z16" i="16"/>
  <c r="AA16" i="16"/>
  <c r="AB16" i="16"/>
  <c r="Z17" i="16"/>
  <c r="AA17" i="16"/>
  <c r="AB17" i="16"/>
  <c r="Z15" i="16"/>
  <c r="AA15" i="16"/>
  <c r="AB15" i="16"/>
  <c r="Z14" i="16"/>
  <c r="AA14" i="16"/>
  <c r="AB14" i="16"/>
  <c r="Z13" i="16"/>
  <c r="AA13" i="16"/>
  <c r="AB13" i="16"/>
  <c r="Z12" i="16"/>
  <c r="AA12" i="16"/>
  <c r="AB12" i="16"/>
  <c r="Z11" i="16"/>
  <c r="AA11" i="16"/>
  <c r="AB11" i="16"/>
  <c r="Z10" i="16"/>
  <c r="AA10" i="16"/>
  <c r="AB10" i="16"/>
  <c r="Z9" i="13"/>
  <c r="AA9" i="13"/>
  <c r="U35" i="39"/>
  <c r="Q31" i="39"/>
  <c r="R31" i="39"/>
  <c r="U37" i="39"/>
  <c r="V37" i="39"/>
  <c r="Y31" i="39"/>
  <c r="Z31" i="39"/>
  <c r="Z8" i="38"/>
  <c r="AA8" i="38"/>
  <c r="Z18" i="38"/>
  <c r="AA18" i="38"/>
  <c r="AB18" i="38"/>
  <c r="Z17" i="38"/>
  <c r="AA17" i="38"/>
  <c r="AB17" i="38"/>
  <c r="Z16" i="38"/>
  <c r="AA16" i="38"/>
  <c r="AB16" i="38"/>
  <c r="Z15" i="38"/>
  <c r="AA15" i="38"/>
  <c r="AB15" i="38"/>
  <c r="Z14" i="38"/>
  <c r="AA14" i="38"/>
  <c r="AB14" i="38"/>
  <c r="Z13" i="38"/>
  <c r="AA13" i="38"/>
  <c r="AB13" i="38"/>
  <c r="Z12" i="38"/>
  <c r="AA12" i="38"/>
  <c r="AB12" i="38"/>
  <c r="Z11" i="38"/>
  <c r="AA11" i="38"/>
  <c r="AB11" i="38"/>
  <c r="Z10" i="38"/>
  <c r="AA10" i="38"/>
  <c r="Q30" i="34"/>
  <c r="R30" i="34"/>
  <c r="U34" i="34"/>
  <c r="V34" i="34"/>
  <c r="Y30" i="34"/>
  <c r="Z30" i="34"/>
  <c r="U32" i="34"/>
  <c r="O21" i="38"/>
  <c r="V10" i="42"/>
  <c r="AB10" i="42"/>
  <c r="R9" i="42"/>
  <c r="L30" i="42"/>
  <c r="P30" i="42"/>
  <c r="U35" i="27"/>
  <c r="Q31" i="27"/>
  <c r="R31" i="27"/>
  <c r="U37" i="27"/>
  <c r="V37" i="27"/>
  <c r="Y31" i="27"/>
  <c r="Z31" i="27"/>
  <c r="U33" i="16"/>
  <c r="Z9" i="24"/>
  <c r="AA9" i="24"/>
  <c r="AB9" i="24"/>
  <c r="U35" i="30"/>
  <c r="Q31" i="30"/>
  <c r="R31" i="30"/>
  <c r="U37" i="30"/>
  <c r="V37" i="30"/>
  <c r="Y31" i="30"/>
  <c r="Z31" i="30"/>
  <c r="AB10" i="22"/>
  <c r="Z9" i="16"/>
  <c r="AA9" i="16"/>
  <c r="AC18" i="21"/>
  <c r="AC19" i="21"/>
  <c r="AD19" i="21"/>
  <c r="AC8" i="21"/>
  <c r="Z9" i="38"/>
  <c r="AA9" i="38"/>
  <c r="Q31" i="47"/>
  <c r="R31" i="47"/>
  <c r="U37" i="47"/>
  <c r="V37" i="47"/>
  <c r="Y31" i="47"/>
  <c r="Z31" i="47"/>
  <c r="U35" i="47"/>
  <c r="V9" i="34"/>
  <c r="AB9" i="34"/>
  <c r="R8" i="34"/>
  <c r="L29" i="34"/>
  <c r="P29" i="34"/>
  <c r="V10" i="27"/>
  <c r="AB10" i="27"/>
  <c r="R9" i="27"/>
  <c r="L30" i="27"/>
  <c r="P30" i="27"/>
  <c r="AC10" i="21"/>
  <c r="V10" i="30"/>
  <c r="AB10" i="30"/>
  <c r="R9" i="30"/>
  <c r="L30" i="30"/>
  <c r="P30" i="30"/>
  <c r="U39" i="38"/>
  <c r="AC14" i="21"/>
  <c r="AC11" i="21"/>
  <c r="V10" i="47"/>
  <c r="AB10" i="47"/>
  <c r="R9" i="47"/>
  <c r="L30" i="47"/>
  <c r="P30" i="47"/>
  <c r="U32" i="18"/>
  <c r="Q30" i="18"/>
  <c r="R30" i="18"/>
  <c r="AC15" i="21"/>
  <c r="U34" i="46"/>
  <c r="V34" i="46"/>
  <c r="Y30" i="46"/>
  <c r="Z30" i="46"/>
  <c r="U36" i="46"/>
  <c r="AB10" i="44"/>
  <c r="U28" i="19"/>
  <c r="V28" i="19"/>
  <c r="Y28" i="19"/>
  <c r="Z28" i="19"/>
  <c r="Z34" i="19"/>
  <c r="Z8" i="19"/>
  <c r="AA8" i="19"/>
  <c r="Z18" i="19"/>
  <c r="AA18" i="19"/>
  <c r="AB18" i="19"/>
  <c r="Z19" i="19"/>
  <c r="AA19" i="19"/>
  <c r="AB19" i="19"/>
  <c r="Z17" i="19"/>
  <c r="AA17" i="19"/>
  <c r="AB17" i="19"/>
  <c r="Z16" i="19"/>
  <c r="AA16" i="19"/>
  <c r="AB16" i="19"/>
  <c r="Z15" i="19"/>
  <c r="AA15" i="19"/>
  <c r="AB15" i="19"/>
  <c r="Z14" i="19"/>
  <c r="AA14" i="19"/>
  <c r="AB14" i="19"/>
  <c r="Z13" i="19"/>
  <c r="AA13" i="19"/>
  <c r="AB13" i="19"/>
  <c r="Z12" i="19"/>
  <c r="AA12" i="19"/>
  <c r="AB12" i="19"/>
  <c r="Z11" i="19"/>
  <c r="AA11" i="19"/>
  <c r="AB11" i="19"/>
  <c r="Z10" i="19"/>
  <c r="AA10" i="19"/>
  <c r="AB10" i="19"/>
  <c r="U30" i="19"/>
  <c r="R9" i="39"/>
  <c r="L30" i="39"/>
  <c r="P30" i="39"/>
  <c r="R9" i="22"/>
  <c r="L30" i="22"/>
  <c r="P30" i="22"/>
  <c r="AC17" i="20"/>
  <c r="AC15" i="20"/>
  <c r="AC12" i="20"/>
  <c r="AC14" i="20"/>
  <c r="AC11" i="20"/>
  <c r="AC13" i="20"/>
  <c r="C7" i="67"/>
  <c r="BA10" i="16"/>
  <c r="I9" i="76"/>
  <c r="BA11" i="43"/>
  <c r="BA11" i="46"/>
  <c r="AY21" i="46"/>
  <c r="AY22" i="46" a="1"/>
  <c r="AY22" i="46"/>
  <c r="AY19" i="46"/>
  <c r="AY26" i="46"/>
  <c r="AY28" i="46"/>
  <c r="AY25" i="46"/>
  <c r="AY27" i="46"/>
  <c r="BA10" i="46"/>
  <c r="AY20" i="46" a="1"/>
  <c r="AY20" i="46"/>
  <c r="G24" i="70"/>
  <c r="G23" i="70"/>
  <c r="G22" i="70"/>
  <c r="G25" i="70"/>
  <c r="AY18" i="20"/>
  <c r="F7" i="64"/>
  <c r="F27" i="13"/>
  <c r="I10" i="78"/>
  <c r="I9" i="90"/>
  <c r="C12" i="96"/>
  <c r="G9" i="64"/>
  <c r="G10" i="64"/>
  <c r="I9" i="65"/>
  <c r="I10" i="77"/>
  <c r="AY48" i="19"/>
  <c r="I9" i="78"/>
  <c r="BA11" i="25"/>
  <c r="BA11" i="34"/>
  <c r="I9" i="95"/>
  <c r="AV24" i="17"/>
  <c r="B5" i="65"/>
  <c r="F5" i="65"/>
  <c r="AV19" i="13"/>
  <c r="AV20" i="13" a="1"/>
  <c r="AV20" i="13"/>
  <c r="AV21" i="13"/>
  <c r="AV22" i="13" a="1"/>
  <c r="AV22" i="13"/>
  <c r="AV27" i="13"/>
  <c r="AV28" i="13"/>
  <c r="AV26" i="13"/>
  <c r="AV25" i="13"/>
  <c r="F25" i="68"/>
  <c r="F24" i="68"/>
  <c r="F21" i="68"/>
  <c r="F22" i="68"/>
  <c r="F23" i="68"/>
  <c r="F18" i="68"/>
  <c r="F16" i="68"/>
  <c r="H5" i="68"/>
  <c r="F19" i="68" a="1"/>
  <c r="F19" i="68"/>
  <c r="F17" i="68" a="1"/>
  <c r="F17" i="68"/>
  <c r="BA10" i="17"/>
  <c r="AY20" i="17" a="1"/>
  <c r="AY20" i="17"/>
  <c r="AY21" i="17"/>
  <c r="AY26" i="17"/>
  <c r="AY28" i="17"/>
  <c r="AY25" i="17"/>
  <c r="AY27" i="17"/>
  <c r="AY24" i="17"/>
  <c r="BA9" i="17"/>
  <c r="AY22" i="17" a="1"/>
  <c r="AY22" i="17"/>
  <c r="AY19" i="17"/>
  <c r="C10" i="96"/>
  <c r="G8" i="64"/>
  <c r="I9" i="94"/>
  <c r="BA11" i="17"/>
  <c r="G22" i="71"/>
  <c r="G24" i="71"/>
  <c r="G25" i="71"/>
  <c r="G23" i="71"/>
  <c r="BA11" i="37"/>
  <c r="BA31" i="23"/>
  <c r="AY46" i="23"/>
  <c r="AY47" i="23"/>
  <c r="AY49" i="23"/>
  <c r="AY42" i="23"/>
  <c r="AY39" i="23"/>
  <c r="F11" i="64"/>
  <c r="AY43" i="23" a="1"/>
  <c r="AY43" i="23"/>
  <c r="BA30" i="23"/>
  <c r="AY41" i="23" a="1"/>
  <c r="AY41" i="23"/>
  <c r="AY40" i="23"/>
  <c r="AY48" i="23"/>
  <c r="BA32" i="23"/>
  <c r="AY24" i="20"/>
  <c r="AV18" i="16"/>
  <c r="C4" i="64"/>
  <c r="G5" i="64"/>
  <c r="AY11" i="13"/>
  <c r="I9" i="72"/>
  <c r="G6" i="64"/>
  <c r="D12" i="96"/>
  <c r="H9" i="64"/>
  <c r="AZ16" i="13"/>
  <c r="BA11" i="18"/>
  <c r="I9" i="77"/>
  <c r="E34" i="96"/>
  <c r="E35" i="96"/>
  <c r="I10" i="90"/>
  <c r="H6" i="67"/>
  <c r="F25" i="67"/>
  <c r="F23" i="67"/>
  <c r="F24" i="67"/>
  <c r="F21" i="67"/>
  <c r="F22" i="67"/>
  <c r="BN10" i="47" a="1"/>
  <c r="BN10" i="47"/>
  <c r="BM11" i="47"/>
  <c r="AY11" i="47"/>
  <c r="C8" i="95"/>
  <c r="E8" i="94"/>
  <c r="BN10" i="44" a="1"/>
  <c r="BN10" i="44"/>
  <c r="BM11" i="44"/>
  <c r="AY11" i="44"/>
  <c r="V8" i="43"/>
  <c r="BM10" i="43"/>
  <c r="AY10" i="43"/>
  <c r="E8" i="91"/>
  <c r="BM11" i="42"/>
  <c r="AY11" i="42"/>
  <c r="BN10" i="42" a="1"/>
  <c r="BN10" i="42"/>
  <c r="BN10" i="41" a="1"/>
  <c r="BN10" i="41"/>
  <c r="BM11" i="41"/>
  <c r="AY11" i="41"/>
  <c r="BM11" i="40"/>
  <c r="AY11" i="40"/>
  <c r="BN10" i="40" a="1"/>
  <c r="BN10" i="40"/>
  <c r="V9" i="39"/>
  <c r="AB9" i="39"/>
  <c r="BM11" i="39"/>
  <c r="AY11" i="39"/>
  <c r="BN10" i="39" a="1"/>
  <c r="BN10" i="39"/>
  <c r="AB10" i="38"/>
  <c r="BN10" i="38" a="1"/>
  <c r="BN10" i="38"/>
  <c r="BM11" i="38"/>
  <c r="AY11" i="38"/>
  <c r="V8" i="37"/>
  <c r="BM10" i="37"/>
  <c r="AY10" i="37"/>
  <c r="BM11" i="35"/>
  <c r="AY11" i="35"/>
  <c r="BN10" i="35" a="1"/>
  <c r="BN10" i="35"/>
  <c r="E8" i="83"/>
  <c r="G8" i="83"/>
  <c r="V8" i="34"/>
  <c r="BM10" i="34"/>
  <c r="AY10" i="34"/>
  <c r="U36" i="32"/>
  <c r="AB10" i="32"/>
  <c r="BM11" i="32"/>
  <c r="AY11" i="32"/>
  <c r="BN10" i="32" a="1"/>
  <c r="BN10" i="32"/>
  <c r="BM11" i="30"/>
  <c r="AY11" i="30"/>
  <c r="BN10" i="30" a="1"/>
  <c r="BN10" i="30"/>
  <c r="BM11" i="29"/>
  <c r="AY11" i="29"/>
  <c r="BN10" i="29" a="1"/>
  <c r="BN10" i="29"/>
  <c r="BM11" i="28"/>
  <c r="AY11" i="28"/>
  <c r="BM10" i="28"/>
  <c r="AY10" i="28"/>
  <c r="BM11" i="27"/>
  <c r="AY11" i="27"/>
  <c r="BN10" i="27" a="1"/>
  <c r="BN10" i="27"/>
  <c r="V8" i="25"/>
  <c r="BM10" i="25"/>
  <c r="AY10" i="25"/>
  <c r="E8" i="75"/>
  <c r="G8" i="75"/>
  <c r="C8" i="76"/>
  <c r="U33" i="25"/>
  <c r="C7" i="74"/>
  <c r="G7" i="74"/>
  <c r="C8" i="74"/>
  <c r="G8" i="74"/>
  <c r="V9" i="22"/>
  <c r="AB9" i="22"/>
  <c r="BM11" i="22"/>
  <c r="AY11" i="22"/>
  <c r="BN10" i="22" a="1"/>
  <c r="BN10" i="22"/>
  <c r="I6" i="71"/>
  <c r="I5" i="71"/>
  <c r="G17" i="71" a="1"/>
  <c r="G17" i="71"/>
  <c r="G18" i="71"/>
  <c r="G16" i="71"/>
  <c r="G19" i="71" a="1"/>
  <c r="G19" i="71"/>
  <c r="I5" i="72"/>
  <c r="BA40" i="19"/>
  <c r="BI16" i="21"/>
  <c r="AW16" i="21"/>
  <c r="AX16" i="21"/>
  <c r="I7" i="70"/>
  <c r="I6" i="70"/>
  <c r="BA16" i="20"/>
  <c r="G17" i="70" a="1"/>
  <c r="G17" i="70"/>
  <c r="G16" i="70"/>
  <c r="G19" i="70" a="1"/>
  <c r="G19" i="70"/>
  <c r="G18" i="70"/>
  <c r="U30" i="20"/>
  <c r="U28" i="20"/>
  <c r="V28" i="20"/>
  <c r="Y28" i="20"/>
  <c r="Z28" i="20"/>
  <c r="Z34" i="20"/>
  <c r="AY10" i="18"/>
  <c r="C8" i="69"/>
  <c r="G8" i="69"/>
  <c r="E8" i="68"/>
  <c r="C7" i="68"/>
  <c r="E7" i="67"/>
  <c r="BA16" i="17"/>
  <c r="C8" i="68"/>
  <c r="E8" i="67"/>
  <c r="F18" i="67"/>
  <c r="H5" i="67"/>
  <c r="H13" i="67"/>
  <c r="F19" i="67" a="1"/>
  <c r="F19" i="67"/>
  <c r="F17" i="67" a="1"/>
  <c r="F17" i="67"/>
  <c r="F16" i="67"/>
  <c r="E7" i="65"/>
  <c r="G7" i="65"/>
  <c r="V8" i="16"/>
  <c r="BM9" i="16"/>
  <c r="AY9" i="16"/>
  <c r="AB10" i="13"/>
  <c r="AB20" i="13"/>
  <c r="AC12" i="13"/>
  <c r="V9" i="13"/>
  <c r="R8" i="13"/>
  <c r="V8" i="13"/>
  <c r="U32" i="13"/>
  <c r="U33" i="13"/>
  <c r="AB20" i="45"/>
  <c r="AC13" i="45"/>
  <c r="V9" i="32"/>
  <c r="AB9" i="32"/>
  <c r="AB20" i="32"/>
  <c r="R8" i="32"/>
  <c r="L29" i="32"/>
  <c r="P29" i="32"/>
  <c r="AD16" i="33"/>
  <c r="Q30" i="32"/>
  <c r="R30" i="32"/>
  <c r="U34" i="32"/>
  <c r="V34" i="32"/>
  <c r="Y30" i="32"/>
  <c r="Z30" i="32"/>
  <c r="U32" i="32"/>
  <c r="AB9" i="16"/>
  <c r="AB21" i="16"/>
  <c r="AC17" i="16"/>
  <c r="U36" i="42"/>
  <c r="AC10" i="20"/>
  <c r="AC9" i="20"/>
  <c r="AB20" i="22"/>
  <c r="AC9" i="22"/>
  <c r="AB20" i="34"/>
  <c r="AC8" i="45"/>
  <c r="AC19" i="45"/>
  <c r="AD19" i="45"/>
  <c r="AB20" i="39"/>
  <c r="AC9" i="39"/>
  <c r="V9" i="27"/>
  <c r="AB9" i="27"/>
  <c r="R8" i="27"/>
  <c r="L29" i="27"/>
  <c r="P29" i="27"/>
  <c r="AD18" i="21"/>
  <c r="U36" i="22"/>
  <c r="AC8" i="46"/>
  <c r="AC18" i="46"/>
  <c r="AD18" i="46"/>
  <c r="AC16" i="46"/>
  <c r="AC17" i="46"/>
  <c r="AC15" i="46"/>
  <c r="AC13" i="46"/>
  <c r="AC14" i="46"/>
  <c r="AC12" i="46"/>
  <c r="AC11" i="46"/>
  <c r="AC10" i="46"/>
  <c r="U33" i="37"/>
  <c r="U36" i="40"/>
  <c r="AC12" i="45"/>
  <c r="U33" i="18"/>
  <c r="U36" i="29"/>
  <c r="U30" i="16"/>
  <c r="U28" i="16"/>
  <c r="V28" i="16"/>
  <c r="Y28" i="16"/>
  <c r="Z28" i="16"/>
  <c r="Z34" i="16"/>
  <c r="Q30" i="28"/>
  <c r="R30" i="28"/>
  <c r="U34" i="28"/>
  <c r="V34" i="28"/>
  <c r="Y30" i="28"/>
  <c r="Z30" i="28"/>
  <c r="U32" i="28"/>
  <c r="U33" i="23"/>
  <c r="U36" i="41"/>
  <c r="AC16" i="20"/>
  <c r="L29" i="18"/>
  <c r="P29" i="18"/>
  <c r="V8" i="18"/>
  <c r="L29" i="28"/>
  <c r="P29" i="28"/>
  <c r="V8" i="28"/>
  <c r="U32" i="41"/>
  <c r="Q30" i="41"/>
  <c r="R30" i="41"/>
  <c r="AC14" i="45"/>
  <c r="Q28" i="34"/>
  <c r="R28" i="34"/>
  <c r="U29" i="34"/>
  <c r="Q29" i="34"/>
  <c r="R29" i="34"/>
  <c r="AC9" i="23"/>
  <c r="U29" i="23"/>
  <c r="Q29" i="23"/>
  <c r="R29" i="23"/>
  <c r="U31" i="23"/>
  <c r="V31" i="23"/>
  <c r="Y29" i="23"/>
  <c r="Z29" i="23"/>
  <c r="Q28" i="23"/>
  <c r="R28" i="23"/>
  <c r="AB19" i="28"/>
  <c r="AC9" i="28"/>
  <c r="V9" i="41"/>
  <c r="AB9" i="41"/>
  <c r="R8" i="41"/>
  <c r="L29" i="41"/>
  <c r="P29" i="41"/>
  <c r="AC15" i="45"/>
  <c r="AC16" i="45"/>
  <c r="Q30" i="30"/>
  <c r="R30" i="30"/>
  <c r="U32" i="30"/>
  <c r="U36" i="27"/>
  <c r="U36" i="38"/>
  <c r="U36" i="28"/>
  <c r="Q28" i="17"/>
  <c r="R28" i="17"/>
  <c r="Q29" i="17"/>
  <c r="R29" i="17"/>
  <c r="U31" i="17"/>
  <c r="V31" i="17"/>
  <c r="Y29" i="17"/>
  <c r="Z29" i="17"/>
  <c r="U29" i="17"/>
  <c r="U33" i="43"/>
  <c r="AC17" i="45"/>
  <c r="Q30" i="47"/>
  <c r="R30" i="47"/>
  <c r="U34" i="47"/>
  <c r="V34" i="47"/>
  <c r="Y30" i="47"/>
  <c r="Z30" i="47"/>
  <c r="U32" i="47"/>
  <c r="V9" i="47"/>
  <c r="AB9" i="47"/>
  <c r="L29" i="47"/>
  <c r="P29" i="47"/>
  <c r="R8" i="47"/>
  <c r="U36" i="47"/>
  <c r="U32" i="42"/>
  <c r="Q30" i="42"/>
  <c r="R30" i="42"/>
  <c r="U34" i="42"/>
  <c r="V34" i="42"/>
  <c r="Y30" i="42"/>
  <c r="Z30" i="42"/>
  <c r="Q30" i="29"/>
  <c r="R30" i="29"/>
  <c r="U34" i="29"/>
  <c r="V34" i="29"/>
  <c r="Y30" i="29"/>
  <c r="Z30" i="29"/>
  <c r="U32" i="29"/>
  <c r="AB20" i="25"/>
  <c r="AC9" i="25"/>
  <c r="V9" i="40"/>
  <c r="AB9" i="40"/>
  <c r="L29" i="40"/>
  <c r="P29" i="40"/>
  <c r="R8" i="40"/>
  <c r="U33" i="46"/>
  <c r="U31" i="46"/>
  <c r="V31" i="46"/>
  <c r="AC18" i="45"/>
  <c r="AD18" i="45"/>
  <c r="AB19" i="17"/>
  <c r="AC9" i="17"/>
  <c r="V9" i="42"/>
  <c r="AB9" i="42"/>
  <c r="L29" i="42"/>
  <c r="P29" i="42"/>
  <c r="R8" i="42"/>
  <c r="V9" i="29"/>
  <c r="AB9" i="29"/>
  <c r="L29" i="29"/>
  <c r="P29" i="29"/>
  <c r="R8" i="29"/>
  <c r="V9" i="38"/>
  <c r="AB9" i="38"/>
  <c r="R8" i="38"/>
  <c r="L29" i="38"/>
  <c r="P29" i="38"/>
  <c r="Q28" i="37"/>
  <c r="R28" i="37"/>
  <c r="U29" i="37"/>
  <c r="Q29" i="37"/>
  <c r="R29" i="37"/>
  <c r="U31" i="37"/>
  <c r="V31" i="37"/>
  <c r="Y29" i="37"/>
  <c r="Z29" i="37"/>
  <c r="AC8" i="20"/>
  <c r="AC20" i="20"/>
  <c r="AD20" i="20"/>
  <c r="U29" i="25"/>
  <c r="Q29" i="25"/>
  <c r="R29" i="25"/>
  <c r="U31" i="25"/>
  <c r="V31" i="25"/>
  <c r="Y29" i="25"/>
  <c r="Z29" i="25"/>
  <c r="Q28" i="25"/>
  <c r="R28" i="25"/>
  <c r="U32" i="40"/>
  <c r="Q30" i="40"/>
  <c r="R30" i="40"/>
  <c r="U34" i="40"/>
  <c r="V34" i="40"/>
  <c r="Y30" i="40"/>
  <c r="Z30" i="40"/>
  <c r="U34" i="18"/>
  <c r="V34" i="18"/>
  <c r="Y30" i="18"/>
  <c r="Z30" i="18"/>
  <c r="AC8" i="18"/>
  <c r="AC19" i="18"/>
  <c r="AD19" i="18"/>
  <c r="AC9" i="18"/>
  <c r="AC16" i="18"/>
  <c r="AC18" i="18"/>
  <c r="AC11" i="18"/>
  <c r="AC14" i="18"/>
  <c r="AC12" i="18"/>
  <c r="AC13" i="18"/>
  <c r="AC15" i="18"/>
  <c r="AC17" i="18"/>
  <c r="U36" i="39"/>
  <c r="U32" i="38"/>
  <c r="Q30" i="38"/>
  <c r="R30" i="38"/>
  <c r="U34" i="38"/>
  <c r="V34" i="38"/>
  <c r="Y30" i="38"/>
  <c r="Z30" i="38"/>
  <c r="Q30" i="44"/>
  <c r="R30" i="44"/>
  <c r="U34" i="44"/>
  <c r="V34" i="44"/>
  <c r="Y30" i="44"/>
  <c r="Z30" i="44"/>
  <c r="U32" i="44"/>
  <c r="Q28" i="43"/>
  <c r="R28" i="43"/>
  <c r="U29" i="43"/>
  <c r="Q29" i="43"/>
  <c r="R29" i="43"/>
  <c r="U31" i="43"/>
  <c r="V31" i="43"/>
  <c r="Y29" i="43"/>
  <c r="Z29" i="43"/>
  <c r="AC18" i="20"/>
  <c r="Q30" i="22"/>
  <c r="R30" i="22"/>
  <c r="U34" i="22"/>
  <c r="V34" i="22"/>
  <c r="Y30" i="22"/>
  <c r="Z30" i="22"/>
  <c r="U32" i="22"/>
  <c r="U36" i="30"/>
  <c r="AB20" i="37"/>
  <c r="AC9" i="37"/>
  <c r="V9" i="44"/>
  <c r="AB9" i="44"/>
  <c r="R8" i="44"/>
  <c r="L29" i="44"/>
  <c r="P29" i="44"/>
  <c r="U33" i="17"/>
  <c r="AB20" i="43"/>
  <c r="AC9" i="43"/>
  <c r="AC9" i="46"/>
  <c r="U34" i="13"/>
  <c r="V34" i="13"/>
  <c r="Y30" i="13"/>
  <c r="Z30" i="13"/>
  <c r="V9" i="30"/>
  <c r="AB9" i="30"/>
  <c r="R8" i="30"/>
  <c r="L29" i="30"/>
  <c r="P29" i="30"/>
  <c r="U33" i="34"/>
  <c r="AC19" i="20"/>
  <c r="Q30" i="35"/>
  <c r="R30" i="35"/>
  <c r="U34" i="35"/>
  <c r="V34" i="35"/>
  <c r="Y30" i="35"/>
  <c r="Z30" i="35"/>
  <c r="U32" i="35"/>
  <c r="U36" i="35"/>
  <c r="AC10" i="45"/>
  <c r="AC13" i="23"/>
  <c r="AC8" i="23"/>
  <c r="AC18" i="23"/>
  <c r="AD18" i="23"/>
  <c r="AC14" i="23"/>
  <c r="AC16" i="23"/>
  <c r="AC17" i="23"/>
  <c r="AC15" i="23"/>
  <c r="AC12" i="23"/>
  <c r="AC11" i="23"/>
  <c r="U32" i="39"/>
  <c r="Q30" i="39"/>
  <c r="R30" i="39"/>
  <c r="U34" i="39"/>
  <c r="V34" i="39"/>
  <c r="Y30" i="39"/>
  <c r="Z30" i="39"/>
  <c r="Q30" i="27"/>
  <c r="R30" i="27"/>
  <c r="U34" i="27"/>
  <c r="V34" i="27"/>
  <c r="Y30" i="27"/>
  <c r="Z30" i="27"/>
  <c r="U32" i="27"/>
  <c r="AC20" i="21"/>
  <c r="AB21" i="24"/>
  <c r="AC13" i="24"/>
  <c r="V9" i="35"/>
  <c r="AB9" i="35"/>
  <c r="R8" i="35"/>
  <c r="L29" i="35"/>
  <c r="P29" i="35"/>
  <c r="AC11" i="45"/>
  <c r="R8" i="22"/>
  <c r="R8" i="39"/>
  <c r="L29" i="39"/>
  <c r="P29" i="39"/>
  <c r="I8" i="69"/>
  <c r="BA11" i="30"/>
  <c r="BA11" i="38"/>
  <c r="F15" i="68"/>
  <c r="BA10" i="43"/>
  <c r="AY21" i="43"/>
  <c r="AY22" i="43" a="1"/>
  <c r="AY22" i="43"/>
  <c r="AY26" i="43"/>
  <c r="AY28" i="43"/>
  <c r="AY25" i="43"/>
  <c r="BA9" i="43"/>
  <c r="AY27" i="43"/>
  <c r="AY19" i="43"/>
  <c r="AY20" i="43" a="1"/>
  <c r="AY20" i="43"/>
  <c r="F23" i="65"/>
  <c r="F24" i="65"/>
  <c r="F25" i="65"/>
  <c r="F22" i="65"/>
  <c r="H5" i="65"/>
  <c r="F16" i="65"/>
  <c r="F18" i="65"/>
  <c r="F15" i="65"/>
  <c r="F19" i="65" a="1"/>
  <c r="F19" i="65"/>
  <c r="F17" i="65" a="1"/>
  <c r="F17" i="65"/>
  <c r="AC9" i="45"/>
  <c r="I8" i="75"/>
  <c r="BA11" i="32"/>
  <c r="BA11" i="22"/>
  <c r="BA11" i="39"/>
  <c r="BA11" i="44"/>
  <c r="D8" i="96"/>
  <c r="H8" i="64"/>
  <c r="BA10" i="18"/>
  <c r="AY27" i="18"/>
  <c r="AY26" i="18"/>
  <c r="AY28" i="18"/>
  <c r="AY25" i="18"/>
  <c r="BA9" i="18"/>
  <c r="AY21" i="18"/>
  <c r="AY19" i="18"/>
  <c r="AY20" i="18" a="1"/>
  <c r="AY20" i="18"/>
  <c r="AY22" i="18" a="1"/>
  <c r="AY22" i="18"/>
  <c r="BA10" i="34"/>
  <c r="AY19" i="34"/>
  <c r="AY20" i="34" a="1"/>
  <c r="AY20" i="34"/>
  <c r="AY21" i="34"/>
  <c r="AY22" i="34" a="1"/>
  <c r="AY22" i="34"/>
  <c r="AY27" i="34"/>
  <c r="BA9" i="34"/>
  <c r="AY26" i="34"/>
  <c r="AY28" i="34"/>
  <c r="AY25" i="34"/>
  <c r="AY18" i="17"/>
  <c r="F5" i="64"/>
  <c r="AY18" i="46"/>
  <c r="F31" i="64"/>
  <c r="I8" i="74"/>
  <c r="BA11" i="27"/>
  <c r="AY45" i="23"/>
  <c r="G24" i="74"/>
  <c r="G22" i="74"/>
  <c r="G23" i="74"/>
  <c r="G25" i="74"/>
  <c r="BA10" i="28"/>
  <c r="AY20" i="28" a="1"/>
  <c r="AY20" i="28"/>
  <c r="AY21" i="28"/>
  <c r="AY18" i="28"/>
  <c r="F15" i="64"/>
  <c r="AY22" i="28" a="1"/>
  <c r="AY22" i="28"/>
  <c r="BA9" i="28"/>
  <c r="AY19" i="28"/>
  <c r="AY28" i="28"/>
  <c r="AY25" i="28"/>
  <c r="AY27" i="28"/>
  <c r="AY26" i="28"/>
  <c r="I8" i="83"/>
  <c r="BA11" i="40"/>
  <c r="G21" i="71"/>
  <c r="BA10" i="25"/>
  <c r="AY19" i="25"/>
  <c r="AY20" i="25" a="1"/>
  <c r="AY20" i="25"/>
  <c r="AY21" i="25"/>
  <c r="AY22" i="25" a="1"/>
  <c r="AY22" i="25"/>
  <c r="AY26" i="25"/>
  <c r="AY28" i="25"/>
  <c r="AY27" i="25"/>
  <c r="AY25" i="25"/>
  <c r="BA9" i="25"/>
  <c r="I13" i="70"/>
  <c r="BA11" i="28"/>
  <c r="BA11" i="41"/>
  <c r="AV24" i="13"/>
  <c r="G21" i="70"/>
  <c r="U30" i="34"/>
  <c r="BA11" i="35"/>
  <c r="BA11" i="47"/>
  <c r="C8" i="65"/>
  <c r="G8" i="65"/>
  <c r="I7" i="65"/>
  <c r="BA11" i="13"/>
  <c r="AY28" i="13"/>
  <c r="AY19" i="13"/>
  <c r="AY20" i="13" a="1"/>
  <c r="AY20" i="13"/>
  <c r="BA10" i="13"/>
  <c r="AY21" i="13"/>
  <c r="AY18" i="13"/>
  <c r="F3" i="64"/>
  <c r="D3" i="96"/>
  <c r="AY22" i="13" a="1"/>
  <c r="AY22" i="13"/>
  <c r="AY25" i="13"/>
  <c r="AY27" i="13"/>
  <c r="AY26" i="13"/>
  <c r="C6" i="67"/>
  <c r="BA9" i="16"/>
  <c r="AY26" i="16"/>
  <c r="AY22" i="16" a="1"/>
  <c r="AY22" i="16"/>
  <c r="AY19" i="16"/>
  <c r="AY20" i="16" a="1"/>
  <c r="AY20" i="16"/>
  <c r="AY25" i="16"/>
  <c r="AY21" i="16"/>
  <c r="AY28" i="16"/>
  <c r="AY27" i="16"/>
  <c r="BA11" i="29"/>
  <c r="BA10" i="37"/>
  <c r="AY21" i="37"/>
  <c r="AY22" i="37" a="1"/>
  <c r="AY22" i="37"/>
  <c r="AY28" i="37"/>
  <c r="AY26" i="37"/>
  <c r="BA9" i="37"/>
  <c r="AY19" i="37"/>
  <c r="AY27" i="37"/>
  <c r="AY24" i="37"/>
  <c r="AY25" i="37"/>
  <c r="AY20" i="37" a="1"/>
  <c r="AY20" i="37"/>
  <c r="H13" i="68"/>
  <c r="AV18" i="13"/>
  <c r="C3" i="64"/>
  <c r="C3" i="96"/>
  <c r="BA11" i="42"/>
  <c r="C5" i="96"/>
  <c r="D15" i="96"/>
  <c r="H12" i="64"/>
  <c r="AY24" i="46"/>
  <c r="V8" i="47"/>
  <c r="BM10" i="47"/>
  <c r="AY10" i="47"/>
  <c r="E8" i="95"/>
  <c r="G8" i="95"/>
  <c r="BA16" i="46"/>
  <c r="BI16" i="46"/>
  <c r="AW16" i="46"/>
  <c r="AX16" i="46"/>
  <c r="V8" i="44"/>
  <c r="BM10" i="44"/>
  <c r="AY10" i="44"/>
  <c r="C8" i="94"/>
  <c r="G8" i="94"/>
  <c r="BI16" i="45"/>
  <c r="AW16" i="45"/>
  <c r="AX16" i="45"/>
  <c r="E7" i="91"/>
  <c r="V8" i="42"/>
  <c r="BM10" i="42"/>
  <c r="AY10" i="42"/>
  <c r="E8" i="90"/>
  <c r="C8" i="91"/>
  <c r="G8" i="91"/>
  <c r="V8" i="41"/>
  <c r="BM10" i="41"/>
  <c r="AY10" i="41"/>
  <c r="U33" i="41"/>
  <c r="C8" i="90"/>
  <c r="V8" i="40"/>
  <c r="BM10" i="40"/>
  <c r="AY10" i="40"/>
  <c r="V8" i="39"/>
  <c r="BM10" i="39"/>
  <c r="AY10" i="39"/>
  <c r="V8" i="38"/>
  <c r="BM10" i="38"/>
  <c r="AY10" i="38"/>
  <c r="V8" i="35"/>
  <c r="BM10" i="35"/>
  <c r="AY10" i="35"/>
  <c r="U31" i="34"/>
  <c r="V31" i="34"/>
  <c r="Y29" i="34"/>
  <c r="Z29" i="34"/>
  <c r="E7" i="83"/>
  <c r="G7" i="83"/>
  <c r="BJ15" i="33" a="1"/>
  <c r="BJ15" i="33"/>
  <c r="AC14" i="32"/>
  <c r="AC12" i="32"/>
  <c r="AC9" i="32"/>
  <c r="AC11" i="32"/>
  <c r="AC17" i="32"/>
  <c r="AC16" i="32"/>
  <c r="AC15" i="32"/>
  <c r="AC18" i="32"/>
  <c r="AC13" i="32"/>
  <c r="AC10" i="32"/>
  <c r="V8" i="32"/>
  <c r="BM10" i="32"/>
  <c r="AY10" i="32"/>
  <c r="V8" i="30"/>
  <c r="BM10" i="30"/>
  <c r="AY10" i="30"/>
  <c r="V8" i="29"/>
  <c r="BM10" i="29"/>
  <c r="AY10" i="29"/>
  <c r="E8" i="78"/>
  <c r="C7" i="78"/>
  <c r="E7" i="77"/>
  <c r="E8" i="77"/>
  <c r="C8" i="78"/>
  <c r="V8" i="27"/>
  <c r="BM10" i="27"/>
  <c r="AY10" i="27"/>
  <c r="C8" i="77"/>
  <c r="E8" i="76"/>
  <c r="G8" i="76"/>
  <c r="E7" i="75"/>
  <c r="G7" i="75"/>
  <c r="C7" i="76"/>
  <c r="BA16" i="25"/>
  <c r="I7" i="74"/>
  <c r="I6" i="74"/>
  <c r="BI37" i="23"/>
  <c r="AW37" i="23"/>
  <c r="AX37" i="23"/>
  <c r="BA37" i="23"/>
  <c r="G19" i="74" a="1"/>
  <c r="G19" i="74"/>
  <c r="G18" i="74"/>
  <c r="G16" i="74"/>
  <c r="G17" i="74" a="1"/>
  <c r="G17" i="74"/>
  <c r="AC10" i="22"/>
  <c r="V8" i="22"/>
  <c r="BM10" i="22"/>
  <c r="AY10" i="22"/>
  <c r="E8" i="72"/>
  <c r="G8" i="72"/>
  <c r="G15" i="71"/>
  <c r="I13" i="71"/>
  <c r="G15" i="70"/>
  <c r="BI16" i="20"/>
  <c r="AW16" i="20"/>
  <c r="AX16" i="20"/>
  <c r="G8" i="68"/>
  <c r="BI16" i="18"/>
  <c r="AW16" i="18"/>
  <c r="AX16" i="18"/>
  <c r="C7" i="69"/>
  <c r="G7" i="69"/>
  <c r="E7" i="68"/>
  <c r="G7" i="68"/>
  <c r="AC14" i="17"/>
  <c r="AC15" i="17"/>
  <c r="AC10" i="17"/>
  <c r="F15" i="67"/>
  <c r="G9" i="67"/>
  <c r="G10" i="67"/>
  <c r="I10" i="67"/>
  <c r="AC16" i="16"/>
  <c r="E6" i="65"/>
  <c r="G6" i="65"/>
  <c r="BA8" i="16"/>
  <c r="BA16" i="13"/>
  <c r="AC13" i="17"/>
  <c r="AC9" i="16"/>
  <c r="AD17" i="46"/>
  <c r="AD16" i="46"/>
  <c r="AD15" i="33"/>
  <c r="AC17" i="17"/>
  <c r="AC10" i="16"/>
  <c r="U34" i="41"/>
  <c r="V34" i="41"/>
  <c r="Y30" i="41"/>
  <c r="Z30" i="41"/>
  <c r="Q28" i="32"/>
  <c r="R28" i="32"/>
  <c r="U29" i="32"/>
  <c r="Q29" i="32"/>
  <c r="R29" i="32"/>
  <c r="U31" i="32"/>
  <c r="V31" i="32"/>
  <c r="Y29" i="32"/>
  <c r="Z29" i="32"/>
  <c r="AC16" i="17"/>
  <c r="AD18" i="18"/>
  <c r="AC12" i="17"/>
  <c r="AD17" i="21"/>
  <c r="AC19" i="24"/>
  <c r="AC11" i="16"/>
  <c r="AC14" i="16"/>
  <c r="AC18" i="16"/>
  <c r="AC11" i="17"/>
  <c r="U33" i="32"/>
  <c r="AC13" i="16"/>
  <c r="AC19" i="16"/>
  <c r="L29" i="13"/>
  <c r="P29" i="13"/>
  <c r="AC18" i="13"/>
  <c r="AC15" i="13"/>
  <c r="AC14" i="13"/>
  <c r="AC11" i="13"/>
  <c r="AC10" i="13"/>
  <c r="AC13" i="13"/>
  <c r="AB20" i="38"/>
  <c r="AC9" i="38"/>
  <c r="U33" i="47"/>
  <c r="AC14" i="24"/>
  <c r="Q28" i="28"/>
  <c r="R28" i="28"/>
  <c r="U29" i="28"/>
  <c r="Q29" i="28"/>
  <c r="R29" i="28"/>
  <c r="AC8" i="39"/>
  <c r="AC19" i="39"/>
  <c r="AD19" i="39"/>
  <c r="AC14" i="39"/>
  <c r="AC13" i="39"/>
  <c r="AC16" i="39"/>
  <c r="AC18" i="39"/>
  <c r="AC17" i="39"/>
  <c r="AC15" i="39"/>
  <c r="AC12" i="39"/>
  <c r="AC10" i="39"/>
  <c r="AC11" i="39"/>
  <c r="Q28" i="39"/>
  <c r="R28" i="39"/>
  <c r="Q29" i="39"/>
  <c r="R29" i="39"/>
  <c r="U29" i="39"/>
  <c r="AC9" i="24"/>
  <c r="AC16" i="24"/>
  <c r="U30" i="25"/>
  <c r="U28" i="25"/>
  <c r="V28" i="25"/>
  <c r="Y28" i="25"/>
  <c r="Z28" i="25"/>
  <c r="Z34" i="25"/>
  <c r="U33" i="29"/>
  <c r="AD17" i="45"/>
  <c r="AC20" i="24"/>
  <c r="AD20" i="24"/>
  <c r="AC8" i="24"/>
  <c r="Q28" i="29"/>
  <c r="R28" i="29"/>
  <c r="U29" i="29"/>
  <c r="Q29" i="29"/>
  <c r="R29" i="29"/>
  <c r="U31" i="29"/>
  <c r="V31" i="29"/>
  <c r="Y29" i="29"/>
  <c r="Z29" i="29"/>
  <c r="Y29" i="46"/>
  <c r="Z29" i="46"/>
  <c r="V28" i="46"/>
  <c r="Y28" i="46"/>
  <c r="Z28" i="46"/>
  <c r="Z34" i="46"/>
  <c r="AC11" i="24"/>
  <c r="Q28" i="18"/>
  <c r="R28" i="18"/>
  <c r="Q29" i="18"/>
  <c r="R29" i="18"/>
  <c r="U31" i="18"/>
  <c r="V31" i="18"/>
  <c r="Y29" i="18"/>
  <c r="Z29" i="18"/>
  <c r="U29" i="18"/>
  <c r="AC19" i="46"/>
  <c r="AB20" i="29"/>
  <c r="AC9" i="29"/>
  <c r="Q28" i="41"/>
  <c r="R28" i="41"/>
  <c r="Q29" i="41"/>
  <c r="R29" i="41"/>
  <c r="U31" i="41"/>
  <c r="U29" i="41"/>
  <c r="AC20" i="45"/>
  <c r="U33" i="38"/>
  <c r="AC21" i="20"/>
  <c r="AC8" i="37"/>
  <c r="AC19" i="37"/>
  <c r="AD19" i="37"/>
  <c r="AC15" i="37"/>
  <c r="AC18" i="37"/>
  <c r="AC17" i="37"/>
  <c r="AC16" i="37"/>
  <c r="AC14" i="37"/>
  <c r="AC12" i="37"/>
  <c r="AC13" i="37"/>
  <c r="AC10" i="37"/>
  <c r="AC11" i="37"/>
  <c r="U30" i="43"/>
  <c r="U28" i="43"/>
  <c r="V28" i="43"/>
  <c r="Y28" i="43"/>
  <c r="Z28" i="43"/>
  <c r="Z34" i="43"/>
  <c r="AC20" i="18"/>
  <c r="U33" i="42"/>
  <c r="U30" i="17"/>
  <c r="U28" i="17"/>
  <c r="V28" i="17"/>
  <c r="Y28" i="17"/>
  <c r="Z28" i="17"/>
  <c r="Z34" i="17"/>
  <c r="U33" i="30"/>
  <c r="AB20" i="41"/>
  <c r="AC9" i="13"/>
  <c r="AC19" i="13"/>
  <c r="AD19" i="13"/>
  <c r="AC8" i="13"/>
  <c r="AC15" i="16"/>
  <c r="Q28" i="44"/>
  <c r="R28" i="44"/>
  <c r="U29" i="44"/>
  <c r="Q29" i="44"/>
  <c r="R29" i="44"/>
  <c r="U31" i="44"/>
  <c r="V31" i="44"/>
  <c r="Y29" i="44"/>
  <c r="Z29" i="44"/>
  <c r="AD17" i="23"/>
  <c r="Q28" i="40"/>
  <c r="R28" i="40"/>
  <c r="Q29" i="40"/>
  <c r="R29" i="40"/>
  <c r="U31" i="40"/>
  <c r="V31" i="40"/>
  <c r="Y29" i="40"/>
  <c r="Z29" i="40"/>
  <c r="U29" i="40"/>
  <c r="AC8" i="34"/>
  <c r="AC19" i="34"/>
  <c r="AD19" i="34"/>
  <c r="AC17" i="34"/>
  <c r="AC11" i="34"/>
  <c r="AC12" i="34"/>
  <c r="AC13" i="34"/>
  <c r="AC18" i="34"/>
  <c r="AC15" i="34"/>
  <c r="AC14" i="34"/>
  <c r="AC10" i="34"/>
  <c r="AC16" i="34"/>
  <c r="AC15" i="24"/>
  <c r="AC18" i="24"/>
  <c r="AC12" i="24"/>
  <c r="AC8" i="28"/>
  <c r="AC18" i="28"/>
  <c r="AD18" i="28"/>
  <c r="AC15" i="28"/>
  <c r="AC16" i="28"/>
  <c r="AC17" i="28"/>
  <c r="AC14" i="28"/>
  <c r="AC13" i="28"/>
  <c r="AC12" i="28"/>
  <c r="AC11" i="28"/>
  <c r="AC10" i="28"/>
  <c r="AC12" i="16"/>
  <c r="AC8" i="16"/>
  <c r="AC20" i="16"/>
  <c r="AD20" i="16"/>
  <c r="BI16" i="16"/>
  <c r="AW16" i="16"/>
  <c r="AX16" i="16"/>
  <c r="AC9" i="34"/>
  <c r="U33" i="35"/>
  <c r="AC19" i="23"/>
  <c r="U30" i="37"/>
  <c r="U28" i="37"/>
  <c r="V28" i="37"/>
  <c r="Y28" i="37"/>
  <c r="Z28" i="37"/>
  <c r="Z34" i="37"/>
  <c r="U33" i="39"/>
  <c r="U31" i="39"/>
  <c r="V31" i="39"/>
  <c r="Y29" i="39"/>
  <c r="Z29" i="39"/>
  <c r="AC8" i="43"/>
  <c r="AC19" i="43"/>
  <c r="AD19" i="43"/>
  <c r="AC14" i="43"/>
  <c r="AC13" i="43"/>
  <c r="AC16" i="43"/>
  <c r="AC18" i="43"/>
  <c r="AC15" i="43"/>
  <c r="AC17" i="43"/>
  <c r="AC12" i="43"/>
  <c r="AC11" i="43"/>
  <c r="AC10" i="43"/>
  <c r="U34" i="30"/>
  <c r="V34" i="30"/>
  <c r="Y30" i="30"/>
  <c r="Z30" i="30"/>
  <c r="U33" i="44"/>
  <c r="AC16" i="13"/>
  <c r="AB20" i="42"/>
  <c r="AC9" i="42"/>
  <c r="Q28" i="27"/>
  <c r="R28" i="27"/>
  <c r="U29" i="27"/>
  <c r="Q29" i="27"/>
  <c r="R29" i="27"/>
  <c r="U31" i="27"/>
  <c r="V31" i="27"/>
  <c r="Y29" i="27"/>
  <c r="Z29" i="27"/>
  <c r="U33" i="27"/>
  <c r="AB20" i="40"/>
  <c r="AC9" i="40"/>
  <c r="U33" i="22"/>
  <c r="U33" i="40"/>
  <c r="Q28" i="38"/>
  <c r="R28" i="38"/>
  <c r="Q29" i="38"/>
  <c r="R29" i="38"/>
  <c r="U31" i="38"/>
  <c r="V31" i="38"/>
  <c r="Y29" i="38"/>
  <c r="Z29" i="38"/>
  <c r="U29" i="38"/>
  <c r="Q28" i="47"/>
  <c r="R28" i="47"/>
  <c r="U29" i="47"/>
  <c r="Q29" i="47"/>
  <c r="R29" i="47"/>
  <c r="U31" i="47"/>
  <c r="V31" i="47"/>
  <c r="Y29" i="47"/>
  <c r="Z29" i="47"/>
  <c r="AC8" i="32"/>
  <c r="AC19" i="32"/>
  <c r="AD19" i="32"/>
  <c r="AB20" i="30"/>
  <c r="AC9" i="30"/>
  <c r="AB20" i="44"/>
  <c r="AC9" i="44"/>
  <c r="AD19" i="20"/>
  <c r="AC17" i="24"/>
  <c r="Q28" i="42"/>
  <c r="R28" i="42"/>
  <c r="Q29" i="42"/>
  <c r="R29" i="42"/>
  <c r="U31" i="42"/>
  <c r="V31" i="42"/>
  <c r="Y29" i="42"/>
  <c r="Z29" i="42"/>
  <c r="U29" i="42"/>
  <c r="Q28" i="35"/>
  <c r="R28" i="35"/>
  <c r="U29" i="35"/>
  <c r="Q29" i="35"/>
  <c r="R29" i="35"/>
  <c r="U31" i="35"/>
  <c r="V31" i="35"/>
  <c r="Y29" i="35"/>
  <c r="Z29" i="35"/>
  <c r="AB20" i="35"/>
  <c r="AC9" i="35"/>
  <c r="Q28" i="30"/>
  <c r="R28" i="30"/>
  <c r="U29" i="30"/>
  <c r="Q29" i="30"/>
  <c r="R29" i="30"/>
  <c r="U31" i="30"/>
  <c r="AC17" i="13"/>
  <c r="AC8" i="17"/>
  <c r="AC18" i="17"/>
  <c r="AD18" i="17"/>
  <c r="AC10" i="25"/>
  <c r="AC19" i="25"/>
  <c r="AD19" i="25"/>
  <c r="AC8" i="25"/>
  <c r="AC15" i="25"/>
  <c r="AC14" i="25"/>
  <c r="AC16" i="25"/>
  <c r="AC12" i="25"/>
  <c r="AC18" i="25"/>
  <c r="AC13" i="25"/>
  <c r="AC17" i="25"/>
  <c r="AC11" i="25"/>
  <c r="AB20" i="47"/>
  <c r="AC9" i="47"/>
  <c r="U28" i="23"/>
  <c r="V28" i="23"/>
  <c r="Y28" i="23"/>
  <c r="Z28" i="23"/>
  <c r="Z34" i="23"/>
  <c r="U30" i="23"/>
  <c r="U28" i="34"/>
  <c r="V28" i="34"/>
  <c r="Y28" i="34"/>
  <c r="Z28" i="34"/>
  <c r="Z34" i="34"/>
  <c r="U33" i="28"/>
  <c r="AC10" i="24"/>
  <c r="AB20" i="27"/>
  <c r="AC9" i="27"/>
  <c r="AC16" i="22"/>
  <c r="AC8" i="22"/>
  <c r="AC19" i="22"/>
  <c r="AD19" i="22"/>
  <c r="AC13" i="22"/>
  <c r="AC11" i="22"/>
  <c r="AC14" i="22"/>
  <c r="AC15" i="22"/>
  <c r="AC17" i="22"/>
  <c r="AC18" i="22"/>
  <c r="AC12" i="22"/>
  <c r="L29" i="22"/>
  <c r="P29" i="22"/>
  <c r="AB21" i="19"/>
  <c r="AC17" i="19"/>
  <c r="G24" i="65"/>
  <c r="G21" i="65"/>
  <c r="G23" i="65"/>
  <c r="G22" i="65"/>
  <c r="G25" i="65"/>
  <c r="I8" i="91"/>
  <c r="BA10" i="47"/>
  <c r="AY21" i="47"/>
  <c r="AY22" i="47" a="1"/>
  <c r="AY22" i="47"/>
  <c r="AY19" i="47"/>
  <c r="AY20" i="47" a="1"/>
  <c r="AY20" i="47"/>
  <c r="AY27" i="47"/>
  <c r="AY26" i="47"/>
  <c r="AY28" i="47"/>
  <c r="AY25" i="47"/>
  <c r="BA9" i="47"/>
  <c r="AY18" i="16"/>
  <c r="F4" i="64"/>
  <c r="H5" i="64"/>
  <c r="AY18" i="43"/>
  <c r="F28" i="64"/>
  <c r="D23" i="96"/>
  <c r="I13" i="74"/>
  <c r="BA10" i="38"/>
  <c r="AY20" i="38" a="1"/>
  <c r="AY20" i="38"/>
  <c r="AY21" i="38"/>
  <c r="AY18" i="38"/>
  <c r="F23" i="64"/>
  <c r="AY19" i="38"/>
  <c r="AY22" i="38" a="1"/>
  <c r="AY22" i="38"/>
  <c r="AY27" i="38"/>
  <c r="AY26" i="38"/>
  <c r="AY28" i="38"/>
  <c r="BA9" i="38"/>
  <c r="AY25" i="38"/>
  <c r="BA10" i="42"/>
  <c r="AY26" i="42"/>
  <c r="AY27" i="42"/>
  <c r="AY28" i="42"/>
  <c r="AY21" i="42"/>
  <c r="AY18" i="42"/>
  <c r="F27" i="64"/>
  <c r="AY20" i="42" a="1"/>
  <c r="AY20" i="42"/>
  <c r="AY19" i="42"/>
  <c r="BA9" i="42"/>
  <c r="AY22" i="42" a="1"/>
  <c r="AY22" i="42"/>
  <c r="AY25" i="42"/>
  <c r="F21" i="65"/>
  <c r="AY18" i="18"/>
  <c r="F6" i="64"/>
  <c r="I8" i="72"/>
  <c r="BA10" i="29"/>
  <c r="AY21" i="29"/>
  <c r="AY19" i="29"/>
  <c r="AY22" i="29" a="1"/>
  <c r="AY22" i="29"/>
  <c r="AY26" i="29"/>
  <c r="AY28" i="29"/>
  <c r="AY25" i="29"/>
  <c r="BA9" i="29"/>
  <c r="AY27" i="29"/>
  <c r="AY24" i="29"/>
  <c r="AY20" i="29" a="1"/>
  <c r="AY20" i="29"/>
  <c r="BA10" i="39"/>
  <c r="AY19" i="39"/>
  <c r="AY20" i="39" a="1"/>
  <c r="AY20" i="39"/>
  <c r="AY21" i="39"/>
  <c r="AY18" i="39"/>
  <c r="F24" i="64"/>
  <c r="AY22" i="39" a="1"/>
  <c r="AY22" i="39"/>
  <c r="AY28" i="39"/>
  <c r="BA9" i="39"/>
  <c r="AY25" i="39"/>
  <c r="AY27" i="39"/>
  <c r="AY26" i="39"/>
  <c r="BA10" i="22"/>
  <c r="AY26" i="22"/>
  <c r="AY28" i="22"/>
  <c r="AY25" i="22"/>
  <c r="AY20" i="22" a="1"/>
  <c r="AY20" i="22"/>
  <c r="BA9" i="22"/>
  <c r="AY21" i="22"/>
  <c r="AY22" i="22" a="1"/>
  <c r="AY22" i="22"/>
  <c r="AY19" i="22"/>
  <c r="AY27" i="22"/>
  <c r="G21" i="74"/>
  <c r="AD18" i="34"/>
  <c r="AD17" i="34"/>
  <c r="G25" i="75"/>
  <c r="G23" i="75"/>
  <c r="G24" i="75"/>
  <c r="G22" i="75"/>
  <c r="BA10" i="30"/>
  <c r="AY21" i="30"/>
  <c r="AY22" i="30" a="1"/>
  <c r="AY22" i="30"/>
  <c r="BA9" i="30"/>
  <c r="AY20" i="30" a="1"/>
  <c r="AY20" i="30"/>
  <c r="AY19" i="30"/>
  <c r="AY27" i="30"/>
  <c r="AY26" i="30"/>
  <c r="AY28" i="30"/>
  <c r="AY25" i="30"/>
  <c r="BA10" i="40"/>
  <c r="AY22" i="40" a="1"/>
  <c r="AY22" i="40"/>
  <c r="AY26" i="40"/>
  <c r="AY28" i="40"/>
  <c r="AY25" i="40"/>
  <c r="AY20" i="40" a="1"/>
  <c r="AY20" i="40"/>
  <c r="AY27" i="40"/>
  <c r="BA9" i="40"/>
  <c r="AY19" i="40"/>
  <c r="AY21" i="40"/>
  <c r="AY18" i="40"/>
  <c r="F25" i="64"/>
  <c r="I8" i="94"/>
  <c r="AY24" i="34"/>
  <c r="AY24" i="43"/>
  <c r="I8" i="76"/>
  <c r="BA10" i="44"/>
  <c r="BA9" i="44"/>
  <c r="AY19" i="44"/>
  <c r="AY21" i="44"/>
  <c r="AY22" i="44" a="1"/>
  <c r="AY22" i="44"/>
  <c r="AY20" i="44" a="1"/>
  <c r="AY20" i="44"/>
  <c r="AY28" i="44"/>
  <c r="AY25" i="44"/>
  <c r="AY27" i="44"/>
  <c r="AY26" i="44"/>
  <c r="G4" i="64"/>
  <c r="AY18" i="37"/>
  <c r="F22" i="64"/>
  <c r="I8" i="65"/>
  <c r="AY24" i="25"/>
  <c r="AY24" i="28"/>
  <c r="V31" i="30"/>
  <c r="Y29" i="30"/>
  <c r="Z29" i="30"/>
  <c r="G25" i="68"/>
  <c r="G24" i="68"/>
  <c r="G23" i="68"/>
  <c r="G22" i="68"/>
  <c r="BA10" i="32"/>
  <c r="AY22" i="32" a="1"/>
  <c r="AY22" i="32"/>
  <c r="AY21" i="32"/>
  <c r="AY19" i="32"/>
  <c r="BA9" i="32"/>
  <c r="AY20" i="32" a="1"/>
  <c r="AY20" i="32"/>
  <c r="AY28" i="32"/>
  <c r="AY25" i="32"/>
  <c r="AY27" i="32"/>
  <c r="AY26" i="32"/>
  <c r="G8" i="90"/>
  <c r="AY18" i="34"/>
  <c r="F20" i="64"/>
  <c r="AY24" i="18"/>
  <c r="G22" i="69"/>
  <c r="G25" i="69"/>
  <c r="G23" i="69"/>
  <c r="G24" i="69"/>
  <c r="BA10" i="27"/>
  <c r="AY19" i="27"/>
  <c r="BA9" i="27"/>
  <c r="AY25" i="27"/>
  <c r="AY21" i="27"/>
  <c r="AY22" i="27" a="1"/>
  <c r="AY22" i="27"/>
  <c r="AY20" i="27" a="1"/>
  <c r="AY20" i="27"/>
  <c r="AY27" i="27"/>
  <c r="AY26" i="27"/>
  <c r="AY28" i="27"/>
  <c r="G22" i="83"/>
  <c r="G24" i="83"/>
  <c r="G25" i="83"/>
  <c r="G23" i="83"/>
  <c r="AC20" i="32"/>
  <c r="BA10" i="41"/>
  <c r="AY19" i="41"/>
  <c r="AY20" i="41" a="1"/>
  <c r="AY20" i="41"/>
  <c r="AY27" i="41"/>
  <c r="AY26" i="41"/>
  <c r="AY28" i="41"/>
  <c r="AY25" i="41"/>
  <c r="BA9" i="41"/>
  <c r="AY21" i="41"/>
  <c r="AY18" i="41"/>
  <c r="F26" i="64"/>
  <c r="AY22" i="41" a="1"/>
  <c r="AY22" i="41"/>
  <c r="AY24" i="16"/>
  <c r="AY24" i="13"/>
  <c r="BA16" i="16"/>
  <c r="I8" i="68"/>
  <c r="G8" i="78"/>
  <c r="BA10" i="35"/>
  <c r="AY22" i="35" a="1"/>
  <c r="AY22" i="35"/>
  <c r="AY20" i="35" a="1"/>
  <c r="AY20" i="35"/>
  <c r="AY28" i="35"/>
  <c r="AY25" i="35"/>
  <c r="AY27" i="35"/>
  <c r="AY24" i="35"/>
  <c r="BA9" i="35"/>
  <c r="AY26" i="35"/>
  <c r="AY19" i="35"/>
  <c r="AY21" i="35"/>
  <c r="I8" i="95"/>
  <c r="AY18" i="25"/>
  <c r="F13" i="64"/>
  <c r="D44" i="96"/>
  <c r="H13" i="65"/>
  <c r="U28" i="47"/>
  <c r="E7" i="95"/>
  <c r="G7" i="95"/>
  <c r="C7" i="94"/>
  <c r="G7" i="94"/>
  <c r="U28" i="44"/>
  <c r="BA16" i="43"/>
  <c r="BI16" i="43"/>
  <c r="AW16" i="43"/>
  <c r="AX16" i="43"/>
  <c r="C7" i="91"/>
  <c r="G7" i="91"/>
  <c r="E7" i="90"/>
  <c r="BA16" i="42"/>
  <c r="C7" i="90"/>
  <c r="BA16" i="41"/>
  <c r="BA16" i="40"/>
  <c r="BI16" i="39"/>
  <c r="AW16" i="39"/>
  <c r="AX16" i="39"/>
  <c r="BI16" i="37"/>
  <c r="AW16" i="37"/>
  <c r="AX16" i="37"/>
  <c r="BA16" i="37"/>
  <c r="BA16" i="34"/>
  <c r="I7" i="83"/>
  <c r="I6" i="83"/>
  <c r="G16" i="83"/>
  <c r="G17" i="83" a="1"/>
  <c r="G17" i="83"/>
  <c r="G19" i="83" a="1"/>
  <c r="G19" i="83"/>
  <c r="G18" i="83"/>
  <c r="BI16" i="34"/>
  <c r="AW16" i="34"/>
  <c r="AX16" i="34"/>
  <c r="BI15" i="33"/>
  <c r="AW15" i="33"/>
  <c r="AX15" i="33"/>
  <c r="BJ14" i="33" a="1"/>
  <c r="BJ14" i="33"/>
  <c r="BI16" i="32"/>
  <c r="AW16" i="32"/>
  <c r="AX16" i="32"/>
  <c r="E7" i="78"/>
  <c r="G7" i="78"/>
  <c r="BA16" i="29"/>
  <c r="U28" i="29"/>
  <c r="V28" i="29"/>
  <c r="Y28" i="29"/>
  <c r="Z28" i="29"/>
  <c r="Z34" i="29"/>
  <c r="U28" i="28"/>
  <c r="BA16" i="28"/>
  <c r="BI16" i="28"/>
  <c r="AW16" i="28"/>
  <c r="AX16" i="28"/>
  <c r="G8" i="77"/>
  <c r="E7" i="76"/>
  <c r="G7" i="76"/>
  <c r="C7" i="77"/>
  <c r="G7" i="77"/>
  <c r="BA16" i="27"/>
  <c r="BI16" i="25"/>
  <c r="AW16" i="25"/>
  <c r="AX16" i="25"/>
  <c r="I7" i="75"/>
  <c r="I6" i="75"/>
  <c r="G16" i="75"/>
  <c r="G19" i="75" a="1"/>
  <c r="G19" i="75"/>
  <c r="G17" i="75" a="1"/>
  <c r="G17" i="75"/>
  <c r="G18" i="75"/>
  <c r="BI16" i="24"/>
  <c r="AW16" i="24"/>
  <c r="AX16" i="24"/>
  <c r="G15" i="74"/>
  <c r="BI16" i="22"/>
  <c r="AW16" i="22"/>
  <c r="AX16" i="22"/>
  <c r="E7" i="72"/>
  <c r="G7" i="72"/>
  <c r="I7" i="69"/>
  <c r="I6" i="69"/>
  <c r="I7" i="68"/>
  <c r="I6" i="68"/>
  <c r="G19" i="68" a="1"/>
  <c r="G19" i="68"/>
  <c r="G16" i="68"/>
  <c r="G18" i="68"/>
  <c r="G17" i="68" a="1"/>
  <c r="G17" i="68"/>
  <c r="G18" i="69"/>
  <c r="G17" i="69" a="1"/>
  <c r="G17" i="69"/>
  <c r="G16" i="69"/>
  <c r="G19" i="69" a="1"/>
  <c r="G19" i="69"/>
  <c r="BA16" i="18"/>
  <c r="BI16" i="17"/>
  <c r="AW16" i="17"/>
  <c r="AX16" i="17"/>
  <c r="I9" i="67"/>
  <c r="I6" i="65"/>
  <c r="I5" i="65"/>
  <c r="G16" i="65"/>
  <c r="G19" i="65" a="1"/>
  <c r="G19" i="65"/>
  <c r="G18" i="65"/>
  <c r="G17" i="65" a="1"/>
  <c r="G17" i="65"/>
  <c r="BI16" i="13"/>
  <c r="AW16" i="13"/>
  <c r="AX16" i="13"/>
  <c r="AD18" i="25"/>
  <c r="AD15" i="46"/>
  <c r="U28" i="32"/>
  <c r="V28" i="32"/>
  <c r="Y28" i="32"/>
  <c r="Z28" i="32"/>
  <c r="Z34" i="32"/>
  <c r="U30" i="32"/>
  <c r="AD16" i="23"/>
  <c r="U30" i="28"/>
  <c r="AD17" i="17"/>
  <c r="AD16" i="45"/>
  <c r="AD14" i="33"/>
  <c r="BI14" i="33"/>
  <c r="AD18" i="20"/>
  <c r="AD16" i="21"/>
  <c r="AD19" i="16"/>
  <c r="AD19" i="24"/>
  <c r="U31" i="28"/>
  <c r="V31" i="28"/>
  <c r="Y29" i="28"/>
  <c r="Z29" i="28"/>
  <c r="AD18" i="37"/>
  <c r="AD17" i="37"/>
  <c r="V31" i="41"/>
  <c r="Y29" i="41"/>
  <c r="Z29" i="41"/>
  <c r="AD18" i="32"/>
  <c r="AD17" i="18"/>
  <c r="AC20" i="25"/>
  <c r="U30" i="29"/>
  <c r="Q28" i="13"/>
  <c r="R28" i="13"/>
  <c r="U29" i="13"/>
  <c r="Q29" i="13"/>
  <c r="R29" i="13"/>
  <c r="U31" i="13"/>
  <c r="V31" i="13"/>
  <c r="Y29" i="13"/>
  <c r="Z29" i="13"/>
  <c r="AD18" i="13"/>
  <c r="AC8" i="42"/>
  <c r="AC19" i="42"/>
  <c r="AD19" i="42"/>
  <c r="AC17" i="42"/>
  <c r="AC16" i="42"/>
  <c r="AC14" i="42"/>
  <c r="AC18" i="42"/>
  <c r="AC15" i="42"/>
  <c r="AC12" i="42"/>
  <c r="AC13" i="42"/>
  <c r="AC11" i="42"/>
  <c r="AC10" i="42"/>
  <c r="AD17" i="28"/>
  <c r="U30" i="40"/>
  <c r="U28" i="40"/>
  <c r="V28" i="40"/>
  <c r="Y28" i="40"/>
  <c r="Z28" i="40"/>
  <c r="Z34" i="40"/>
  <c r="AC8" i="41"/>
  <c r="AC19" i="41"/>
  <c r="AD19" i="41"/>
  <c r="AC13" i="41"/>
  <c r="AC12" i="41"/>
  <c r="AC15" i="41"/>
  <c r="AC18" i="41"/>
  <c r="AC11" i="41"/>
  <c r="AC14" i="41"/>
  <c r="AC16" i="41"/>
  <c r="AC17" i="41"/>
  <c r="AC10" i="41"/>
  <c r="U30" i="39"/>
  <c r="U28" i="39"/>
  <c r="V28" i="39"/>
  <c r="Y28" i="39"/>
  <c r="Z28" i="39"/>
  <c r="Z34" i="39"/>
  <c r="AC9" i="41"/>
  <c r="AC10" i="29"/>
  <c r="AC19" i="29"/>
  <c r="AD19" i="29"/>
  <c r="AC8" i="29"/>
  <c r="AC13" i="29"/>
  <c r="AC15" i="29"/>
  <c r="AC17" i="29"/>
  <c r="AC11" i="29"/>
  <c r="AC16" i="29"/>
  <c r="AC12" i="29"/>
  <c r="AC14" i="29"/>
  <c r="AC18" i="29"/>
  <c r="AC21" i="24"/>
  <c r="AC20" i="39"/>
  <c r="U30" i="42"/>
  <c r="U28" i="42"/>
  <c r="V28" i="42"/>
  <c r="Y28" i="42"/>
  <c r="Z28" i="42"/>
  <c r="Z34" i="42"/>
  <c r="AC8" i="47"/>
  <c r="AC19" i="47"/>
  <c r="AD19" i="47"/>
  <c r="AC17" i="47"/>
  <c r="AC16" i="47"/>
  <c r="AC15" i="47"/>
  <c r="AC18" i="47"/>
  <c r="AC13" i="47"/>
  <c r="AC14" i="47"/>
  <c r="AC12" i="47"/>
  <c r="AC11" i="47"/>
  <c r="AC10" i="47"/>
  <c r="AC20" i="43"/>
  <c r="AC19" i="28"/>
  <c r="AC19" i="17"/>
  <c r="U30" i="47"/>
  <c r="AC21" i="16"/>
  <c r="U30" i="44"/>
  <c r="U30" i="18"/>
  <c r="U28" i="18"/>
  <c r="V28" i="18"/>
  <c r="Y28" i="18"/>
  <c r="Z28" i="18"/>
  <c r="Z34" i="18"/>
  <c r="V28" i="44"/>
  <c r="Y28" i="44"/>
  <c r="Z28" i="44"/>
  <c r="Z34" i="44"/>
  <c r="U29" i="22"/>
  <c r="Q29" i="22"/>
  <c r="R29" i="22"/>
  <c r="U31" i="22"/>
  <c r="V31" i="22"/>
  <c r="Y29" i="22"/>
  <c r="Z29" i="22"/>
  <c r="Q28" i="22"/>
  <c r="R28" i="22"/>
  <c r="AC15" i="27"/>
  <c r="AC8" i="27"/>
  <c r="AC19" i="27"/>
  <c r="AD19" i="27"/>
  <c r="AC14" i="27"/>
  <c r="AC18" i="27"/>
  <c r="AC12" i="27"/>
  <c r="AC13" i="27"/>
  <c r="AC16" i="27"/>
  <c r="AC17" i="27"/>
  <c r="AC11" i="27"/>
  <c r="AC10" i="27"/>
  <c r="U30" i="38"/>
  <c r="U28" i="38"/>
  <c r="V28" i="38"/>
  <c r="Y28" i="38"/>
  <c r="Z28" i="38"/>
  <c r="Z34" i="38"/>
  <c r="AC20" i="34"/>
  <c r="AC20" i="13"/>
  <c r="AC8" i="40"/>
  <c r="AC19" i="40"/>
  <c r="AD19" i="40"/>
  <c r="AC13" i="40"/>
  <c r="AC16" i="40"/>
  <c r="AC15" i="40"/>
  <c r="AC17" i="40"/>
  <c r="AC14" i="40"/>
  <c r="AC18" i="40"/>
  <c r="AC12" i="40"/>
  <c r="AC11" i="40"/>
  <c r="AC10" i="40"/>
  <c r="V28" i="47"/>
  <c r="Y28" i="47"/>
  <c r="Z28" i="47"/>
  <c r="Z34" i="47"/>
  <c r="AD18" i="22"/>
  <c r="U28" i="27"/>
  <c r="V28" i="27"/>
  <c r="Y28" i="27"/>
  <c r="Z28" i="27"/>
  <c r="Z34" i="27"/>
  <c r="U30" i="27"/>
  <c r="AD18" i="39"/>
  <c r="AC8" i="30"/>
  <c r="AC19" i="30"/>
  <c r="AD19" i="30"/>
  <c r="AC18" i="30"/>
  <c r="AC14" i="30"/>
  <c r="AC15" i="30"/>
  <c r="AC16" i="30"/>
  <c r="AC12" i="30"/>
  <c r="AC13" i="30"/>
  <c r="AC11" i="30"/>
  <c r="AC17" i="30"/>
  <c r="AC10" i="30"/>
  <c r="AC20" i="37"/>
  <c r="U28" i="41"/>
  <c r="V28" i="41"/>
  <c r="Y28" i="41"/>
  <c r="Z28" i="41"/>
  <c r="Z34" i="41"/>
  <c r="U30" i="41"/>
  <c r="U30" i="35"/>
  <c r="U28" i="35"/>
  <c r="V28" i="35"/>
  <c r="Y28" i="35"/>
  <c r="Z28" i="35"/>
  <c r="Z34" i="35"/>
  <c r="AC20" i="22"/>
  <c r="U30" i="30"/>
  <c r="U28" i="30"/>
  <c r="V28" i="30"/>
  <c r="Y28" i="30"/>
  <c r="Z28" i="30"/>
  <c r="Z34" i="30"/>
  <c r="AC18" i="35"/>
  <c r="AC19" i="35"/>
  <c r="AD19" i="35"/>
  <c r="BI16" i="35"/>
  <c r="AW16" i="35"/>
  <c r="AX16" i="35"/>
  <c r="AC8" i="35"/>
  <c r="AC15" i="35"/>
  <c r="AC16" i="35"/>
  <c r="AC17" i="35"/>
  <c r="AC13" i="35"/>
  <c r="AC14" i="35"/>
  <c r="AC12" i="35"/>
  <c r="AC11" i="35"/>
  <c r="AC10" i="35"/>
  <c r="AC17" i="44"/>
  <c r="AC19" i="44"/>
  <c r="AD19" i="44"/>
  <c r="AC8" i="44"/>
  <c r="AC15" i="44"/>
  <c r="AC18" i="44"/>
  <c r="AC14" i="44"/>
  <c r="AC12" i="44"/>
  <c r="AC16" i="44"/>
  <c r="AC13" i="44"/>
  <c r="AC11" i="44"/>
  <c r="AC10" i="44"/>
  <c r="AD18" i="43"/>
  <c r="AC15" i="38"/>
  <c r="AC8" i="38"/>
  <c r="AC19" i="38"/>
  <c r="AD19" i="38"/>
  <c r="AC18" i="38"/>
  <c r="AC11" i="38"/>
  <c r="AC10" i="38"/>
  <c r="AC14" i="38"/>
  <c r="AC13" i="38"/>
  <c r="AC17" i="38"/>
  <c r="AC16" i="38"/>
  <c r="AC12" i="38"/>
  <c r="AC18" i="19"/>
  <c r="AC8" i="19"/>
  <c r="AC19" i="19"/>
  <c r="AC20" i="19"/>
  <c r="AD20" i="19"/>
  <c r="AC14" i="19"/>
  <c r="AC10" i="19"/>
  <c r="AC13" i="19"/>
  <c r="AC16" i="19"/>
  <c r="AC12" i="19"/>
  <c r="AC15" i="19"/>
  <c r="AC9" i="19"/>
  <c r="AC11" i="19"/>
  <c r="AD18" i="35"/>
  <c r="G23" i="72"/>
  <c r="G25" i="72"/>
  <c r="G22" i="72"/>
  <c r="G24" i="72"/>
  <c r="G21" i="72"/>
  <c r="G22" i="77"/>
  <c r="G25" i="77"/>
  <c r="G23" i="77"/>
  <c r="G24" i="77"/>
  <c r="AY18" i="32"/>
  <c r="F18" i="64"/>
  <c r="H6" i="64"/>
  <c r="H7" i="64"/>
  <c r="I8" i="77"/>
  <c r="AY24" i="27"/>
  <c r="AY24" i="44"/>
  <c r="D40" i="96"/>
  <c r="H28" i="64"/>
  <c r="H29" i="64"/>
  <c r="AY18" i="47"/>
  <c r="F32" i="64"/>
  <c r="AY24" i="41"/>
  <c r="D35" i="96"/>
  <c r="H25" i="64"/>
  <c r="AD18" i="42"/>
  <c r="D19" i="96"/>
  <c r="H13" i="64"/>
  <c r="I8" i="78"/>
  <c r="I8" i="90"/>
  <c r="AY24" i="30"/>
  <c r="D30" i="96"/>
  <c r="H20" i="64"/>
  <c r="I13" i="65"/>
  <c r="G15" i="68"/>
  <c r="AY18" i="27"/>
  <c r="F14" i="64"/>
  <c r="G21" i="68"/>
  <c r="AY24" i="39"/>
  <c r="AY24" i="38"/>
  <c r="D5" i="96"/>
  <c r="H4" i="64"/>
  <c r="G25" i="91"/>
  <c r="G23" i="91"/>
  <c r="G22" i="91"/>
  <c r="G24" i="91"/>
  <c r="AY18" i="35"/>
  <c r="F21" i="64"/>
  <c r="AY24" i="32"/>
  <c r="AY24" i="40"/>
  <c r="AY24" i="22"/>
  <c r="AY18" i="44"/>
  <c r="F30" i="64"/>
  <c r="BA16" i="35"/>
  <c r="D38" i="96"/>
  <c r="H27" i="64"/>
  <c r="D33" i="96"/>
  <c r="F33" i="96"/>
  <c r="H23" i="64"/>
  <c r="G24" i="78"/>
  <c r="G21" i="78"/>
  <c r="G23" i="78"/>
  <c r="G22" i="78"/>
  <c r="G25" i="78"/>
  <c r="I13" i="68"/>
  <c r="AY18" i="30"/>
  <c r="F17" i="64"/>
  <c r="AY18" i="22"/>
  <c r="F10" i="64"/>
  <c r="D36" i="96"/>
  <c r="F36" i="96"/>
  <c r="H26" i="64"/>
  <c r="G21" i="83"/>
  <c r="G21" i="69"/>
  <c r="D34" i="96"/>
  <c r="H24" i="64"/>
  <c r="AY18" i="29"/>
  <c r="F16" i="64"/>
  <c r="AY24" i="42"/>
  <c r="AY24" i="47"/>
  <c r="G25" i="76"/>
  <c r="G24" i="76"/>
  <c r="G23" i="76"/>
  <c r="G22" i="76"/>
  <c r="G25" i="94"/>
  <c r="G23" i="94"/>
  <c r="G22" i="94"/>
  <c r="G24" i="94"/>
  <c r="BA16" i="22"/>
  <c r="BA16" i="39"/>
  <c r="G23" i="95"/>
  <c r="G25" i="95"/>
  <c r="G24" i="95"/>
  <c r="G22" i="95"/>
  <c r="D32" i="96"/>
  <c r="H22" i="64"/>
  <c r="G21" i="75"/>
  <c r="BI16" i="47"/>
  <c r="AW16" i="47"/>
  <c r="AX16" i="47"/>
  <c r="BA16" i="47"/>
  <c r="I7" i="95"/>
  <c r="I6" i="95"/>
  <c r="G18" i="95"/>
  <c r="G17" i="95" a="1"/>
  <c r="G17" i="95"/>
  <c r="G19" i="95" a="1"/>
  <c r="G19" i="95"/>
  <c r="G16" i="95"/>
  <c r="BJ15" i="46" a="1"/>
  <c r="BJ15" i="46"/>
  <c r="I7" i="94"/>
  <c r="I6" i="94"/>
  <c r="BA16" i="44"/>
  <c r="G18" i="94"/>
  <c r="G17" i="94" a="1"/>
  <c r="G17" i="94"/>
  <c r="G19" i="94" a="1"/>
  <c r="G19" i="94"/>
  <c r="G16" i="94"/>
  <c r="BI16" i="44"/>
  <c r="AW16" i="44"/>
  <c r="AX16" i="44"/>
  <c r="BJ15" i="45" a="1"/>
  <c r="BJ15" i="45"/>
  <c r="I7" i="91"/>
  <c r="I6" i="91"/>
  <c r="BI16" i="42"/>
  <c r="AW16" i="42"/>
  <c r="AX16" i="42"/>
  <c r="G7" i="90"/>
  <c r="G17" i="91" a="1"/>
  <c r="G17" i="91"/>
  <c r="G19" i="91" a="1"/>
  <c r="G19" i="91"/>
  <c r="G16" i="91"/>
  <c r="G18" i="91"/>
  <c r="BI16" i="41"/>
  <c r="AW16" i="41"/>
  <c r="AX16" i="41"/>
  <c r="G19" i="90" a="1"/>
  <c r="G19" i="90"/>
  <c r="G16" i="90"/>
  <c r="G17" i="90" a="1"/>
  <c r="G17" i="90"/>
  <c r="G18" i="90"/>
  <c r="BI16" i="40"/>
  <c r="AW16" i="40"/>
  <c r="AX16" i="40"/>
  <c r="BI16" i="38"/>
  <c r="AW16" i="38"/>
  <c r="AX16" i="38"/>
  <c r="BA16" i="38"/>
  <c r="G15" i="83"/>
  <c r="I13" i="83"/>
  <c r="AW14" i="33"/>
  <c r="AX14" i="33"/>
  <c r="BA16" i="32"/>
  <c r="BI16" i="30"/>
  <c r="AW16" i="30"/>
  <c r="AX16" i="30"/>
  <c r="BA16" i="30"/>
  <c r="I7" i="78"/>
  <c r="I6" i="78"/>
  <c r="G17" i="78" a="1"/>
  <c r="G17" i="78"/>
  <c r="G19" i="78" a="1"/>
  <c r="G19" i="78"/>
  <c r="G18" i="78"/>
  <c r="G16" i="78"/>
  <c r="BI16" i="29"/>
  <c r="AW16" i="29"/>
  <c r="AX16" i="29"/>
  <c r="G15" i="78"/>
  <c r="I7" i="77"/>
  <c r="I6" i="77"/>
  <c r="AD16" i="28"/>
  <c r="AD15" i="28"/>
  <c r="I7" i="76"/>
  <c r="I6" i="76"/>
  <c r="G17" i="76" a="1"/>
  <c r="G17" i="76"/>
  <c r="G18" i="76"/>
  <c r="G19" i="76" a="1"/>
  <c r="G19" i="76"/>
  <c r="G16" i="76"/>
  <c r="G15" i="76"/>
  <c r="G19" i="77" a="1"/>
  <c r="G19" i="77"/>
  <c r="G16" i="77"/>
  <c r="G17" i="77" a="1"/>
  <c r="G17" i="77"/>
  <c r="G18" i="77"/>
  <c r="BI16" i="27"/>
  <c r="AW16" i="27"/>
  <c r="AX16" i="27"/>
  <c r="G15" i="75"/>
  <c r="I13" i="75"/>
  <c r="I7" i="72"/>
  <c r="I6" i="72"/>
  <c r="G16" i="72"/>
  <c r="G19" i="72" a="1"/>
  <c r="G19" i="72"/>
  <c r="G18" i="72"/>
  <c r="G17" i="72" a="1"/>
  <c r="G17" i="72"/>
  <c r="BI40" i="19"/>
  <c r="AW40" i="19"/>
  <c r="AX40" i="19"/>
  <c r="BJ15" i="21" a="1"/>
  <c r="BJ15" i="21"/>
  <c r="G15" i="69"/>
  <c r="I13" i="69"/>
  <c r="G15" i="65"/>
  <c r="AD16" i="37"/>
  <c r="AD17" i="43"/>
  <c r="AD16" i="18"/>
  <c r="AD15" i="23"/>
  <c r="AD18" i="16"/>
  <c r="AD15" i="21"/>
  <c r="V28" i="28"/>
  <c r="Y28" i="28"/>
  <c r="Z28" i="28"/>
  <c r="Z34" i="28"/>
  <c r="AD18" i="41"/>
  <c r="AD18" i="24"/>
  <c r="AD14" i="46"/>
  <c r="AD17" i="39"/>
  <c r="AD15" i="45"/>
  <c r="AD17" i="32"/>
  <c r="AD17" i="22"/>
  <c r="AD18" i="44"/>
  <c r="AD18" i="47"/>
  <c r="AD17" i="47"/>
  <c r="AD17" i="20"/>
  <c r="AD16" i="17"/>
  <c r="AD16" i="34"/>
  <c r="AD17" i="35"/>
  <c r="AD16" i="35"/>
  <c r="BJ15" i="35" a="1"/>
  <c r="BJ15" i="35"/>
  <c r="AD13" i="33"/>
  <c r="BJ13" i="33" a="1"/>
  <c r="BJ13" i="33"/>
  <c r="AD17" i="25"/>
  <c r="U30" i="13"/>
  <c r="U28" i="13"/>
  <c r="V28" i="13"/>
  <c r="Y28" i="13"/>
  <c r="Z28" i="13"/>
  <c r="Z34" i="13"/>
  <c r="AD17" i="13"/>
  <c r="AD18" i="40"/>
  <c r="AD17" i="40"/>
  <c r="AD18" i="27"/>
  <c r="AC20" i="27"/>
  <c r="AD17" i="42"/>
  <c r="AC20" i="29"/>
  <c r="AD18" i="38"/>
  <c r="AC20" i="42"/>
  <c r="AC20" i="38"/>
  <c r="U30" i="22"/>
  <c r="U28" i="22"/>
  <c r="V28" i="22"/>
  <c r="Y28" i="22"/>
  <c r="Z28" i="22"/>
  <c r="Z34" i="22"/>
  <c r="AC20" i="35"/>
  <c r="AC20" i="40"/>
  <c r="AD18" i="29"/>
  <c r="AC20" i="44"/>
  <c r="AD18" i="30"/>
  <c r="AC20" i="47"/>
  <c r="AC20" i="30"/>
  <c r="AC20" i="41"/>
  <c r="AC21" i="19"/>
  <c r="AD19" i="19"/>
  <c r="G25" i="90"/>
  <c r="G24" i="90"/>
  <c r="G21" i="90"/>
  <c r="G23" i="90"/>
  <c r="G22" i="90"/>
  <c r="G21" i="76"/>
  <c r="D14" i="96"/>
  <c r="H10" i="64"/>
  <c r="H11" i="64"/>
  <c r="D42" i="96"/>
  <c r="F42" i="96"/>
  <c r="H30" i="64"/>
  <c r="H31" i="64"/>
  <c r="I13" i="91"/>
  <c r="G21" i="95"/>
  <c r="D26" i="96"/>
  <c r="F26" i="96"/>
  <c r="H17" i="64"/>
  <c r="D21" i="96"/>
  <c r="H14" i="64"/>
  <c r="H15" i="64"/>
  <c r="F35" i="96"/>
  <c r="D27" i="96"/>
  <c r="H18" i="64"/>
  <c r="H19" i="64"/>
  <c r="I13" i="76"/>
  <c r="D25" i="96"/>
  <c r="H16" i="64"/>
  <c r="D31" i="96"/>
  <c r="F31" i="96"/>
  <c r="H21" i="64"/>
  <c r="G21" i="77"/>
  <c r="F41" i="96"/>
  <c r="I13" i="95"/>
  <c r="G21" i="91"/>
  <c r="D46" i="96"/>
  <c r="H32" i="64"/>
  <c r="G21" i="94"/>
  <c r="F34" i="96"/>
  <c r="G15" i="95"/>
  <c r="BI15" i="46"/>
  <c r="AW15" i="46"/>
  <c r="AX15" i="46"/>
  <c r="BJ14" i="46" a="1"/>
  <c r="BJ14" i="46"/>
  <c r="I13" i="94"/>
  <c r="G15" i="94"/>
  <c r="BI15" i="45"/>
  <c r="AW15" i="45"/>
  <c r="AX15" i="45"/>
  <c r="BJ14" i="45" a="1"/>
  <c r="BJ14" i="45"/>
  <c r="G15" i="91"/>
  <c r="I7" i="90"/>
  <c r="I6" i="90"/>
  <c r="G15" i="90"/>
  <c r="BJ15" i="37" a="1"/>
  <c r="BJ15" i="37"/>
  <c r="BJ15" i="34" a="1"/>
  <c r="BJ15" i="34"/>
  <c r="I13" i="78"/>
  <c r="BJ15" i="28" a="1"/>
  <c r="BJ15" i="28"/>
  <c r="G15" i="77"/>
  <c r="I13" i="77"/>
  <c r="BJ36" i="23" a="1"/>
  <c r="BJ36" i="23"/>
  <c r="G15" i="72"/>
  <c r="I13" i="72"/>
  <c r="BI15" i="21"/>
  <c r="AW15" i="21"/>
  <c r="AX15" i="21"/>
  <c r="BJ14" i="21" a="1"/>
  <c r="BJ14" i="21"/>
  <c r="BJ15" i="20" a="1"/>
  <c r="BJ15" i="20"/>
  <c r="BJ15" i="18" a="1"/>
  <c r="BJ15" i="18"/>
  <c r="G8" i="67"/>
  <c r="I8" i="67"/>
  <c r="AD16" i="13"/>
  <c r="AD15" i="13"/>
  <c r="AD15" i="35"/>
  <c r="AD16" i="22"/>
  <c r="AD14" i="45"/>
  <c r="BI14" i="45"/>
  <c r="AD15" i="34"/>
  <c r="AD17" i="24"/>
  <c r="AD16" i="43"/>
  <c r="AD16" i="25"/>
  <c r="AD14" i="23"/>
  <c r="AD16" i="39"/>
  <c r="AD14" i="21"/>
  <c r="BI14" i="21"/>
  <c r="AD15" i="37"/>
  <c r="AD17" i="30"/>
  <c r="AD17" i="44"/>
  <c r="AD12" i="33"/>
  <c r="AD15" i="17"/>
  <c r="AD16" i="32"/>
  <c r="AD13" i="46"/>
  <c r="BI14" i="46"/>
  <c r="AW14" i="46"/>
  <c r="AX14" i="46"/>
  <c r="AD17" i="16"/>
  <c r="BJ15" i="16" a="1"/>
  <c r="BJ15" i="16"/>
  <c r="AD15" i="18"/>
  <c r="AD18" i="19"/>
  <c r="AD16" i="20"/>
  <c r="AD17" i="27"/>
  <c r="AD16" i="42"/>
  <c r="AD17" i="29"/>
  <c r="AD16" i="47"/>
  <c r="AD17" i="41"/>
  <c r="AD14" i="28"/>
  <c r="AD16" i="40"/>
  <c r="AD17" i="38"/>
  <c r="F27" i="96"/>
  <c r="F28" i="96"/>
  <c r="F15" i="96"/>
  <c r="F32" i="96"/>
  <c r="I13" i="90"/>
  <c r="BJ15" i="47" a="1"/>
  <c r="BJ15" i="47"/>
  <c r="AW14" i="45"/>
  <c r="AX14" i="45"/>
  <c r="BJ15" i="43" a="1"/>
  <c r="BJ15" i="43"/>
  <c r="BJ15" i="42" a="1"/>
  <c r="BJ15" i="42"/>
  <c r="BJ15" i="40" a="1"/>
  <c r="BJ15" i="40"/>
  <c r="BJ15" i="39" a="1"/>
  <c r="BJ15" i="39"/>
  <c r="BI15" i="37"/>
  <c r="AW15" i="37"/>
  <c r="AX15" i="37"/>
  <c r="BJ14" i="37" a="1"/>
  <c r="BJ14" i="37"/>
  <c r="BJ14" i="35" a="1"/>
  <c r="BJ14" i="35"/>
  <c r="BI15" i="35"/>
  <c r="AW15" i="35"/>
  <c r="AX15" i="35"/>
  <c r="BI15" i="34"/>
  <c r="AW15" i="34"/>
  <c r="AX15" i="34"/>
  <c r="BJ14" i="34" a="1"/>
  <c r="BJ14" i="34"/>
  <c r="BI13" i="33"/>
  <c r="AW13" i="33"/>
  <c r="AX13" i="33"/>
  <c r="BJ12" i="33" a="1"/>
  <c r="BJ12" i="33"/>
  <c r="BJ15" i="32" a="1"/>
  <c r="BJ15" i="32"/>
  <c r="BI15" i="28"/>
  <c r="AW15" i="28"/>
  <c r="AX15" i="28"/>
  <c r="BJ14" i="28" a="1"/>
  <c r="BJ14" i="28"/>
  <c r="BJ15" i="25" a="1"/>
  <c r="BJ15" i="25"/>
  <c r="BJ15" i="24" a="1"/>
  <c r="BJ15" i="24"/>
  <c r="BI36" i="23"/>
  <c r="AW36" i="23"/>
  <c r="AX36" i="23"/>
  <c r="BJ35" i="23" a="1"/>
  <c r="BJ35" i="23"/>
  <c r="BJ15" i="22" a="1"/>
  <c r="BJ15" i="22"/>
  <c r="AW14" i="21"/>
  <c r="AX14" i="21"/>
  <c r="BI15" i="20"/>
  <c r="AW15" i="20"/>
  <c r="AX15" i="20"/>
  <c r="BJ14" i="20" a="1"/>
  <c r="BJ14" i="20"/>
  <c r="AW14" i="20"/>
  <c r="AX14" i="20"/>
  <c r="BI15" i="18"/>
  <c r="AW15" i="18"/>
  <c r="AX15" i="18"/>
  <c r="BJ14" i="18" a="1"/>
  <c r="BJ14" i="18"/>
  <c r="BJ15" i="17" a="1"/>
  <c r="BJ15" i="17"/>
  <c r="G7" i="67"/>
  <c r="I7" i="67"/>
  <c r="BJ14" i="13" a="1"/>
  <c r="BJ14" i="13"/>
  <c r="BI15" i="13"/>
  <c r="AD14" i="13"/>
  <c r="AD13" i="13"/>
  <c r="BJ15" i="13" a="1"/>
  <c r="BJ15" i="13"/>
  <c r="AD16" i="24"/>
  <c r="AD15" i="47"/>
  <c r="AD12" i="46"/>
  <c r="BJ13" i="46" a="1"/>
  <c r="BJ13" i="46"/>
  <c r="AD16" i="30"/>
  <c r="AD16" i="16"/>
  <c r="AD13" i="23"/>
  <c r="BI35" i="23"/>
  <c r="AD15" i="25"/>
  <c r="AD16" i="29"/>
  <c r="AD17" i="19"/>
  <c r="AD15" i="32"/>
  <c r="AD14" i="37"/>
  <c r="BI14" i="37"/>
  <c r="AD15" i="42"/>
  <c r="AD14" i="34"/>
  <c r="BI14" i="34"/>
  <c r="AW14" i="34"/>
  <c r="AX14" i="34"/>
  <c r="AD15" i="20"/>
  <c r="BI14" i="20"/>
  <c r="AD15" i="39"/>
  <c r="AD15" i="22"/>
  <c r="AD14" i="18"/>
  <c r="BI14" i="18"/>
  <c r="AD14" i="17"/>
  <c r="AD16" i="44"/>
  <c r="AD14" i="35"/>
  <c r="AD16" i="41"/>
  <c r="AD11" i="33"/>
  <c r="BI12" i="33"/>
  <c r="AD16" i="27"/>
  <c r="AD13" i="21"/>
  <c r="BJ13" i="21" a="1"/>
  <c r="BJ13" i="21"/>
  <c r="AD13" i="45"/>
  <c r="BJ13" i="45" a="1"/>
  <c r="BJ13" i="45"/>
  <c r="AD13" i="28"/>
  <c r="BI14" i="28"/>
  <c r="AD15" i="43"/>
  <c r="AD15" i="40"/>
  <c r="AD16" i="38"/>
  <c r="AW14" i="18"/>
  <c r="AX14" i="18"/>
  <c r="AW14" i="28"/>
  <c r="AX14" i="28"/>
  <c r="BI15" i="47"/>
  <c r="AW15" i="47"/>
  <c r="AX15" i="47"/>
  <c r="BJ14" i="47" a="1"/>
  <c r="BJ14" i="47"/>
  <c r="BJ15" i="44" a="1"/>
  <c r="BJ15" i="44"/>
  <c r="BJ14" i="43" a="1"/>
  <c r="BJ14" i="43"/>
  <c r="BI15" i="43"/>
  <c r="AW15" i="43"/>
  <c r="AX15" i="43"/>
  <c r="BJ14" i="42" a="1"/>
  <c r="BJ14" i="42"/>
  <c r="BI15" i="42"/>
  <c r="AW15" i="42"/>
  <c r="AX15" i="42"/>
  <c r="BJ15" i="41" a="1"/>
  <c r="BJ15" i="41"/>
  <c r="BJ14" i="40" a="1"/>
  <c r="BJ14" i="40"/>
  <c r="BI15" i="40"/>
  <c r="AW15" i="40"/>
  <c r="AX15" i="40"/>
  <c r="BI15" i="39"/>
  <c r="AW15" i="39"/>
  <c r="AX15" i="39"/>
  <c r="BJ14" i="39" a="1"/>
  <c r="BJ14" i="39"/>
  <c r="BJ15" i="38" a="1"/>
  <c r="BJ15" i="38"/>
  <c r="AW14" i="37"/>
  <c r="AX14" i="37"/>
  <c r="BI14" i="35"/>
  <c r="AW14" i="35"/>
  <c r="AX14" i="35"/>
  <c r="AW12" i="33"/>
  <c r="AX12" i="33"/>
  <c r="BJ14" i="32" a="1"/>
  <c r="BJ14" i="32"/>
  <c r="BI15" i="32"/>
  <c r="AW15" i="32"/>
  <c r="AX15" i="32"/>
  <c r="BJ15" i="30" a="1"/>
  <c r="BJ15" i="30"/>
  <c r="BJ15" i="29" a="1"/>
  <c r="BJ15" i="29"/>
  <c r="BJ15" i="27" a="1"/>
  <c r="BJ15" i="27"/>
  <c r="BI15" i="25"/>
  <c r="AW15" i="25"/>
  <c r="AX15" i="25"/>
  <c r="BJ14" i="25" a="1"/>
  <c r="BJ14" i="25"/>
  <c r="BJ14" i="24" a="1"/>
  <c r="BJ14" i="24"/>
  <c r="BI15" i="24"/>
  <c r="AW15" i="24"/>
  <c r="AX15" i="24"/>
  <c r="AW35" i="23"/>
  <c r="AX35" i="23"/>
  <c r="BJ14" i="22" a="1"/>
  <c r="BJ14" i="22"/>
  <c r="BI15" i="22"/>
  <c r="AW15" i="22"/>
  <c r="AX15" i="22"/>
  <c r="BJ39" i="19" a="1"/>
  <c r="BJ39" i="19"/>
  <c r="BJ14" i="17" a="1"/>
  <c r="BJ14" i="17"/>
  <c r="BI15" i="17"/>
  <c r="AW15" i="17"/>
  <c r="AX15" i="17"/>
  <c r="G6" i="67"/>
  <c r="BJ14" i="16" a="1"/>
  <c r="BJ14" i="16"/>
  <c r="BI15" i="16"/>
  <c r="AW15" i="16"/>
  <c r="AX15" i="16"/>
  <c r="BJ13" i="13" a="1"/>
  <c r="BJ13" i="13"/>
  <c r="BI14" i="13"/>
  <c r="AW14" i="13"/>
  <c r="AX14" i="13"/>
  <c r="AW15" i="13"/>
  <c r="AX15" i="13"/>
  <c r="AD15" i="30"/>
  <c r="AD13" i="18"/>
  <c r="BJ13" i="18" a="1"/>
  <c r="BJ13" i="18"/>
  <c r="AD12" i="21"/>
  <c r="AD13" i="34"/>
  <c r="BJ13" i="34" a="1"/>
  <c r="BJ13" i="34"/>
  <c r="AD14" i="32"/>
  <c r="BI14" i="32"/>
  <c r="AD11" i="46"/>
  <c r="AD14" i="20"/>
  <c r="BJ13" i="20" a="1"/>
  <c r="BJ13" i="20"/>
  <c r="AD12" i="23"/>
  <c r="BJ34" i="23" a="1"/>
  <c r="BJ34" i="23"/>
  <c r="AD15" i="44"/>
  <c r="AD14" i="22"/>
  <c r="BI14" i="22"/>
  <c r="AD14" i="42"/>
  <c r="BI14" i="42"/>
  <c r="AW14" i="42"/>
  <c r="AX14" i="42"/>
  <c r="AD16" i="19"/>
  <c r="AD14" i="47"/>
  <c r="BI14" i="47"/>
  <c r="AW14" i="47"/>
  <c r="AX14" i="47"/>
  <c r="AD14" i="25"/>
  <c r="BI14" i="25"/>
  <c r="AD13" i="35"/>
  <c r="AD15" i="27"/>
  <c r="AD15" i="16"/>
  <c r="AD14" i="43"/>
  <c r="BI14" i="43"/>
  <c r="AD12" i="28"/>
  <c r="BJ13" i="28" a="1"/>
  <c r="BJ13" i="28"/>
  <c r="AD14" i="39"/>
  <c r="BI14" i="39"/>
  <c r="AD13" i="37"/>
  <c r="BJ13" i="37" a="1"/>
  <c r="BJ13" i="37"/>
  <c r="AD15" i="29"/>
  <c r="AD15" i="24"/>
  <c r="BI14" i="24"/>
  <c r="AW14" i="24"/>
  <c r="AX14" i="24"/>
  <c r="AD10" i="33"/>
  <c r="BJ11" i="33" a="1"/>
  <c r="BJ11" i="33"/>
  <c r="AD12" i="45"/>
  <c r="AD15" i="41"/>
  <c r="AD13" i="17"/>
  <c r="BI14" i="17"/>
  <c r="AW14" i="17"/>
  <c r="AX14" i="17"/>
  <c r="AD14" i="40"/>
  <c r="BI14" i="40"/>
  <c r="AD15" i="38"/>
  <c r="AD12" i="13"/>
  <c r="AW14" i="22"/>
  <c r="AX14" i="22"/>
  <c r="I6" i="67"/>
  <c r="G25" i="67"/>
  <c r="G23" i="67"/>
  <c r="G24" i="67"/>
  <c r="G22" i="67"/>
  <c r="BJ12" i="46" a="1"/>
  <c r="BJ12" i="46"/>
  <c r="BI13" i="46"/>
  <c r="AW13" i="46"/>
  <c r="AX13" i="46"/>
  <c r="BJ14" i="44" a="1"/>
  <c r="BJ14" i="44"/>
  <c r="BI15" i="44"/>
  <c r="AW15" i="44"/>
  <c r="AX15" i="44"/>
  <c r="BJ12" i="45" a="1"/>
  <c r="BJ12" i="45"/>
  <c r="BI13" i="45"/>
  <c r="AW13" i="45"/>
  <c r="AX13" i="45"/>
  <c r="AW14" i="43"/>
  <c r="AX14" i="43"/>
  <c r="BJ14" i="41" a="1"/>
  <c r="BJ14" i="41"/>
  <c r="BI15" i="41"/>
  <c r="AW15" i="41"/>
  <c r="AX15" i="41"/>
  <c r="AW14" i="40"/>
  <c r="AX14" i="40"/>
  <c r="AW14" i="39"/>
  <c r="AX14" i="39"/>
  <c r="BJ14" i="38" a="1"/>
  <c r="BJ14" i="38"/>
  <c r="BI15" i="38"/>
  <c r="AW15" i="38"/>
  <c r="AX15" i="38"/>
  <c r="BJ13" i="35" a="1"/>
  <c r="BJ13" i="35"/>
  <c r="X21" i="33"/>
  <c r="AW14" i="32"/>
  <c r="AX14" i="32"/>
  <c r="BI15" i="30"/>
  <c r="AW15" i="30"/>
  <c r="AX15" i="30"/>
  <c r="BJ14" i="30" a="1"/>
  <c r="BJ14" i="30"/>
  <c r="BI15" i="29"/>
  <c r="AW15" i="29"/>
  <c r="AX15" i="29"/>
  <c r="BJ14" i="29" a="1"/>
  <c r="BJ14" i="29"/>
  <c r="BJ14" i="27" a="1"/>
  <c r="BJ14" i="27"/>
  <c r="BI15" i="27"/>
  <c r="AW15" i="27"/>
  <c r="AX15" i="27"/>
  <c r="AW14" i="25"/>
  <c r="AX14" i="25"/>
  <c r="BJ38" i="19" a="1"/>
  <c r="BJ38" i="19"/>
  <c r="BI39" i="19"/>
  <c r="AW39" i="19"/>
  <c r="AX39" i="19"/>
  <c r="BI13" i="21"/>
  <c r="AW13" i="21"/>
  <c r="AX13" i="21"/>
  <c r="BJ12" i="21" a="1"/>
  <c r="BJ12" i="21"/>
  <c r="I5" i="67"/>
  <c r="G19" i="67" a="1"/>
  <c r="G19" i="67"/>
  <c r="G18" i="67"/>
  <c r="G17" i="67" a="1"/>
  <c r="G17" i="67"/>
  <c r="G16" i="67"/>
  <c r="BI14" i="16"/>
  <c r="AW14" i="16"/>
  <c r="AX14" i="16"/>
  <c r="BJ12" i="13" a="1"/>
  <c r="BJ12" i="13"/>
  <c r="BI13" i="13"/>
  <c r="AW13" i="13"/>
  <c r="AX13" i="13"/>
  <c r="AD12" i="37"/>
  <c r="AD12" i="34"/>
  <c r="AD12" i="35"/>
  <c r="AD13" i="42"/>
  <c r="BJ13" i="42" a="1"/>
  <c r="BJ13" i="42"/>
  <c r="AD14" i="29"/>
  <c r="BI14" i="29"/>
  <c r="AD14" i="27"/>
  <c r="BI14" i="27"/>
  <c r="AD11" i="23"/>
  <c r="AD12" i="17"/>
  <c r="BJ13" i="17" a="1"/>
  <c r="BJ13" i="17"/>
  <c r="AD14" i="16"/>
  <c r="AD13" i="39"/>
  <c r="BJ13" i="39" a="1"/>
  <c r="BJ13" i="39"/>
  <c r="AD13" i="20"/>
  <c r="AD11" i="21"/>
  <c r="BI12" i="21"/>
  <c r="AD15" i="19"/>
  <c r="BI38" i="19"/>
  <c r="AW38" i="19"/>
  <c r="AX38" i="19"/>
  <c r="AD14" i="41"/>
  <c r="BI14" i="41"/>
  <c r="AD13" i="25"/>
  <c r="BJ13" i="25" a="1"/>
  <c r="BJ13" i="25"/>
  <c r="AD13" i="22"/>
  <c r="BJ13" i="22" a="1"/>
  <c r="BJ13" i="22"/>
  <c r="AD14" i="24"/>
  <c r="BJ13" i="24" a="1"/>
  <c r="BJ13" i="24"/>
  <c r="AD11" i="28"/>
  <c r="AD10" i="46"/>
  <c r="BI12" i="46"/>
  <c r="AW12" i="46"/>
  <c r="AX12" i="46"/>
  <c r="AD12" i="18"/>
  <c r="AD13" i="47"/>
  <c r="BJ13" i="47" a="1"/>
  <c r="BJ13" i="47"/>
  <c r="AD14" i="44"/>
  <c r="BI14" i="44"/>
  <c r="AW14" i="44"/>
  <c r="AX14" i="44"/>
  <c r="AD13" i="43"/>
  <c r="BJ13" i="43" a="1"/>
  <c r="BJ13" i="43"/>
  <c r="AD9" i="33"/>
  <c r="AD11" i="45"/>
  <c r="BI12" i="45"/>
  <c r="AD13" i="32"/>
  <c r="BJ13" i="32" a="1"/>
  <c r="BJ13" i="32"/>
  <c r="AD14" i="30"/>
  <c r="BI14" i="30"/>
  <c r="AW14" i="30"/>
  <c r="AX14" i="30"/>
  <c r="AD13" i="40"/>
  <c r="BJ13" i="40" a="1"/>
  <c r="BJ13" i="40"/>
  <c r="AD14" i="38"/>
  <c r="BI14" i="38"/>
  <c r="AD11" i="13"/>
  <c r="BI12" i="13"/>
  <c r="AW12" i="13"/>
  <c r="AX12" i="13"/>
  <c r="AW14" i="29"/>
  <c r="AX14" i="29"/>
  <c r="I13" i="67"/>
  <c r="AW14" i="27"/>
  <c r="AX14" i="27"/>
  <c r="G21" i="67"/>
  <c r="AW12" i="45"/>
  <c r="AX12" i="45"/>
  <c r="AW14" i="41"/>
  <c r="AX14" i="41"/>
  <c r="AW14" i="38"/>
  <c r="AX14" i="38"/>
  <c r="BI13" i="37"/>
  <c r="AW13" i="37"/>
  <c r="AX13" i="37"/>
  <c r="BJ12" i="37" a="1"/>
  <c r="BJ12" i="37"/>
  <c r="BI13" i="35"/>
  <c r="AW13" i="35"/>
  <c r="AX13" i="35"/>
  <c r="BJ12" i="35" a="1"/>
  <c r="BJ12" i="35"/>
  <c r="BI13" i="34"/>
  <c r="AW13" i="34"/>
  <c r="AX13" i="34"/>
  <c r="BJ12" i="34" a="1"/>
  <c r="BJ12" i="34"/>
  <c r="BI11" i="33"/>
  <c r="AW11" i="33"/>
  <c r="AX11" i="33"/>
  <c r="BJ10" i="33" a="1"/>
  <c r="BJ10" i="33"/>
  <c r="BI13" i="28"/>
  <c r="AW13" i="28"/>
  <c r="AX13" i="28"/>
  <c r="BJ12" i="28" a="1"/>
  <c r="BJ12" i="28"/>
  <c r="BJ33" i="23" a="1"/>
  <c r="BJ33" i="23"/>
  <c r="BI34" i="23"/>
  <c r="AW34" i="23"/>
  <c r="AX34" i="23"/>
  <c r="AW12" i="21"/>
  <c r="AX12" i="21"/>
  <c r="BI13" i="20"/>
  <c r="AW13" i="20"/>
  <c r="AX13" i="20"/>
  <c r="BJ12" i="20" a="1"/>
  <c r="BJ12" i="20"/>
  <c r="BJ12" i="18" a="1"/>
  <c r="BJ12" i="18"/>
  <c r="BI13" i="18"/>
  <c r="AW13" i="18"/>
  <c r="AX13" i="18"/>
  <c r="G15" i="67"/>
  <c r="BJ13" i="16" a="1"/>
  <c r="BJ13" i="16"/>
  <c r="AD13" i="41"/>
  <c r="BJ13" i="41" a="1"/>
  <c r="BJ13" i="41"/>
  <c r="AD12" i="20"/>
  <c r="BI12" i="20"/>
  <c r="AD12" i="42"/>
  <c r="AD13" i="30"/>
  <c r="BJ13" i="30" a="1"/>
  <c r="BJ13" i="30"/>
  <c r="AD12" i="43"/>
  <c r="AD11" i="18"/>
  <c r="BI12" i="18"/>
  <c r="AD10" i="23"/>
  <c r="BI33" i="23"/>
  <c r="AD11" i="35"/>
  <c r="BI12" i="35"/>
  <c r="AD11" i="17"/>
  <c r="AD13" i="24"/>
  <c r="AD13" i="44"/>
  <c r="BJ13" i="44" a="1"/>
  <c r="BJ13" i="44"/>
  <c r="AD12" i="22"/>
  <c r="AD12" i="39"/>
  <c r="AD8" i="33"/>
  <c r="BI10" i="33"/>
  <c r="AW10" i="33"/>
  <c r="AD9" i="46"/>
  <c r="BJ11" i="46" a="1"/>
  <c r="BJ11" i="46"/>
  <c r="AD13" i="27"/>
  <c r="BJ13" i="27" a="1"/>
  <c r="BJ13" i="27"/>
  <c r="AD11" i="34"/>
  <c r="BI12" i="34"/>
  <c r="AW12" i="34"/>
  <c r="AX12" i="34"/>
  <c r="AD12" i="25"/>
  <c r="AD14" i="19"/>
  <c r="BJ37" i="19" a="1"/>
  <c r="BJ37" i="19"/>
  <c r="AD12" i="32"/>
  <c r="AD10" i="45"/>
  <c r="BJ11" i="45" a="1"/>
  <c r="BJ11" i="45"/>
  <c r="AD13" i="16"/>
  <c r="AD13" i="29"/>
  <c r="BJ13" i="29" a="1"/>
  <c r="BJ13" i="29"/>
  <c r="AD12" i="47"/>
  <c r="AD10" i="28"/>
  <c r="BI12" i="28"/>
  <c r="AW12" i="28"/>
  <c r="AX12" i="28"/>
  <c r="AD11" i="37"/>
  <c r="BI12" i="37"/>
  <c r="AD10" i="21"/>
  <c r="BJ11" i="21" a="1"/>
  <c r="BJ11" i="21"/>
  <c r="AD12" i="40"/>
  <c r="AD13" i="38"/>
  <c r="BJ13" i="38" a="1"/>
  <c r="BJ13" i="38"/>
  <c r="AD10" i="13"/>
  <c r="BJ11" i="13" a="1"/>
  <c r="BJ11" i="13"/>
  <c r="AW12" i="18"/>
  <c r="AX12" i="18"/>
  <c r="AX10" i="33"/>
  <c r="AW20" i="33" a="1"/>
  <c r="AW20" i="33"/>
  <c r="AW22" i="33" a="1"/>
  <c r="AW22" i="33"/>
  <c r="AW26" i="33"/>
  <c r="AW27" i="33"/>
  <c r="AW28" i="33"/>
  <c r="AW19" i="33"/>
  <c r="AW25" i="33"/>
  <c r="AW21" i="33"/>
  <c r="AW18" i="33"/>
  <c r="D19" i="64"/>
  <c r="AW12" i="37"/>
  <c r="AX12" i="37"/>
  <c r="BJ12" i="47" a="1"/>
  <c r="BJ12" i="47"/>
  <c r="BI13" i="47"/>
  <c r="AW13" i="47"/>
  <c r="AX13" i="47"/>
  <c r="X20" i="46"/>
  <c r="BJ12" i="43" a="1"/>
  <c r="BJ12" i="43"/>
  <c r="BI13" i="43"/>
  <c r="AW13" i="43"/>
  <c r="AX13" i="43"/>
  <c r="BJ12" i="42" a="1"/>
  <c r="BJ12" i="42"/>
  <c r="BI13" i="42"/>
  <c r="AW13" i="42"/>
  <c r="AX13" i="42"/>
  <c r="BJ12" i="40" a="1"/>
  <c r="BJ12" i="40"/>
  <c r="BI13" i="40"/>
  <c r="AW13" i="40"/>
  <c r="AX13" i="40"/>
  <c r="BI13" i="39"/>
  <c r="AW13" i="39"/>
  <c r="AX13" i="39"/>
  <c r="BJ12" i="39" a="1"/>
  <c r="BJ12" i="39"/>
  <c r="AW12" i="35"/>
  <c r="AX12" i="35"/>
  <c r="AX19" i="33"/>
  <c r="AX21" i="33"/>
  <c r="AX20" i="33" a="1"/>
  <c r="AX20" i="33"/>
  <c r="AX22" i="33" a="1"/>
  <c r="AX22" i="33"/>
  <c r="BJ12" i="32" a="1"/>
  <c r="BJ12" i="32"/>
  <c r="BI13" i="32"/>
  <c r="AW13" i="32"/>
  <c r="AX13" i="32"/>
  <c r="BI13" i="25"/>
  <c r="AW13" i="25"/>
  <c r="AX13" i="25"/>
  <c r="BJ12" i="25" a="1"/>
  <c r="BJ12" i="25"/>
  <c r="BJ12" i="24" a="1"/>
  <c r="BJ12" i="24"/>
  <c r="BI13" i="24"/>
  <c r="AW13" i="24"/>
  <c r="AX13" i="24"/>
  <c r="AW33" i="23"/>
  <c r="AX33" i="23"/>
  <c r="BJ12" i="22" a="1"/>
  <c r="BJ12" i="22"/>
  <c r="BI13" i="22"/>
  <c r="AW13" i="22"/>
  <c r="AX13" i="22"/>
  <c r="AW12" i="20"/>
  <c r="AX12" i="20"/>
  <c r="BJ12" i="17" a="1"/>
  <c r="BJ12" i="17"/>
  <c r="BI13" i="17"/>
  <c r="AW13" i="17"/>
  <c r="AX13" i="17"/>
  <c r="BI13" i="16"/>
  <c r="AW13" i="16"/>
  <c r="AX13" i="16"/>
  <c r="BJ12" i="16" a="1"/>
  <c r="BJ12" i="16"/>
  <c r="AD9" i="23"/>
  <c r="X20" i="23"/>
  <c r="AD13" i="19"/>
  <c r="AD12" i="27"/>
  <c r="AD12" i="29"/>
  <c r="AD11" i="42"/>
  <c r="BI12" i="42"/>
  <c r="AW12" i="42"/>
  <c r="AX12" i="42"/>
  <c r="AD10" i="37"/>
  <c r="BJ11" i="37" a="1"/>
  <c r="BJ11" i="37"/>
  <c r="AD12" i="16"/>
  <c r="BI12" i="16"/>
  <c r="AW12" i="16"/>
  <c r="AX12" i="16"/>
  <c r="AD11" i="25"/>
  <c r="BI12" i="25"/>
  <c r="AD8" i="46"/>
  <c r="BI11" i="46"/>
  <c r="AW11" i="46"/>
  <c r="AD10" i="18"/>
  <c r="BJ11" i="18" a="1"/>
  <c r="BJ11" i="18"/>
  <c r="AD11" i="39"/>
  <c r="BI12" i="39"/>
  <c r="AD12" i="24"/>
  <c r="BI12" i="24"/>
  <c r="AW12" i="24"/>
  <c r="AX12" i="24"/>
  <c r="AD11" i="20"/>
  <c r="BJ11" i="20" a="1"/>
  <c r="BJ11" i="20"/>
  <c r="AD11" i="22"/>
  <c r="BI12" i="22"/>
  <c r="AD10" i="17"/>
  <c r="BI12" i="17"/>
  <c r="AD11" i="43"/>
  <c r="BI12" i="43"/>
  <c r="AD10" i="34"/>
  <c r="BJ11" i="34" a="1"/>
  <c r="BJ11" i="34"/>
  <c r="AD9" i="45"/>
  <c r="AD9" i="21"/>
  <c r="AD12" i="41"/>
  <c r="AD9" i="28"/>
  <c r="AD11" i="47"/>
  <c r="BI12" i="47"/>
  <c r="AW12" i="47"/>
  <c r="AX12" i="47"/>
  <c r="AD11" i="32"/>
  <c r="BI12" i="32"/>
  <c r="AD12" i="44"/>
  <c r="AD10" i="35"/>
  <c r="BJ11" i="35" a="1"/>
  <c r="BJ11" i="35"/>
  <c r="AD12" i="30"/>
  <c r="X21" i="13"/>
  <c r="AD11" i="40"/>
  <c r="BI12" i="40"/>
  <c r="AD12" i="38"/>
  <c r="AD9" i="13"/>
  <c r="BI11" i="13"/>
  <c r="AW11" i="13"/>
  <c r="AX11" i="13"/>
  <c r="AW19" i="13"/>
  <c r="AW27" i="13"/>
  <c r="AW28" i="13"/>
  <c r="AW25" i="13"/>
  <c r="AW26" i="13"/>
  <c r="AW20" i="13" a="1"/>
  <c r="AW20" i="13"/>
  <c r="AW21" i="13"/>
  <c r="AW18" i="13"/>
  <c r="D3" i="64"/>
  <c r="AW22" i="13" a="1"/>
  <c r="AW22" i="13"/>
  <c r="AW12" i="39"/>
  <c r="AX12" i="39"/>
  <c r="AW12" i="22"/>
  <c r="AX12" i="22"/>
  <c r="AW12" i="40"/>
  <c r="AX12" i="40"/>
  <c r="AW24" i="33"/>
  <c r="AX11" i="46"/>
  <c r="AW20" i="46" a="1"/>
  <c r="AW20" i="46"/>
  <c r="AW21" i="46"/>
  <c r="AW18" i="46"/>
  <c r="D31" i="64"/>
  <c r="AW22" i="46" a="1"/>
  <c r="AW22" i="46"/>
  <c r="AW19" i="46"/>
  <c r="AW27" i="46"/>
  <c r="AW26" i="46"/>
  <c r="AW28" i="46"/>
  <c r="AW25" i="46"/>
  <c r="AW12" i="25"/>
  <c r="AX12" i="25"/>
  <c r="AX25" i="33"/>
  <c r="AX26" i="33"/>
  <c r="AX28" i="33"/>
  <c r="AX27" i="33"/>
  <c r="AX19" i="46"/>
  <c r="AX21" i="46"/>
  <c r="AX22" i="46" a="1"/>
  <c r="AX22" i="46"/>
  <c r="AX20" i="46" a="1"/>
  <c r="AX20" i="46"/>
  <c r="BJ12" i="44" a="1"/>
  <c r="BJ12" i="44"/>
  <c r="BI13" i="44"/>
  <c r="AW13" i="44"/>
  <c r="AX13" i="44"/>
  <c r="X21" i="45"/>
  <c r="BJ10" i="45" a="1"/>
  <c r="BJ10" i="45"/>
  <c r="BI11" i="45"/>
  <c r="AW11" i="45"/>
  <c r="AX11" i="45"/>
  <c r="AW12" i="43"/>
  <c r="AX12" i="43"/>
  <c r="BJ12" i="41" a="1"/>
  <c r="BJ12" i="41"/>
  <c r="BI13" i="41"/>
  <c r="AW13" i="41"/>
  <c r="AX13" i="41"/>
  <c r="BJ12" i="38" a="1"/>
  <c r="BJ12" i="38"/>
  <c r="BI13" i="38"/>
  <c r="AW13" i="38"/>
  <c r="AX13" i="38"/>
  <c r="AX18" i="33"/>
  <c r="E19" i="64"/>
  <c r="AW12" i="32"/>
  <c r="AX12" i="32"/>
  <c r="BI13" i="30"/>
  <c r="AW13" i="30"/>
  <c r="AX13" i="30"/>
  <c r="BJ12" i="30" a="1"/>
  <c r="BJ12" i="30"/>
  <c r="BI13" i="29"/>
  <c r="AW13" i="29"/>
  <c r="AX13" i="29"/>
  <c r="BJ12" i="29" a="1"/>
  <c r="BJ12" i="29"/>
  <c r="X20" i="28"/>
  <c r="BJ11" i="28" a="1"/>
  <c r="BJ11" i="28"/>
  <c r="BJ10" i="28" a="1"/>
  <c r="BJ10" i="28"/>
  <c r="BJ12" i="27" a="1"/>
  <c r="BJ12" i="27"/>
  <c r="BI13" i="27"/>
  <c r="AW13" i="27"/>
  <c r="AX13" i="27"/>
  <c r="BJ32" i="23" a="1"/>
  <c r="BJ32" i="23"/>
  <c r="BJ31" i="23" a="1"/>
  <c r="BJ31" i="23"/>
  <c r="BJ36" i="19" a="1"/>
  <c r="BJ36" i="19"/>
  <c r="BI37" i="19"/>
  <c r="AW37" i="19"/>
  <c r="AX37" i="19"/>
  <c r="BJ10" i="21" a="1"/>
  <c r="BJ10" i="21"/>
  <c r="BI11" i="21"/>
  <c r="AW11" i="21"/>
  <c r="AX11" i="21"/>
  <c r="X21" i="21"/>
  <c r="X21" i="18"/>
  <c r="AW12" i="17"/>
  <c r="AX12" i="17"/>
  <c r="AD9" i="34"/>
  <c r="AD10" i="20"/>
  <c r="AD10" i="47"/>
  <c r="BJ11" i="47" a="1"/>
  <c r="BJ11" i="47"/>
  <c r="AD9" i="37"/>
  <c r="X21" i="37"/>
  <c r="AD8" i="21"/>
  <c r="BI10" i="21"/>
  <c r="AD10" i="43"/>
  <c r="BJ11" i="43" a="1"/>
  <c r="BJ11" i="43"/>
  <c r="AD11" i="27"/>
  <c r="BI12" i="27"/>
  <c r="AW12" i="27"/>
  <c r="AX12" i="27"/>
  <c r="AD9" i="35"/>
  <c r="AD8" i="28"/>
  <c r="AD11" i="24"/>
  <c r="BJ11" i="24" a="1"/>
  <c r="BJ11" i="24"/>
  <c r="AD10" i="42"/>
  <c r="BJ11" i="42" a="1"/>
  <c r="BJ11" i="42"/>
  <c r="AD12" i="19"/>
  <c r="BI36" i="19"/>
  <c r="AW36" i="19"/>
  <c r="AX36" i="19"/>
  <c r="AD11" i="44"/>
  <c r="BI12" i="44"/>
  <c r="AD9" i="17"/>
  <c r="AD8" i="45"/>
  <c r="BI10" i="45"/>
  <c r="AD10" i="39"/>
  <c r="AD8" i="23"/>
  <c r="AD10" i="25"/>
  <c r="BJ11" i="25" a="1"/>
  <c r="BJ11" i="25"/>
  <c r="AD11" i="29"/>
  <c r="BI12" i="29"/>
  <c r="AD10" i="32"/>
  <c r="BJ11" i="32" a="1"/>
  <c r="BJ11" i="32"/>
  <c r="AD11" i="16"/>
  <c r="BJ11" i="16" a="1"/>
  <c r="BJ11" i="16"/>
  <c r="AD11" i="41"/>
  <c r="BI12" i="41"/>
  <c r="AW12" i="41"/>
  <c r="AX12" i="41"/>
  <c r="AD10" i="22"/>
  <c r="BJ11" i="22" a="1"/>
  <c r="BJ11" i="22"/>
  <c r="AD9" i="18"/>
  <c r="AD11" i="30"/>
  <c r="BI12" i="30"/>
  <c r="AD10" i="40"/>
  <c r="BJ11" i="40" a="1"/>
  <c r="BJ11" i="40"/>
  <c r="AD11" i="38"/>
  <c r="BI12" i="38"/>
  <c r="AD8" i="13"/>
  <c r="AX25" i="13"/>
  <c r="AX28" i="13"/>
  <c r="AX19" i="13"/>
  <c r="AX21" i="13"/>
  <c r="AX22" i="13" a="1"/>
  <c r="AX22" i="13"/>
  <c r="AX20" i="13" a="1"/>
  <c r="AX20" i="13"/>
  <c r="AX27" i="13"/>
  <c r="AX24" i="13"/>
  <c r="AX26" i="13"/>
  <c r="AW12" i="29"/>
  <c r="AX12" i="29"/>
  <c r="AW24" i="46"/>
  <c r="AW12" i="38"/>
  <c r="AX12" i="38"/>
  <c r="AX24" i="33"/>
  <c r="AW24" i="13"/>
  <c r="AW12" i="30"/>
  <c r="AX12" i="30"/>
  <c r="AW12" i="44"/>
  <c r="AX12" i="44"/>
  <c r="AX25" i="46"/>
  <c r="AX28" i="46"/>
  <c r="AX26" i="46"/>
  <c r="AX27" i="46"/>
  <c r="AX24" i="46"/>
  <c r="AX18" i="46"/>
  <c r="E31" i="64"/>
  <c r="AW10" i="45"/>
  <c r="X21" i="39"/>
  <c r="BJ11" i="39" a="1"/>
  <c r="BJ11" i="39"/>
  <c r="BI11" i="37"/>
  <c r="AW11" i="37"/>
  <c r="AX11" i="37"/>
  <c r="BJ10" i="37" a="1"/>
  <c r="BJ10" i="37"/>
  <c r="X21" i="35"/>
  <c r="BI11" i="35"/>
  <c r="AW11" i="35"/>
  <c r="AX11" i="35"/>
  <c r="BJ10" i="35" a="1"/>
  <c r="BJ10" i="35"/>
  <c r="X21" i="34"/>
  <c r="BI11" i="34"/>
  <c r="AW11" i="34"/>
  <c r="AX11" i="34"/>
  <c r="BJ10" i="34" a="1"/>
  <c r="BJ10" i="34"/>
  <c r="BI11" i="28"/>
  <c r="AW11" i="28"/>
  <c r="AX11" i="28"/>
  <c r="BI10" i="28"/>
  <c r="AW10" i="28"/>
  <c r="X21" i="25"/>
  <c r="BI31" i="23"/>
  <c r="AW31" i="23"/>
  <c r="BI32" i="23"/>
  <c r="AW32" i="23"/>
  <c r="AX32" i="23"/>
  <c r="AW10" i="21"/>
  <c r="BI11" i="20"/>
  <c r="AW11" i="20"/>
  <c r="AX11" i="20"/>
  <c r="BJ10" i="20" a="1"/>
  <c r="BJ10" i="20"/>
  <c r="BI11" i="18"/>
  <c r="AW11" i="18"/>
  <c r="AX11" i="18"/>
  <c r="BJ10" i="18" a="1"/>
  <c r="BJ10" i="18"/>
  <c r="BJ11" i="17" a="1"/>
  <c r="BJ11" i="17"/>
  <c r="BJ10" i="17" a="1"/>
  <c r="BJ10" i="17"/>
  <c r="X20" i="17"/>
  <c r="AX18" i="13"/>
  <c r="E3" i="64"/>
  <c r="AD8" i="37"/>
  <c r="BI10" i="37"/>
  <c r="AD9" i="32"/>
  <c r="AD9" i="42"/>
  <c r="X21" i="42"/>
  <c r="AD9" i="22"/>
  <c r="AD10" i="27"/>
  <c r="BJ11" i="27" a="1"/>
  <c r="BJ11" i="27"/>
  <c r="AD10" i="24"/>
  <c r="X22" i="24"/>
  <c r="AD9" i="43"/>
  <c r="AD10" i="44"/>
  <c r="BJ11" i="44" a="1"/>
  <c r="BJ11" i="44"/>
  <c r="X21" i="43"/>
  <c r="AD8" i="18"/>
  <c r="BI10" i="18"/>
  <c r="AD10" i="41"/>
  <c r="AD9" i="25"/>
  <c r="AD9" i="20"/>
  <c r="X22" i="20"/>
  <c r="AD9" i="39"/>
  <c r="AD11" i="19"/>
  <c r="BJ35" i="19" a="1"/>
  <c r="BJ35" i="19"/>
  <c r="AD9" i="47"/>
  <c r="AD8" i="34"/>
  <c r="BI10" i="34"/>
  <c r="AW10" i="34"/>
  <c r="AD10" i="30"/>
  <c r="AD10" i="16"/>
  <c r="X22" i="16"/>
  <c r="AD8" i="35"/>
  <c r="BI10" i="35"/>
  <c r="AD10" i="29"/>
  <c r="BJ11" i="29" a="1"/>
  <c r="BJ11" i="29"/>
  <c r="X21" i="32"/>
  <c r="AD8" i="17"/>
  <c r="AD9" i="40"/>
  <c r="AD10" i="38"/>
  <c r="BJ11" i="38" a="1"/>
  <c r="BJ11" i="38"/>
  <c r="AX10" i="28"/>
  <c r="AX19" i="28"/>
  <c r="AW27" i="28"/>
  <c r="AW21" i="28"/>
  <c r="AW22" i="28" a="1"/>
  <c r="AW22" i="28"/>
  <c r="AW19" i="28"/>
  <c r="AW20" i="28" a="1"/>
  <c r="AW20" i="28"/>
  <c r="AW28" i="28"/>
  <c r="AW25" i="28"/>
  <c r="AW26" i="28"/>
  <c r="AX10" i="34"/>
  <c r="AW20" i="34" a="1"/>
  <c r="AW20" i="34"/>
  <c r="AW21" i="34"/>
  <c r="AW22" i="34" a="1"/>
  <c r="AW22" i="34"/>
  <c r="AW19" i="34"/>
  <c r="AW27" i="34"/>
  <c r="AW28" i="34"/>
  <c r="AW25" i="34"/>
  <c r="AW26" i="34"/>
  <c r="AX10" i="45"/>
  <c r="AW27" i="45"/>
  <c r="AW26" i="45"/>
  <c r="AW20" i="45" a="1"/>
  <c r="AW20" i="45"/>
  <c r="AW21" i="45"/>
  <c r="AW28" i="45"/>
  <c r="AW22" i="45" a="1"/>
  <c r="AW22" i="45"/>
  <c r="AW19" i="45"/>
  <c r="AW25" i="45"/>
  <c r="AX10" i="21"/>
  <c r="AX21" i="21"/>
  <c r="AW26" i="21"/>
  <c r="AW27" i="21"/>
  <c r="AW24" i="21"/>
  <c r="AW28" i="21"/>
  <c r="AW25" i="21"/>
  <c r="AW22" i="21" a="1"/>
  <c r="AW22" i="21"/>
  <c r="AW21" i="21"/>
  <c r="AW19" i="21"/>
  <c r="AW20" i="21" a="1"/>
  <c r="AW20" i="21"/>
  <c r="AX31" i="23"/>
  <c r="AW48" i="23"/>
  <c r="AW47" i="23"/>
  <c r="AW46" i="23"/>
  <c r="AW40" i="23"/>
  <c r="AW41" i="23" a="1"/>
  <c r="AW41" i="23"/>
  <c r="AW42" i="23"/>
  <c r="AW39" i="23"/>
  <c r="D11" i="64"/>
  <c r="AW43" i="23" a="1"/>
  <c r="AW43" i="23"/>
  <c r="AW49" i="23"/>
  <c r="AW10" i="18"/>
  <c r="BI11" i="47"/>
  <c r="AW11" i="47"/>
  <c r="AX11" i="47"/>
  <c r="BJ10" i="47" a="1"/>
  <c r="BJ10" i="47"/>
  <c r="X21" i="47"/>
  <c r="BJ10" i="43" a="1"/>
  <c r="BJ10" i="43"/>
  <c r="BI11" i="43"/>
  <c r="AW11" i="43"/>
  <c r="AX11" i="43"/>
  <c r="BI11" i="42"/>
  <c r="AW11" i="42"/>
  <c r="AX11" i="42"/>
  <c r="BJ10" i="42" a="1"/>
  <c r="BJ10" i="42"/>
  <c r="X21" i="41"/>
  <c r="BJ11" i="41" a="1"/>
  <c r="BJ11" i="41"/>
  <c r="X21" i="40"/>
  <c r="BJ10" i="40" a="1"/>
  <c r="BJ10" i="40"/>
  <c r="BI11" i="40"/>
  <c r="AW11" i="40"/>
  <c r="AX11" i="40"/>
  <c r="BI11" i="39"/>
  <c r="AW11" i="39"/>
  <c r="AX11" i="39"/>
  <c r="BJ10" i="39" a="1"/>
  <c r="BJ10" i="39"/>
  <c r="AW10" i="37"/>
  <c r="AW10" i="35"/>
  <c r="AX20" i="34" a="1"/>
  <c r="AX20" i="34"/>
  <c r="AX19" i="34"/>
  <c r="AX22" i="34" a="1"/>
  <c r="AX22" i="34"/>
  <c r="AX21" i="34"/>
  <c r="AX18" i="34"/>
  <c r="E20" i="64"/>
  <c r="BJ10" i="32" a="1"/>
  <c r="BJ10" i="32"/>
  <c r="BI11" i="32"/>
  <c r="AW11" i="32"/>
  <c r="AX11" i="32"/>
  <c r="X21" i="30"/>
  <c r="BJ11" i="30" a="1"/>
  <c r="BJ11" i="30"/>
  <c r="AX21" i="28"/>
  <c r="AX22" i="28" a="1"/>
  <c r="AX22" i="28"/>
  <c r="AX20" i="28" a="1"/>
  <c r="AX20" i="28"/>
  <c r="X21" i="27"/>
  <c r="BI11" i="25"/>
  <c r="AW11" i="25"/>
  <c r="AX11" i="25"/>
  <c r="BJ10" i="25" a="1"/>
  <c r="BJ10" i="25"/>
  <c r="BJ10" i="24" a="1"/>
  <c r="BJ10" i="24"/>
  <c r="BI11" i="24"/>
  <c r="AW11" i="24"/>
  <c r="AX11" i="24"/>
  <c r="AX41" i="23" a="1"/>
  <c r="AX41" i="23"/>
  <c r="BJ10" i="22" a="1"/>
  <c r="BJ10" i="22"/>
  <c r="BI11" i="22"/>
  <c r="AW11" i="22"/>
  <c r="AX11" i="22"/>
  <c r="X21" i="22"/>
  <c r="AX22" i="21" a="1"/>
  <c r="AX22" i="21"/>
  <c r="AD8" i="20"/>
  <c r="BI10" i="20"/>
  <c r="AW10" i="20"/>
  <c r="BI10" i="17"/>
  <c r="AW10" i="17"/>
  <c r="BI11" i="17"/>
  <c r="AW11" i="17"/>
  <c r="AX11" i="17"/>
  <c r="BI11" i="16"/>
  <c r="AW11" i="16"/>
  <c r="AX11" i="16"/>
  <c r="BJ10" i="16" a="1"/>
  <c r="BJ10" i="16"/>
  <c r="AD8" i="43"/>
  <c r="BI10" i="43"/>
  <c r="AD8" i="47"/>
  <c r="BI10" i="47"/>
  <c r="AW10" i="47"/>
  <c r="AD9" i="27"/>
  <c r="AD8" i="39"/>
  <c r="BI10" i="39"/>
  <c r="AD8" i="32"/>
  <c r="BI10" i="32"/>
  <c r="AD8" i="25"/>
  <c r="BI10" i="25"/>
  <c r="AD9" i="24"/>
  <c r="AD8" i="22"/>
  <c r="BI10" i="22"/>
  <c r="AD9" i="29"/>
  <c r="X21" i="29"/>
  <c r="AD9" i="30"/>
  <c r="AD10" i="19"/>
  <c r="AD9" i="41"/>
  <c r="AD9" i="44"/>
  <c r="AD9" i="16"/>
  <c r="AD8" i="42"/>
  <c r="BI10" i="42"/>
  <c r="AW10" i="42"/>
  <c r="AD8" i="40"/>
  <c r="BI10" i="40"/>
  <c r="AD9" i="38"/>
  <c r="AX10" i="42"/>
  <c r="AX20" i="42" a="1"/>
  <c r="AX20" i="42"/>
  <c r="AW19" i="42"/>
  <c r="AW26" i="42"/>
  <c r="AW28" i="42"/>
  <c r="AW25" i="42"/>
  <c r="AW27" i="42"/>
  <c r="AW21" i="42"/>
  <c r="AW20" i="42" a="1"/>
  <c r="AW20" i="42"/>
  <c r="AW22" i="42" a="1"/>
  <c r="AW22" i="42"/>
  <c r="AW18" i="34"/>
  <c r="D20" i="64"/>
  <c r="AW18" i="45"/>
  <c r="D29" i="64"/>
  <c r="AX19" i="21"/>
  <c r="AX10" i="18"/>
  <c r="AW26" i="18"/>
  <c r="AW28" i="18"/>
  <c r="AW21" i="18"/>
  <c r="AW20" i="18" a="1"/>
  <c r="AW20" i="18"/>
  <c r="AW22" i="18" a="1"/>
  <c r="AW22" i="18"/>
  <c r="AW19" i="18"/>
  <c r="AW27" i="18"/>
  <c r="AW25" i="18"/>
  <c r="AW18" i="21"/>
  <c r="D8" i="64"/>
  <c r="AX25" i="34"/>
  <c r="AX27" i="34"/>
  <c r="AX26" i="34"/>
  <c r="AX28" i="34"/>
  <c r="AX49" i="23"/>
  <c r="AX46" i="23"/>
  <c r="AX48" i="23"/>
  <c r="AX45" i="23"/>
  <c r="AX47" i="23"/>
  <c r="AX20" i="21" a="1"/>
  <c r="AX20" i="21"/>
  <c r="AX10" i="47"/>
  <c r="AW26" i="47"/>
  <c r="AW25" i="47"/>
  <c r="AW22" i="47" a="1"/>
  <c r="AW22" i="47"/>
  <c r="AW19" i="47"/>
  <c r="AW20" i="47" a="1"/>
  <c r="AW20" i="47"/>
  <c r="AW21" i="47"/>
  <c r="AW28" i="47"/>
  <c r="AW27" i="47"/>
  <c r="AW24" i="47"/>
  <c r="AW24" i="45"/>
  <c r="AX10" i="20"/>
  <c r="AW28" i="20"/>
  <c r="AW25" i="20"/>
  <c r="AW26" i="20"/>
  <c r="AW27" i="20"/>
  <c r="AW24" i="20"/>
  <c r="AW20" i="20" a="1"/>
  <c r="AW20" i="20"/>
  <c r="AW21" i="20"/>
  <c r="AW22" i="20" a="1"/>
  <c r="AW22" i="20"/>
  <c r="AW19" i="20"/>
  <c r="AX19" i="45"/>
  <c r="AX28" i="45"/>
  <c r="AX27" i="45"/>
  <c r="AX24" i="45"/>
  <c r="AX26" i="45"/>
  <c r="AX25" i="45"/>
  <c r="AX22" i="45" a="1"/>
  <c r="AX22" i="45"/>
  <c r="AX20" i="45" a="1"/>
  <c r="AX20" i="45"/>
  <c r="AX21" i="45"/>
  <c r="AX18" i="45"/>
  <c r="E29" i="64"/>
  <c r="AX10" i="35"/>
  <c r="AW19" i="35"/>
  <c r="AW22" i="35" a="1"/>
  <c r="AW22" i="35"/>
  <c r="AW20" i="35" a="1"/>
  <c r="AW20" i="35"/>
  <c r="AW26" i="35"/>
  <c r="AW28" i="35"/>
  <c r="AW25" i="35"/>
  <c r="AW27" i="35"/>
  <c r="AW21" i="35"/>
  <c r="AX27" i="21"/>
  <c r="AX28" i="21"/>
  <c r="AX26" i="21"/>
  <c r="AX25" i="21"/>
  <c r="AW10" i="25"/>
  <c r="AX43" i="23" a="1"/>
  <c r="AX43" i="23"/>
  <c r="AW24" i="34"/>
  <c r="AW18" i="28"/>
  <c r="D15" i="64"/>
  <c r="AX10" i="17"/>
  <c r="AX19" i="17"/>
  <c r="AW20" i="17" a="1"/>
  <c r="AW20" i="17"/>
  <c r="AW21" i="17"/>
  <c r="AW19" i="17"/>
  <c r="AW22" i="17" a="1"/>
  <c r="AW22" i="17"/>
  <c r="AW26" i="17"/>
  <c r="AW27" i="17"/>
  <c r="AW25" i="17"/>
  <c r="AW28" i="17"/>
  <c r="AX42" i="23"/>
  <c r="AX39" i="23"/>
  <c r="E11" i="64"/>
  <c r="AX40" i="23"/>
  <c r="AX10" i="37"/>
  <c r="AW27" i="37"/>
  <c r="AW26" i="37"/>
  <c r="AW25" i="37"/>
  <c r="AW28" i="37"/>
  <c r="AW20" i="37" a="1"/>
  <c r="AW20" i="37"/>
  <c r="AW22" i="37" a="1"/>
  <c r="AW22" i="37"/>
  <c r="AW19" i="37"/>
  <c r="AW21" i="37"/>
  <c r="AW18" i="37"/>
  <c r="D22" i="64"/>
  <c r="AW45" i="23"/>
  <c r="AW24" i="28"/>
  <c r="AX28" i="28"/>
  <c r="AX25" i="28"/>
  <c r="AX27" i="28"/>
  <c r="AX26" i="28"/>
  <c r="AX22" i="47" a="1"/>
  <c r="AX22" i="47"/>
  <c r="AX19" i="47"/>
  <c r="AX18" i="47"/>
  <c r="E32" i="64"/>
  <c r="AX20" i="47" a="1"/>
  <c r="AX20" i="47"/>
  <c r="AX21" i="47"/>
  <c r="BJ10" i="44" a="1"/>
  <c r="BJ10" i="44"/>
  <c r="BI11" i="44"/>
  <c r="AW11" i="44"/>
  <c r="AX11" i="44"/>
  <c r="X21" i="44"/>
  <c r="AW10" i="43"/>
  <c r="AX21" i="42"/>
  <c r="AX19" i="42"/>
  <c r="AX22" i="42" a="1"/>
  <c r="AX22" i="42"/>
  <c r="BJ10" i="41" a="1"/>
  <c r="BJ10" i="41"/>
  <c r="BI11" i="41"/>
  <c r="AW11" i="41"/>
  <c r="AX11" i="41"/>
  <c r="AW10" i="40"/>
  <c r="AW10" i="39"/>
  <c r="X21" i="38"/>
  <c r="BJ10" i="38" a="1"/>
  <c r="BJ10" i="38"/>
  <c r="AW10" i="38"/>
  <c r="BI11" i="38"/>
  <c r="AW11" i="38"/>
  <c r="AX11" i="38"/>
  <c r="AX22" i="35" a="1"/>
  <c r="AX22" i="35"/>
  <c r="AX19" i="35"/>
  <c r="AX20" i="35" a="1"/>
  <c r="AX20" i="35"/>
  <c r="AW10" i="32"/>
  <c r="BI11" i="30"/>
  <c r="AW11" i="30"/>
  <c r="AX11" i="30"/>
  <c r="BJ10" i="30" a="1"/>
  <c r="BJ10" i="30"/>
  <c r="BJ10" i="29" a="1"/>
  <c r="BJ10" i="29"/>
  <c r="BI11" i="29"/>
  <c r="AW11" i="29"/>
  <c r="AX11" i="29"/>
  <c r="AX18" i="28"/>
  <c r="E15" i="64"/>
  <c r="BI11" i="27"/>
  <c r="AW11" i="27"/>
  <c r="AX11" i="27"/>
  <c r="BJ10" i="27" a="1"/>
  <c r="BJ10" i="27"/>
  <c r="AD8" i="24"/>
  <c r="BI10" i="24"/>
  <c r="AW10" i="24"/>
  <c r="AW10" i="22"/>
  <c r="X22" i="19"/>
  <c r="BJ34" i="19" a="1"/>
  <c r="BJ34" i="19"/>
  <c r="BI35" i="19"/>
  <c r="AW35" i="19"/>
  <c r="AX35" i="19"/>
  <c r="AX18" i="21"/>
  <c r="E8" i="64"/>
  <c r="AX21" i="20"/>
  <c r="AX22" i="20" a="1"/>
  <c r="AX22" i="20"/>
  <c r="AX20" i="20" a="1"/>
  <c r="AX20" i="20"/>
  <c r="AX19" i="20"/>
  <c r="AX20" i="17" a="1"/>
  <c r="AX20" i="17"/>
  <c r="BJ9" i="16" a="1"/>
  <c r="BJ9" i="16"/>
  <c r="BI10" i="16"/>
  <c r="AW10" i="16"/>
  <c r="AX10" i="16"/>
  <c r="AD8" i="27"/>
  <c r="BI10" i="27"/>
  <c r="AD8" i="41"/>
  <c r="BI10" i="41"/>
  <c r="AW10" i="41"/>
  <c r="AD8" i="16"/>
  <c r="BI9" i="16"/>
  <c r="AW9" i="16"/>
  <c r="AD9" i="19"/>
  <c r="AD8" i="44"/>
  <c r="BI10" i="44"/>
  <c r="AD8" i="30"/>
  <c r="BI10" i="30"/>
  <c r="AW10" i="30"/>
  <c r="AD8" i="29"/>
  <c r="BI10" i="29"/>
  <c r="AW10" i="29"/>
  <c r="AD8" i="38"/>
  <c r="BI10" i="38"/>
  <c r="AX10" i="41"/>
  <c r="AW25" i="41"/>
  <c r="AW27" i="41"/>
  <c r="AW26" i="41"/>
  <c r="AW21" i="41"/>
  <c r="AW18" i="41"/>
  <c r="D26" i="64"/>
  <c r="AW19" i="41"/>
  <c r="AW22" i="41" a="1"/>
  <c r="AW22" i="41"/>
  <c r="AW20" i="41" a="1"/>
  <c r="AW20" i="41"/>
  <c r="AW28" i="41"/>
  <c r="AW10" i="27"/>
  <c r="AX10" i="25"/>
  <c r="AW22" i="25" a="1"/>
  <c r="AW22" i="25"/>
  <c r="AW21" i="25"/>
  <c r="AW19" i="25"/>
  <c r="AW20" i="25" a="1"/>
  <c r="AW20" i="25"/>
  <c r="AW26" i="25"/>
  <c r="AW27" i="25"/>
  <c r="AW24" i="25"/>
  <c r="AW28" i="25"/>
  <c r="AW25" i="25"/>
  <c r="AW18" i="20"/>
  <c r="D7" i="64"/>
  <c r="AX24" i="34"/>
  <c r="AX10" i="38"/>
  <c r="AW21" i="38"/>
  <c r="AW18" i="38"/>
  <c r="D23" i="64"/>
  <c r="AW28" i="38"/>
  <c r="AW25" i="38"/>
  <c r="AW22" i="38" a="1"/>
  <c r="AW22" i="38"/>
  <c r="AW27" i="38"/>
  <c r="AW26" i="38"/>
  <c r="AW19" i="38"/>
  <c r="AW20" i="38" a="1"/>
  <c r="AW20" i="38"/>
  <c r="AX28" i="35"/>
  <c r="AX26" i="35"/>
  <c r="AX27" i="35"/>
  <c r="AX24" i="35"/>
  <c r="AX25" i="35"/>
  <c r="AW24" i="17"/>
  <c r="AX21" i="17"/>
  <c r="AX10" i="22"/>
  <c r="AW25" i="22"/>
  <c r="AW26" i="22"/>
  <c r="AW19" i="22"/>
  <c r="AW20" i="22" a="1"/>
  <c r="AW20" i="22"/>
  <c r="AW22" i="22" a="1"/>
  <c r="AW22" i="22"/>
  <c r="AW27" i="22"/>
  <c r="AW21" i="22"/>
  <c r="AW28" i="22"/>
  <c r="AX10" i="39"/>
  <c r="AW28" i="39"/>
  <c r="AW25" i="39"/>
  <c r="AW27" i="39"/>
  <c r="AW22" i="39" a="1"/>
  <c r="AW22" i="39"/>
  <c r="AW19" i="39"/>
  <c r="AW20" i="39" a="1"/>
  <c r="AW20" i="39"/>
  <c r="AW21" i="39"/>
  <c r="AW18" i="39"/>
  <c r="D24" i="64"/>
  <c r="AW26" i="39"/>
  <c r="AX22" i="17" a="1"/>
  <c r="AX22" i="17"/>
  <c r="AX10" i="40"/>
  <c r="AW27" i="40"/>
  <c r="AW26" i="40"/>
  <c r="AW28" i="40"/>
  <c r="AW25" i="40"/>
  <c r="AW19" i="40"/>
  <c r="AW21" i="40"/>
  <c r="AW18" i="40"/>
  <c r="D25" i="64"/>
  <c r="AW22" i="40" a="1"/>
  <c r="AW22" i="40"/>
  <c r="AW20" i="40" a="1"/>
  <c r="AW20" i="40"/>
  <c r="AX24" i="21"/>
  <c r="AX27" i="47"/>
  <c r="AX25" i="47"/>
  <c r="AX26" i="47"/>
  <c r="AX28" i="47"/>
  <c r="AW24" i="18"/>
  <c r="AX9" i="16"/>
  <c r="AW21" i="16"/>
  <c r="AW22" i="16" a="1"/>
  <c r="AW22" i="16"/>
  <c r="AW20" i="16" a="1"/>
  <c r="AW20" i="16"/>
  <c r="AW19" i="16"/>
  <c r="AW28" i="16"/>
  <c r="AW25" i="16"/>
  <c r="AW27" i="16"/>
  <c r="AW26" i="16"/>
  <c r="AW18" i="35"/>
  <c r="D21" i="64"/>
  <c r="AW18" i="42"/>
  <c r="D27" i="64"/>
  <c r="AX10" i="24"/>
  <c r="AW21" i="24"/>
  <c r="AW22" i="24" a="1"/>
  <c r="AW22" i="24"/>
  <c r="AW19" i="24"/>
  <c r="AW20" i="24" a="1"/>
  <c r="AW20" i="24"/>
  <c r="AW28" i="24"/>
  <c r="AW25" i="24"/>
  <c r="AW26" i="24"/>
  <c r="AW27" i="24"/>
  <c r="AX10" i="29"/>
  <c r="AW21" i="29"/>
  <c r="AW26" i="29"/>
  <c r="AW27" i="29"/>
  <c r="AW25" i="29"/>
  <c r="AW19" i="29"/>
  <c r="AW28" i="29"/>
  <c r="AW22" i="29" a="1"/>
  <c r="AW22" i="29"/>
  <c r="AW20" i="29" a="1"/>
  <c r="AW20" i="29"/>
  <c r="AX10" i="32"/>
  <c r="AX22" i="32" a="1"/>
  <c r="AX22" i="32"/>
  <c r="AW19" i="32"/>
  <c r="AW20" i="32" a="1"/>
  <c r="AW20" i="32"/>
  <c r="AW21" i="32"/>
  <c r="AW22" i="32" a="1"/>
  <c r="AW22" i="32"/>
  <c r="AW28" i="32"/>
  <c r="AW25" i="32"/>
  <c r="AW26" i="32"/>
  <c r="AW27" i="32"/>
  <c r="AW18" i="17"/>
  <c r="D5" i="64"/>
  <c r="AW24" i="35"/>
  <c r="AX28" i="20"/>
  <c r="AX25" i="20"/>
  <c r="AX27" i="20"/>
  <c r="AX24" i="20"/>
  <c r="AX26" i="20"/>
  <c r="AW24" i="42"/>
  <c r="AX10" i="30"/>
  <c r="AW19" i="30"/>
  <c r="AW20" i="30" a="1"/>
  <c r="AW20" i="30"/>
  <c r="AW21" i="30"/>
  <c r="AW18" i="30"/>
  <c r="D17" i="64"/>
  <c r="AW22" i="30" a="1"/>
  <c r="AW22" i="30"/>
  <c r="AW27" i="30"/>
  <c r="AW28" i="30"/>
  <c r="AW25" i="30"/>
  <c r="AW26" i="30"/>
  <c r="AW24" i="37"/>
  <c r="AX24" i="28"/>
  <c r="AX26" i="17"/>
  <c r="AX28" i="17"/>
  <c r="AX25" i="17"/>
  <c r="AX27" i="17"/>
  <c r="AW18" i="18"/>
  <c r="D6" i="64"/>
  <c r="AX21" i="35"/>
  <c r="AX27" i="37"/>
  <c r="AX25" i="37"/>
  <c r="AX26" i="37"/>
  <c r="AX28" i="37"/>
  <c r="AX19" i="37"/>
  <c r="AX21" i="37"/>
  <c r="AX22" i="37" a="1"/>
  <c r="AX22" i="37"/>
  <c r="AX20" i="37" a="1"/>
  <c r="AX20" i="37"/>
  <c r="AW18" i="47"/>
  <c r="D32" i="64"/>
  <c r="AX10" i="43"/>
  <c r="AW27" i="43"/>
  <c r="AW26" i="43"/>
  <c r="AW28" i="43"/>
  <c r="AW25" i="43"/>
  <c r="AW19" i="43"/>
  <c r="AW21" i="43"/>
  <c r="AW20" i="43" a="1"/>
  <c r="AW20" i="43"/>
  <c r="AW22" i="43" a="1"/>
  <c r="AW22" i="43"/>
  <c r="AX27" i="18"/>
  <c r="AX26" i="18"/>
  <c r="AX28" i="18"/>
  <c r="AX25" i="18"/>
  <c r="AX20" i="18" a="1"/>
  <c r="AX20" i="18"/>
  <c r="AX22" i="18" a="1"/>
  <c r="AX22" i="18"/>
  <c r="AX21" i="18"/>
  <c r="AX19" i="18"/>
  <c r="AX18" i="18"/>
  <c r="E6" i="64"/>
  <c r="AX26" i="42"/>
  <c r="AX27" i="42"/>
  <c r="AX28" i="42"/>
  <c r="AX25" i="42"/>
  <c r="AW10" i="44"/>
  <c r="AX21" i="43"/>
  <c r="AX20" i="43" a="1"/>
  <c r="AX20" i="43"/>
  <c r="AX22" i="43" a="1"/>
  <c r="AX22" i="43"/>
  <c r="AX18" i="42"/>
  <c r="E27" i="64"/>
  <c r="AX21" i="41"/>
  <c r="AX22" i="41" a="1"/>
  <c r="AX22" i="41"/>
  <c r="AX20" i="41" a="1"/>
  <c r="AX20" i="41"/>
  <c r="AX19" i="41"/>
  <c r="AX21" i="40"/>
  <c r="AX20" i="40" a="1"/>
  <c r="AX20" i="40"/>
  <c r="AX19" i="40"/>
  <c r="AX22" i="40" a="1"/>
  <c r="AX22" i="40"/>
  <c r="AX22" i="39" a="1"/>
  <c r="AX22" i="39"/>
  <c r="AX20" i="39" a="1"/>
  <c r="AX20" i="39"/>
  <c r="AX19" i="39"/>
  <c r="AX21" i="39"/>
  <c r="AX22" i="38" a="1"/>
  <c r="AX22" i="38"/>
  <c r="AX21" i="38"/>
  <c r="AX20" i="38" a="1"/>
  <c r="AX20" i="38"/>
  <c r="AX19" i="38"/>
  <c r="AX18" i="35"/>
  <c r="E21" i="64"/>
  <c r="AX21" i="32"/>
  <c r="AX20" i="32" a="1"/>
  <c r="AX20" i="32"/>
  <c r="AX19" i="32"/>
  <c r="AX21" i="30"/>
  <c r="AX19" i="30"/>
  <c r="AX20" i="30" a="1"/>
  <c r="AX20" i="30"/>
  <c r="AX22" i="30" a="1"/>
  <c r="AX22" i="30"/>
  <c r="AX21" i="29"/>
  <c r="AX19" i="29"/>
  <c r="AX22" i="29" a="1"/>
  <c r="AX22" i="29"/>
  <c r="AX20" i="29" a="1"/>
  <c r="AX20" i="29"/>
  <c r="AX22" i="24" a="1"/>
  <c r="AX22" i="24"/>
  <c r="AX19" i="24"/>
  <c r="AX21" i="24"/>
  <c r="AX20" i="24" a="1"/>
  <c r="AX20" i="24"/>
  <c r="AX22" i="22" a="1"/>
  <c r="AX22" i="22"/>
  <c r="AX20" i="22" a="1"/>
  <c r="AX20" i="22"/>
  <c r="AX19" i="22"/>
  <c r="AX21" i="22"/>
  <c r="BI34" i="19"/>
  <c r="AW34" i="19"/>
  <c r="AX34" i="19"/>
  <c r="BJ33" i="19" a="1"/>
  <c r="BJ33" i="19"/>
  <c r="AX18" i="20"/>
  <c r="E7" i="64"/>
  <c r="AX18" i="17"/>
  <c r="E5" i="64"/>
  <c r="AX21" i="16"/>
  <c r="AX19" i="16"/>
  <c r="AX20" i="16" a="1"/>
  <c r="AX20" i="16"/>
  <c r="AD8" i="19"/>
  <c r="BI33" i="19"/>
  <c r="AX24" i="37"/>
  <c r="AX18" i="39"/>
  <c r="E24" i="64"/>
  <c r="AW24" i="32"/>
  <c r="AW18" i="16"/>
  <c r="D4" i="64"/>
  <c r="AX18" i="24"/>
  <c r="E12" i="64"/>
  <c r="AX27" i="43"/>
  <c r="AX28" i="43"/>
  <c r="AX25" i="43"/>
  <c r="AX26" i="43"/>
  <c r="AX24" i="17"/>
  <c r="AW24" i="29"/>
  <c r="AX28" i="24"/>
  <c r="AX25" i="24"/>
  <c r="AX27" i="24"/>
  <c r="AX26" i="24"/>
  <c r="AX25" i="39"/>
  <c r="AX26" i="39"/>
  <c r="AX27" i="39"/>
  <c r="AX24" i="39"/>
  <c r="AX28" i="39"/>
  <c r="AX27" i="38"/>
  <c r="AX26" i="38"/>
  <c r="AX28" i="38"/>
  <c r="AX25" i="38"/>
  <c r="AX10" i="27"/>
  <c r="AW28" i="27"/>
  <c r="AW25" i="27"/>
  <c r="AW26" i="27"/>
  <c r="AW19" i="27"/>
  <c r="AW20" i="27" a="1"/>
  <c r="AW20" i="27"/>
  <c r="AW21" i="27"/>
  <c r="AW18" i="27"/>
  <c r="D14" i="64"/>
  <c r="AW22" i="27" a="1"/>
  <c r="AW22" i="27"/>
  <c r="AW27" i="27"/>
  <c r="AW24" i="27"/>
  <c r="AW18" i="24"/>
  <c r="D12" i="64"/>
  <c r="AX26" i="25"/>
  <c r="AX28" i="25"/>
  <c r="AX25" i="25"/>
  <c r="AX27" i="25"/>
  <c r="AX22" i="25" a="1"/>
  <c r="AX22" i="25"/>
  <c r="AX21" i="25"/>
  <c r="AX19" i="25"/>
  <c r="AX20" i="25" a="1"/>
  <c r="AX20" i="25"/>
  <c r="AW24" i="40"/>
  <c r="AW24" i="43"/>
  <c r="AX19" i="43"/>
  <c r="AX27" i="30"/>
  <c r="AX26" i="30"/>
  <c r="AX28" i="30"/>
  <c r="AX25" i="30"/>
  <c r="AW18" i="29"/>
  <c r="D16" i="64"/>
  <c r="AX26" i="40"/>
  <c r="AX27" i="40"/>
  <c r="AX24" i="40"/>
  <c r="AX28" i="40"/>
  <c r="AX25" i="40"/>
  <c r="AW18" i="22"/>
  <c r="D10" i="64"/>
  <c r="AX10" i="44"/>
  <c r="AW28" i="44"/>
  <c r="AW25" i="44"/>
  <c r="AW27" i="44"/>
  <c r="AW21" i="44"/>
  <c r="AW18" i="44"/>
  <c r="D30" i="64"/>
  <c r="AW22" i="44" a="1"/>
  <c r="AW22" i="44"/>
  <c r="AW19" i="44"/>
  <c r="AW20" i="44" a="1"/>
  <c r="AW20" i="44"/>
  <c r="AW26" i="44"/>
  <c r="AX24" i="18"/>
  <c r="AW18" i="32"/>
  <c r="D18" i="64"/>
  <c r="AX27" i="29"/>
  <c r="AX28" i="29"/>
  <c r="AX26" i="29"/>
  <c r="AX25" i="29"/>
  <c r="AW24" i="22"/>
  <c r="AX22" i="16" a="1"/>
  <c r="AX22" i="16"/>
  <c r="AX18" i="16"/>
  <c r="E4" i="64"/>
  <c r="AX28" i="16"/>
  <c r="AX25" i="16"/>
  <c r="AX27" i="16"/>
  <c r="AX26" i="16"/>
  <c r="AX18" i="22"/>
  <c r="E10" i="64"/>
  <c r="AX18" i="37"/>
  <c r="E22" i="64"/>
  <c r="AW24" i="24"/>
  <c r="AW24" i="16"/>
  <c r="AX24" i="47"/>
  <c r="AX24" i="42"/>
  <c r="AX25" i="32"/>
  <c r="AX27" i="32"/>
  <c r="AX24" i="32"/>
  <c r="AX26" i="32"/>
  <c r="AX28" i="32"/>
  <c r="AW18" i="43"/>
  <c r="D28" i="64"/>
  <c r="AW24" i="38"/>
  <c r="AW24" i="41"/>
  <c r="AW24" i="30"/>
  <c r="AW24" i="39"/>
  <c r="AX26" i="22"/>
  <c r="AX28" i="22"/>
  <c r="AX25" i="22"/>
  <c r="AX27" i="22"/>
  <c r="AW18" i="25"/>
  <c r="D13" i="64"/>
  <c r="AX27" i="41"/>
  <c r="AX28" i="41"/>
  <c r="AX25" i="41"/>
  <c r="AX26" i="41"/>
  <c r="AX21" i="44"/>
  <c r="AX20" i="44" a="1"/>
  <c r="AX20" i="44"/>
  <c r="AX22" i="44" a="1"/>
  <c r="AX22" i="44"/>
  <c r="AX18" i="43"/>
  <c r="E28" i="64"/>
  <c r="AX18" i="41"/>
  <c r="E26" i="64"/>
  <c r="AX18" i="40"/>
  <c r="E25" i="64"/>
  <c r="AX18" i="38"/>
  <c r="E23" i="64"/>
  <c r="AX18" i="32"/>
  <c r="E18" i="64"/>
  <c r="AX18" i="30"/>
  <c r="E17" i="64"/>
  <c r="AX18" i="29"/>
  <c r="E16" i="64"/>
  <c r="AW33" i="19"/>
  <c r="AX24" i="41"/>
  <c r="AX27" i="27"/>
  <c r="AX26" i="27"/>
  <c r="AX25" i="27"/>
  <c r="AX28" i="27"/>
  <c r="AX20" i="27" a="1"/>
  <c r="AX20" i="27"/>
  <c r="AX22" i="27" a="1"/>
  <c r="AX22" i="27"/>
  <c r="AX21" i="27"/>
  <c r="AX19" i="27"/>
  <c r="AX24" i="22"/>
  <c r="AW24" i="44"/>
  <c r="AX24" i="38"/>
  <c r="AX19" i="44"/>
  <c r="AX18" i="44"/>
  <c r="E30" i="64"/>
  <c r="AX28" i="44"/>
  <c r="AX25" i="44"/>
  <c r="AX27" i="44"/>
  <c r="AX26" i="44"/>
  <c r="AX24" i="43"/>
  <c r="AX24" i="30"/>
  <c r="AX24" i="29"/>
  <c r="AX18" i="25"/>
  <c r="E13" i="64"/>
  <c r="AX33" i="19"/>
  <c r="AW49" i="19"/>
  <c r="AW45" i="19"/>
  <c r="AW42" i="19"/>
  <c r="D9" i="64"/>
  <c r="AW43" i="19"/>
  <c r="AW51" i="19"/>
  <c r="AW44" i="19" a="1"/>
  <c r="AW44" i="19"/>
  <c r="AW46" i="19" a="1"/>
  <c r="AW46" i="19"/>
  <c r="AW52" i="19"/>
  <c r="AW50" i="19"/>
  <c r="AX24" i="16"/>
  <c r="AX24" i="24"/>
  <c r="AX24" i="25"/>
  <c r="AX43" i="19"/>
  <c r="AX44" i="19" a="1"/>
  <c r="AX44" i="19"/>
  <c r="AX46" i="19" a="1"/>
  <c r="AX46" i="19"/>
  <c r="AX50" i="19"/>
  <c r="AX49" i="19"/>
  <c r="AX52" i="19"/>
  <c r="AX51" i="19"/>
  <c r="AX18" i="27"/>
  <c r="E14" i="64"/>
  <c r="AX24" i="44"/>
  <c r="AW48" i="19"/>
  <c r="AX45" i="19"/>
  <c r="AX24" i="27"/>
  <c r="AX42" i="19"/>
  <c r="E9" i="64"/>
  <c r="AX48" i="19"/>
  <c r="AQ11" i="54"/>
  <c r="E7" i="54"/>
  <c r="D17" i="54"/>
  <c r="U6" i="99"/>
  <c r="L9" i="54"/>
  <c r="K24" i="99"/>
  <c r="L22" i="99"/>
  <c r="AC4" i="54"/>
  <c r="AU8" i="54"/>
  <c r="AI9" i="99"/>
  <c r="S25" i="54"/>
  <c r="AT11" i="54"/>
  <c r="T7" i="99"/>
  <c r="N5" i="54"/>
  <c r="AI4" i="99"/>
  <c r="AO3" i="99"/>
  <c r="AN21" i="54"/>
  <c r="AQ9" i="54"/>
  <c r="J17" i="99"/>
  <c r="AN7" i="54"/>
  <c r="AC8" i="99"/>
  <c r="P10" i="99"/>
  <c r="C6" i="54"/>
  <c r="W23" i="99"/>
  <c r="AA4" i="99"/>
  <c r="C20" i="96"/>
  <c r="AC9" i="54"/>
  <c r="AP17" i="99"/>
  <c r="D10" i="54"/>
  <c r="AR17" i="54"/>
  <c r="G10" i="99"/>
  <c r="Q4" i="99"/>
  <c r="AI23" i="54"/>
  <c r="U4" i="99"/>
  <c r="D4" i="99"/>
  <c r="AP25" i="54"/>
  <c r="O17" i="99"/>
  <c r="Z9" i="54"/>
  <c r="AR9" i="54"/>
  <c r="AU5" i="54"/>
  <c r="P24" i="54"/>
  <c r="AN3" i="99"/>
  <c r="AP19" i="54"/>
  <c r="X22" i="54"/>
  <c r="AE9" i="54"/>
  <c r="D25" i="54"/>
  <c r="E9" i="54"/>
  <c r="H6" i="54"/>
  <c r="F7" i="99"/>
  <c r="H23" i="99"/>
  <c r="AK4" i="54"/>
  <c r="Y23" i="54"/>
  <c r="X23" i="99"/>
  <c r="AC3" i="54"/>
  <c r="E18" i="54"/>
  <c r="D7" i="54"/>
  <c r="J8" i="54"/>
  <c r="E8" i="99"/>
  <c r="C8" i="99"/>
  <c r="AC23" i="99"/>
  <c r="AM23" i="99"/>
  <c r="AM4" i="99"/>
  <c r="AE17" i="54"/>
  <c r="V7" i="54"/>
  <c r="G8" i="54"/>
  <c r="M24" i="54"/>
  <c r="G4" i="54"/>
  <c r="W5" i="99"/>
  <c r="AT24" i="99"/>
  <c r="T4" i="99"/>
  <c r="AI22" i="99"/>
  <c r="I11" i="54"/>
  <c r="AU7" i="54"/>
  <c r="AM11" i="54"/>
  <c r="H5" i="99"/>
  <c r="R22" i="54"/>
  <c r="P8" i="99"/>
  <c r="X4" i="99"/>
  <c r="C23" i="99"/>
  <c r="AN22" i="54"/>
  <c r="AK10" i="54"/>
  <c r="AB9" i="99"/>
  <c r="AE10" i="99"/>
  <c r="T5" i="54"/>
  <c r="F9" i="54"/>
  <c r="C9" i="54"/>
  <c r="J21" i="99"/>
  <c r="D5" i="99"/>
  <c r="V22" i="54"/>
  <c r="P5" i="54"/>
  <c r="AB18" i="99"/>
  <c r="C6" i="96"/>
  <c r="AK18" i="99"/>
  <c r="AK10" i="99"/>
  <c r="U21" i="54"/>
  <c r="R18" i="99"/>
  <c r="AS7" i="54"/>
  <c r="J19" i="99"/>
  <c r="AF20" i="99"/>
  <c r="AC18" i="99"/>
  <c r="AA6" i="99"/>
  <c r="N22" i="54"/>
  <c r="O19" i="54"/>
  <c r="AU18" i="54"/>
  <c r="S4" i="54"/>
  <c r="G21" i="99"/>
  <c r="AL20" i="54"/>
  <c r="Y7" i="99"/>
  <c r="K3" i="99"/>
  <c r="AD18" i="99"/>
  <c r="AE21" i="99"/>
  <c r="R10" i="99"/>
  <c r="AP7" i="54"/>
  <c r="AB7" i="99"/>
  <c r="AG9" i="99"/>
  <c r="S11" i="54"/>
  <c r="Q5" i="99"/>
  <c r="R21" i="54"/>
  <c r="AR23" i="99"/>
  <c r="Y3" i="54"/>
  <c r="AI10" i="54"/>
  <c r="AL9" i="99"/>
  <c r="W11" i="54"/>
  <c r="AA9" i="99"/>
  <c r="AC23" i="54"/>
  <c r="M4" i="54"/>
  <c r="AL23" i="99"/>
  <c r="AQ3" i="99"/>
  <c r="AJ22" i="99"/>
  <c r="AQ17" i="54"/>
  <c r="Z8" i="99"/>
  <c r="Y9" i="54"/>
  <c r="H6" i="99"/>
  <c r="Q23" i="99"/>
  <c r="AS23" i="54"/>
  <c r="O4" i="54"/>
  <c r="AO19" i="99"/>
  <c r="AA22" i="99"/>
  <c r="AM18" i="54"/>
  <c r="AE8" i="99"/>
  <c r="N25" i="54"/>
  <c r="S8" i="54"/>
  <c r="AJ5" i="54"/>
  <c r="AD24" i="99"/>
  <c r="G23" i="99"/>
  <c r="W24" i="54"/>
  <c r="AL21" i="99"/>
  <c r="G17" i="54"/>
  <c r="U9" i="99"/>
  <c r="AE7" i="99"/>
  <c r="AC10" i="99"/>
  <c r="AI6" i="99"/>
  <c r="AG23" i="54"/>
  <c r="O23" i="99"/>
  <c r="AB20" i="99"/>
  <c r="AB22" i="54"/>
  <c r="R18" i="54"/>
  <c r="V6" i="54"/>
  <c r="AH11" i="54"/>
  <c r="W10" i="99"/>
  <c r="T10" i="99"/>
  <c r="C7" i="99"/>
  <c r="AT24" i="54"/>
  <c r="V3" i="99"/>
  <c r="Z22" i="99"/>
  <c r="AO17" i="54"/>
  <c r="AJ25" i="54"/>
  <c r="AL8" i="99"/>
  <c r="L25" i="54"/>
  <c r="AQ9" i="99"/>
  <c r="Y4" i="99"/>
  <c r="AR24" i="54"/>
  <c r="AS4" i="54"/>
  <c r="AI21" i="54"/>
  <c r="T8" i="54"/>
  <c r="AB8" i="99"/>
  <c r="W6" i="99"/>
  <c r="Y10" i="99"/>
  <c r="R8" i="99"/>
  <c r="AG4" i="99"/>
  <c r="AG23" i="99"/>
  <c r="AO22" i="54"/>
  <c r="G22" i="99"/>
  <c r="T18" i="54"/>
  <c r="AH8" i="54"/>
  <c r="Y9" i="99"/>
  <c r="K24" i="54"/>
  <c r="C11" i="54"/>
  <c r="S24" i="99"/>
  <c r="AG4" i="54"/>
  <c r="B4" i="54"/>
  <c r="R22" i="99"/>
  <c r="M25" i="54"/>
  <c r="O25" i="54"/>
  <c r="N7" i="54"/>
  <c r="AT9" i="99"/>
  <c r="K6" i="99"/>
  <c r="O4" i="99"/>
  <c r="H3" i="54"/>
  <c r="AQ4" i="54"/>
  <c r="AQ21" i="54"/>
  <c r="O10" i="99"/>
  <c r="V21" i="54"/>
  <c r="C20" i="54"/>
  <c r="AK3" i="54"/>
  <c r="D8" i="99"/>
  <c r="L18" i="54"/>
  <c r="AL19" i="99"/>
  <c r="AD11" i="54"/>
  <c r="AS3" i="99"/>
  <c r="X20" i="54"/>
  <c r="AS18" i="99"/>
  <c r="AP23" i="54"/>
  <c r="AM21" i="99"/>
  <c r="D19" i="99"/>
  <c r="AC6" i="54"/>
  <c r="C24" i="54"/>
  <c r="O19" i="99"/>
  <c r="N19" i="54"/>
  <c r="E25" i="54"/>
  <c r="M18" i="54"/>
  <c r="AP20" i="99"/>
  <c r="Z20" i="99"/>
  <c r="F6" i="99"/>
  <c r="AF10" i="54"/>
  <c r="AU11" i="54"/>
  <c r="J7" i="99"/>
  <c r="J25" i="54"/>
  <c r="AB5" i="54"/>
  <c r="AI3" i="99"/>
  <c r="AC24" i="99"/>
  <c r="T3" i="54"/>
  <c r="AC8" i="54"/>
  <c r="AL18" i="54"/>
  <c r="C17" i="54"/>
  <c r="Y17" i="54"/>
  <c r="AT7" i="54"/>
  <c r="AP5" i="54"/>
  <c r="AI24" i="99"/>
  <c r="H22" i="54"/>
  <c r="E3" i="54"/>
  <c r="AJ11" i="54"/>
  <c r="Q6" i="99"/>
  <c r="R6" i="99"/>
  <c r="Z5" i="54"/>
  <c r="Y11" i="54"/>
  <c r="X23" i="54"/>
  <c r="AJ3" i="99"/>
  <c r="AM22" i="54"/>
  <c r="AI21" i="99"/>
  <c r="AO18" i="54"/>
  <c r="S9" i="99"/>
  <c r="AG6" i="99"/>
  <c r="Z6" i="99"/>
  <c r="C10" i="99"/>
  <c r="L5" i="54"/>
  <c r="AQ5" i="54"/>
  <c r="S3" i="99"/>
  <c r="M3" i="99"/>
  <c r="AM7" i="54"/>
  <c r="X25" i="54"/>
  <c r="AR10" i="54"/>
  <c r="AN8" i="54"/>
  <c r="I10" i="99"/>
  <c r="X6" i="99"/>
  <c r="R4" i="99"/>
  <c r="AL4" i="54"/>
  <c r="C18" i="96"/>
  <c r="K18" i="54"/>
  <c r="AO10" i="99"/>
  <c r="AE9" i="99"/>
  <c r="W6" i="54"/>
  <c r="K10" i="99"/>
  <c r="D10" i="99"/>
  <c r="D22" i="54"/>
  <c r="L21" i="99"/>
  <c r="AG8" i="54"/>
  <c r="H17" i="99"/>
  <c r="F7" i="54"/>
  <c r="N8" i="99"/>
  <c r="P6" i="99"/>
  <c r="S4" i="99"/>
  <c r="AG24" i="99"/>
  <c r="AS21" i="54"/>
  <c r="AI18" i="54"/>
  <c r="I7" i="54"/>
  <c r="R23" i="54"/>
  <c r="N8" i="54"/>
  <c r="P4" i="54"/>
  <c r="Z23" i="54"/>
  <c r="AT3" i="99"/>
  <c r="AR4" i="99"/>
  <c r="B18" i="54"/>
  <c r="AJ10" i="54"/>
  <c r="Q17" i="99"/>
  <c r="L8" i="54"/>
  <c r="AD6" i="54"/>
  <c r="M5" i="54"/>
  <c r="AP22" i="54"/>
  <c r="AB21" i="99"/>
  <c r="M23" i="99"/>
  <c r="AM3" i="54"/>
  <c r="AE7" i="54"/>
  <c r="AI7" i="99"/>
  <c r="Q7" i="99"/>
  <c r="B10" i="54"/>
  <c r="N9" i="54"/>
  <c r="AJ24" i="54"/>
  <c r="U23" i="54"/>
  <c r="L20" i="54"/>
  <c r="AB21" i="54"/>
  <c r="AJ3" i="54"/>
  <c r="AH10" i="99"/>
  <c r="AO6" i="99"/>
  <c r="H7" i="54"/>
  <c r="C7" i="54"/>
  <c r="Y4" i="54"/>
  <c r="AC20" i="54"/>
  <c r="AK3" i="99"/>
  <c r="W22" i="99"/>
  <c r="I25" i="54"/>
  <c r="AL17" i="54"/>
  <c r="AK17" i="99"/>
  <c r="AH8" i="99"/>
  <c r="AF5" i="54"/>
  <c r="I24" i="99"/>
  <c r="M21" i="54"/>
  <c r="AG21" i="54"/>
  <c r="C22" i="99"/>
  <c r="T6" i="54"/>
  <c r="AA6" i="54"/>
  <c r="AR10" i="99"/>
  <c r="W17" i="54"/>
  <c r="J24" i="99"/>
  <c r="AH23" i="54"/>
  <c r="Y23" i="99"/>
  <c r="AG22" i="54"/>
  <c r="F21" i="54"/>
  <c r="AK18" i="54"/>
  <c r="AK25" i="54"/>
  <c r="F11" i="54"/>
  <c r="J10" i="99"/>
  <c r="Y6" i="99"/>
  <c r="AF4" i="54"/>
  <c r="R24" i="99"/>
  <c r="AH4" i="99"/>
  <c r="AL22" i="99"/>
  <c r="AU17" i="54"/>
  <c r="AE6" i="54"/>
  <c r="AR18" i="54"/>
  <c r="L7" i="54"/>
  <c r="M6" i="99"/>
  <c r="AE3" i="99"/>
  <c r="K5" i="99"/>
  <c r="AR22" i="99"/>
  <c r="AD21" i="99"/>
  <c r="AB17" i="54"/>
  <c r="I5" i="54"/>
  <c r="N17" i="54"/>
  <c r="Q9" i="99"/>
  <c r="O5" i="54"/>
  <c r="D9" i="99"/>
  <c r="C24" i="99"/>
  <c r="T23" i="99"/>
  <c r="P21" i="99"/>
  <c r="T17" i="99"/>
  <c r="AR21" i="54"/>
  <c r="S19" i="99"/>
  <c r="AM9" i="54"/>
  <c r="AJ23" i="99"/>
  <c r="C3" i="54"/>
  <c r="AE19" i="99"/>
  <c r="AR8" i="54"/>
  <c r="B21" i="54"/>
  <c r="C18" i="54"/>
  <c r="D45" i="96"/>
  <c r="W4" i="99"/>
  <c r="J19" i="54"/>
  <c r="AP18" i="99"/>
  <c r="J18" i="54"/>
  <c r="J21" i="54"/>
  <c r="AO19" i="54"/>
  <c r="D20" i="96"/>
  <c r="Y8" i="54"/>
  <c r="T22" i="99"/>
  <c r="N20" i="54"/>
  <c r="AS19" i="54"/>
  <c r="AP21" i="54"/>
  <c r="AG19" i="54"/>
  <c r="AL18" i="99"/>
  <c r="L9" i="99"/>
  <c r="I19" i="54"/>
  <c r="G20" i="99"/>
  <c r="AH20" i="99"/>
  <c r="AR7" i="54"/>
  <c r="AQ21" i="99"/>
  <c r="AP7" i="99"/>
  <c r="M6" i="54"/>
  <c r="P17" i="54"/>
  <c r="AB11" i="54"/>
  <c r="AG8" i="99"/>
  <c r="J9" i="99"/>
  <c r="Y6" i="54"/>
  <c r="L5" i="99"/>
  <c r="Y3" i="99"/>
  <c r="AN3" i="54"/>
  <c r="S10" i="99"/>
  <c r="AS11" i="54"/>
  <c r="Q6" i="54"/>
  <c r="V9" i="99"/>
  <c r="AQ6" i="54"/>
  <c r="AA24" i="54"/>
  <c r="H21" i="99"/>
  <c r="C4" i="54"/>
  <c r="AE11" i="54"/>
  <c r="AN17" i="54"/>
  <c r="AD10" i="99"/>
  <c r="AA8" i="99"/>
  <c r="E9" i="99"/>
  <c r="T4" i="54"/>
  <c r="Q24" i="54"/>
  <c r="AR23" i="54"/>
  <c r="R3" i="99"/>
  <c r="AG17" i="54"/>
  <c r="K25" i="54"/>
  <c r="AH17" i="99"/>
  <c r="AN10" i="99"/>
  <c r="F6" i="54"/>
  <c r="AO23" i="99"/>
  <c r="B24" i="54"/>
  <c r="AL4" i="99"/>
  <c r="M3" i="54"/>
  <c r="AG3" i="54"/>
  <c r="AE10" i="54"/>
  <c r="O8" i="54"/>
  <c r="AJ7" i="99"/>
  <c r="AN6" i="99"/>
  <c r="K8" i="99"/>
  <c r="B5" i="54"/>
  <c r="D4" i="54"/>
  <c r="K22" i="99"/>
  <c r="U22" i="99"/>
  <c r="AB18" i="54"/>
  <c r="AA17" i="99"/>
  <c r="Q7" i="54"/>
  <c r="F8" i="54"/>
  <c r="AN25" i="54"/>
  <c r="AR5" i="99"/>
  <c r="Y24" i="99"/>
  <c r="D23" i="99"/>
  <c r="N22" i="99"/>
  <c r="AF9" i="54"/>
  <c r="E10" i="54"/>
  <c r="N9" i="99"/>
  <c r="AM17" i="99"/>
  <c r="F8" i="99"/>
  <c r="AJ23" i="54"/>
  <c r="P4" i="99"/>
  <c r="O21" i="99"/>
  <c r="O21" i="54"/>
  <c r="R25" i="54"/>
  <c r="AF9" i="99"/>
  <c r="H7" i="99"/>
  <c r="S7" i="54"/>
  <c r="AC9" i="99"/>
  <c r="AL5" i="54"/>
  <c r="W4" i="54"/>
  <c r="V23" i="99"/>
  <c r="AC22" i="99"/>
  <c r="AP17" i="54"/>
  <c r="E11" i="54"/>
  <c r="U11" i="54"/>
  <c r="AJ8" i="99"/>
  <c r="AS10" i="99"/>
  <c r="AR24" i="99"/>
  <c r="W24" i="99"/>
  <c r="AO20" i="99"/>
  <c r="U22" i="54"/>
  <c r="M7" i="54"/>
  <c r="G9" i="54"/>
  <c r="F10" i="54"/>
  <c r="AD9" i="54"/>
  <c r="F17" i="99"/>
  <c r="S24" i="54"/>
  <c r="Y24" i="54"/>
  <c r="AR21" i="99"/>
  <c r="AR22" i="54"/>
  <c r="AN23" i="99"/>
  <c r="P19" i="54"/>
  <c r="M20" i="99"/>
  <c r="Y18" i="54"/>
  <c r="AL23" i="54"/>
  <c r="O20" i="54"/>
  <c r="X20" i="99"/>
  <c r="K5" i="54"/>
  <c r="AL22" i="54"/>
  <c r="W18" i="99"/>
  <c r="T17" i="54"/>
  <c r="R20" i="54"/>
  <c r="AM22" i="99"/>
  <c r="U19" i="99"/>
  <c r="H11" i="54"/>
  <c r="O22" i="99"/>
  <c r="P19" i="99"/>
  <c r="D43" i="96"/>
  <c r="AF5" i="99"/>
  <c r="AF3" i="54"/>
  <c r="AA7" i="54"/>
  <c r="Z11" i="54"/>
  <c r="AT10" i="99"/>
  <c r="X4" i="54"/>
  <c r="D23" i="54"/>
  <c r="AK23" i="54"/>
  <c r="Z3" i="54"/>
  <c r="AP11" i="54"/>
  <c r="R9" i="54"/>
  <c r="AK6" i="54"/>
  <c r="AD7" i="54"/>
  <c r="Z4" i="54"/>
  <c r="AH4" i="54"/>
  <c r="K21" i="54"/>
  <c r="AK24" i="99"/>
  <c r="AP4" i="99"/>
  <c r="AG10" i="54"/>
  <c r="U10" i="99"/>
  <c r="Y17" i="99"/>
  <c r="AL10" i="99"/>
  <c r="P9" i="99"/>
  <c r="O3" i="99"/>
  <c r="Z24" i="54"/>
  <c r="AS22" i="54"/>
  <c r="J3" i="99"/>
  <c r="V11" i="54"/>
  <c r="AB6" i="54"/>
  <c r="AI11" i="54"/>
  <c r="O7" i="99"/>
  <c r="V10" i="99"/>
  <c r="K22" i="54"/>
  <c r="J22" i="99"/>
  <c r="AT4" i="54"/>
  <c r="AS4" i="99"/>
  <c r="C17" i="99"/>
  <c r="G11" i="54"/>
  <c r="AN17" i="99"/>
  <c r="K6" i="54"/>
  <c r="Y8" i="99"/>
  <c r="J6" i="99"/>
  <c r="O24" i="99"/>
  <c r="L4" i="99"/>
  <c r="X21" i="54"/>
  <c r="Z21" i="99"/>
  <c r="AO6" i="54"/>
  <c r="O11" i="54"/>
  <c r="Q24" i="99"/>
  <c r="AH9" i="99"/>
  <c r="G8" i="99"/>
  <c r="AJ4" i="54"/>
  <c r="U3" i="99"/>
  <c r="S22" i="99"/>
  <c r="L19" i="54"/>
  <c r="AA17" i="54"/>
  <c r="AM25" i="54"/>
  <c r="I24" i="54"/>
  <c r="S9" i="54"/>
  <c r="T8" i="99"/>
  <c r="AH24" i="54"/>
  <c r="AO4" i="54"/>
  <c r="S21" i="54"/>
  <c r="AT22" i="54"/>
  <c r="AH7" i="54"/>
  <c r="I10" i="54"/>
  <c r="J17" i="54"/>
  <c r="L6" i="54"/>
  <c r="AS7" i="99"/>
  <c r="AC21" i="54"/>
  <c r="AA23" i="99"/>
  <c r="I20" i="54"/>
  <c r="AE3" i="54"/>
  <c r="AA8" i="54"/>
  <c r="AQ7" i="54"/>
  <c r="AE6" i="99"/>
  <c r="AK8" i="99"/>
  <c r="E6" i="99"/>
  <c r="AB5" i="99"/>
  <c r="H22" i="99"/>
  <c r="AF22" i="54"/>
  <c r="AA3" i="54"/>
  <c r="AM8" i="54"/>
  <c r="AB10" i="99"/>
  <c r="AI6" i="54"/>
  <c r="X17" i="99"/>
  <c r="AK6" i="99"/>
  <c r="H23" i="54"/>
  <c r="AU23" i="54"/>
  <c r="AF21" i="99"/>
  <c r="H21" i="54"/>
  <c r="AU4" i="54"/>
  <c r="AL21" i="54"/>
  <c r="U18" i="99"/>
  <c r="AG25" i="54"/>
  <c r="K4" i="99"/>
  <c r="M21" i="99"/>
  <c r="D29" i="96"/>
  <c r="R7" i="99"/>
  <c r="C11" i="96"/>
  <c r="AN20" i="54"/>
  <c r="I6" i="54"/>
  <c r="F23" i="54"/>
  <c r="G19" i="54"/>
  <c r="G18" i="99"/>
  <c r="AG7" i="99"/>
  <c r="I3" i="99"/>
  <c r="AQ19" i="54"/>
  <c r="AJ17" i="54"/>
  <c r="AI24" i="54"/>
  <c r="Y22" i="54"/>
  <c r="F19" i="99"/>
  <c r="AJ10" i="99"/>
  <c r="N23" i="99"/>
  <c r="AR20" i="99"/>
  <c r="F21" i="99"/>
  <c r="AC24" i="54"/>
  <c r="AS22" i="99"/>
  <c r="E18" i="99"/>
  <c r="AH17" i="54"/>
  <c r="N24" i="54"/>
  <c r="AF19" i="54"/>
  <c r="D6" i="54"/>
  <c r="M17" i="99"/>
  <c r="AI19" i="99"/>
  <c r="Q10" i="99"/>
  <c r="AP21" i="99"/>
  <c r="AC20" i="99"/>
  <c r="AL17" i="99"/>
  <c r="AF7" i="99"/>
  <c r="O9" i="54"/>
  <c r="Q25" i="54"/>
  <c r="W8" i="54"/>
  <c r="C6" i="99"/>
  <c r="H3" i="99"/>
  <c r="M24" i="99"/>
  <c r="AE8" i="54"/>
  <c r="X10" i="54"/>
  <c r="AB25" i="54"/>
  <c r="U8" i="99"/>
  <c r="AD25" i="54"/>
  <c r="Q22" i="99"/>
  <c r="C5" i="99"/>
  <c r="E21" i="54"/>
  <c r="AD22" i="54"/>
  <c r="AS8" i="54"/>
  <c r="Z25" i="54"/>
  <c r="I9" i="54"/>
  <c r="R17" i="99"/>
  <c r="X10" i="99"/>
  <c r="T24" i="54"/>
  <c r="K23" i="99"/>
  <c r="T21" i="54"/>
  <c r="L20" i="99"/>
  <c r="G7" i="54"/>
  <c r="P8" i="54"/>
  <c r="AU6" i="54"/>
  <c r="U17" i="54"/>
  <c r="I8" i="99"/>
  <c r="M7" i="99"/>
  <c r="N24" i="99"/>
  <c r="R19" i="54"/>
  <c r="AH22" i="54"/>
  <c r="R6" i="54"/>
  <c r="K9" i="54"/>
  <c r="AF11" i="54"/>
  <c r="AA10" i="99"/>
  <c r="AR6" i="99"/>
  <c r="AN5" i="99"/>
  <c r="L23" i="54"/>
  <c r="AP24" i="99"/>
  <c r="AB4" i="99"/>
  <c r="AU3" i="54"/>
  <c r="R10" i="54"/>
  <c r="L6" i="99"/>
  <c r="W9" i="54"/>
  <c r="T9" i="99"/>
  <c r="AO23" i="54"/>
  <c r="AP6" i="99"/>
  <c r="O23" i="54"/>
  <c r="S22" i="54"/>
  <c r="AS3" i="54"/>
  <c r="G10" i="54"/>
  <c r="AI17" i="99"/>
  <c r="AP24" i="54"/>
  <c r="C25" i="54"/>
  <c r="AC6" i="99"/>
  <c r="AU24" i="54"/>
  <c r="P21" i="54"/>
  <c r="J3" i="54"/>
  <c r="AI3" i="54"/>
  <c r="R8" i="54"/>
  <c r="AB10" i="54"/>
  <c r="B25" i="54"/>
  <c r="AS8" i="99"/>
  <c r="AC5" i="54"/>
  <c r="S23" i="99"/>
  <c r="AF4" i="99"/>
  <c r="N3" i="54"/>
  <c r="K17" i="54"/>
  <c r="AJ9" i="99"/>
  <c r="AF8" i="99"/>
  <c r="D8" i="54"/>
  <c r="L24" i="99"/>
  <c r="F9" i="99"/>
  <c r="I5" i="99"/>
  <c r="AH3" i="99"/>
  <c r="AS23" i="99"/>
  <c r="AF7" i="54"/>
  <c r="R11" i="54"/>
  <c r="G6" i="54"/>
  <c r="S18" i="54"/>
  <c r="AL11" i="54"/>
  <c r="U5" i="99"/>
  <c r="I3" i="54"/>
  <c r="AT23" i="99"/>
  <c r="X3" i="99"/>
  <c r="AF6" i="54"/>
  <c r="F5" i="99"/>
  <c r="X21" i="99"/>
  <c r="AE18" i="99"/>
  <c r="AG18" i="54"/>
  <c r="T25" i="54"/>
  <c r="AO9" i="99"/>
  <c r="AC17" i="99"/>
  <c r="K23" i="54"/>
  <c r="V7" i="99"/>
  <c r="I22" i="54"/>
  <c r="AP3" i="99"/>
  <c r="AJ8" i="54"/>
  <c r="AO8" i="99"/>
  <c r="AP8" i="99"/>
  <c r="Z6" i="54"/>
  <c r="AT10" i="54"/>
  <c r="G24" i="54"/>
  <c r="G3" i="54"/>
  <c r="E4" i="54"/>
  <c r="AG21" i="99"/>
  <c r="V18" i="54"/>
  <c r="P11" i="54"/>
  <c r="P25" i="54"/>
  <c r="AN7" i="99"/>
  <c r="AR25" i="54"/>
  <c r="U5" i="54"/>
  <c r="K20" i="54"/>
  <c r="AC19" i="54"/>
  <c r="K20" i="99"/>
  <c r="X6" i="54"/>
  <c r="AH7" i="99"/>
  <c r="AG11" i="54"/>
  <c r="P17" i="99"/>
  <c r="AD3" i="99"/>
  <c r="AO24" i="54"/>
  <c r="F5" i="54"/>
  <c r="L4" i="54"/>
  <c r="AC4" i="99"/>
  <c r="V9" i="54"/>
  <c r="X9" i="54"/>
  <c r="AP10" i="99"/>
  <c r="N7" i="99"/>
  <c r="Q8" i="54"/>
  <c r="AB24" i="99"/>
  <c r="AM23" i="54"/>
  <c r="C23" i="54"/>
  <c r="C4" i="99"/>
  <c r="C18" i="99"/>
  <c r="AF17" i="99"/>
  <c r="AO7" i="99"/>
  <c r="AR11" i="54"/>
  <c r="T6" i="99"/>
  <c r="X5" i="99"/>
  <c r="D7" i="99"/>
  <c r="G3" i="99"/>
  <c r="AK23" i="99"/>
  <c r="AL3" i="54"/>
  <c r="AI10" i="99"/>
  <c r="AR8" i="99"/>
  <c r="H10" i="54"/>
  <c r="Q5" i="54"/>
  <c r="R4" i="54"/>
  <c r="AA23" i="54"/>
  <c r="I4" i="99"/>
  <c r="Q22" i="54"/>
  <c r="AK9" i="54"/>
  <c r="AP9" i="99"/>
  <c r="W18" i="54"/>
  <c r="F17" i="54"/>
  <c r="E10" i="99"/>
  <c r="AT5" i="99"/>
  <c r="AO21" i="99"/>
  <c r="AP20" i="54"/>
  <c r="L3" i="54"/>
  <c r="AS18" i="54"/>
  <c r="AD18" i="54"/>
  <c r="K8" i="54"/>
  <c r="AD10" i="54"/>
  <c r="AF6" i="99"/>
  <c r="AS6" i="99"/>
  <c r="AO5" i="99"/>
  <c r="V4" i="99"/>
  <c r="Q19" i="99"/>
  <c r="M10" i="54"/>
  <c r="AA18" i="54"/>
  <c r="Z17" i="99"/>
  <c r="AI8" i="54"/>
  <c r="Y7" i="54"/>
  <c r="AK7" i="99"/>
  <c r="AI5" i="54"/>
  <c r="AL24" i="54"/>
  <c r="AP4" i="54"/>
  <c r="AF17" i="54"/>
  <c r="R7" i="54"/>
  <c r="Q11" i="54"/>
  <c r="E7" i="99"/>
  <c r="AK9" i="99"/>
  <c r="M22" i="54"/>
  <c r="U4" i="54"/>
  <c r="AS24" i="99"/>
  <c r="F22" i="54"/>
  <c r="AC10" i="54"/>
  <c r="AL10" i="54"/>
  <c r="AG10" i="99"/>
  <c r="AR9" i="99"/>
  <c r="AG5" i="54"/>
  <c r="E5" i="99"/>
  <c r="AM4" i="54"/>
  <c r="W3" i="54"/>
  <c r="H20" i="99"/>
  <c r="AF18" i="54"/>
  <c r="AL7" i="99"/>
  <c r="U6" i="54"/>
  <c r="AL7" i="54"/>
  <c r="AM9" i="99"/>
  <c r="AB23" i="99"/>
  <c r="AL3" i="99"/>
  <c r="M20" i="54"/>
  <c r="AG22" i="99"/>
  <c r="V17" i="54"/>
  <c r="N10" i="54"/>
  <c r="I8" i="54"/>
  <c r="AN8" i="99"/>
  <c r="I23" i="54"/>
  <c r="D5" i="54"/>
  <c r="V23" i="54"/>
  <c r="D21" i="54"/>
  <c r="AA22" i="54"/>
  <c r="AI7" i="54"/>
  <c r="AA5" i="54"/>
  <c r="AD9" i="99"/>
  <c r="D11" i="54"/>
  <c r="L24" i="54"/>
  <c r="J5" i="99"/>
  <c r="Q23" i="54"/>
  <c r="AT23" i="54"/>
  <c r="B22" i="54"/>
  <c r="AC11" i="54"/>
  <c r="AE25" i="54"/>
  <c r="AC25" i="54"/>
  <c r="R5" i="54"/>
  <c r="AD5" i="99"/>
  <c r="K9" i="99"/>
  <c r="D6" i="99"/>
  <c r="P22" i="54"/>
  <c r="AO4" i="99"/>
  <c r="AA10" i="54"/>
  <c r="U17" i="99"/>
  <c r="AI8" i="99"/>
  <c r="L8" i="99"/>
  <c r="AM7" i="99"/>
  <c r="L23" i="99"/>
  <c r="J4" i="54"/>
  <c r="AB3" i="99"/>
  <c r="AH21" i="54"/>
  <c r="AG7" i="54"/>
  <c r="AH25" i="54"/>
  <c r="AB17" i="99"/>
  <c r="AJ6" i="99"/>
  <c r="M23" i="54"/>
  <c r="C9" i="99"/>
  <c r="Z24" i="99"/>
  <c r="AP5" i="99"/>
  <c r="K3" i="54"/>
  <c r="X18" i="54"/>
  <c r="L7" i="99"/>
  <c r="N17" i="99"/>
  <c r="AT9" i="54"/>
  <c r="Y5" i="54"/>
  <c r="H4" i="54"/>
  <c r="AF23" i="54"/>
  <c r="E22" i="54"/>
  <c r="T3" i="99"/>
  <c r="U7" i="99"/>
  <c r="U3" i="54"/>
  <c r="AR19" i="99"/>
  <c r="AQ18" i="99"/>
  <c r="AM10" i="99"/>
  <c r="C21" i="54"/>
  <c r="AT20" i="54"/>
  <c r="K10" i="54"/>
  <c r="F24" i="99"/>
  <c r="AI20" i="54"/>
  <c r="AS20" i="99"/>
  <c r="Y10" i="54"/>
  <c r="L19" i="99"/>
  <c r="R20" i="99"/>
  <c r="AG9" i="54"/>
  <c r="AT5" i="54"/>
  <c r="AA21" i="99"/>
  <c r="W20" i="54"/>
  <c r="AT8" i="54"/>
  <c r="AD22" i="99"/>
  <c r="AI19" i="54"/>
  <c r="D39" i="96"/>
  <c r="AO5" i="54"/>
  <c r="D19" i="54"/>
  <c r="V19" i="54"/>
  <c r="AI17" i="54"/>
  <c r="V4" i="54"/>
  <c r="O20" i="99"/>
  <c r="AC19" i="99"/>
  <c r="AL9" i="54"/>
  <c r="AS20" i="54"/>
  <c r="Z10" i="99"/>
  <c r="C24" i="96"/>
  <c r="S18" i="99"/>
  <c r="X19" i="99"/>
  <c r="AS5" i="99"/>
  <c r="V20" i="54"/>
  <c r="W19" i="54"/>
  <c r="Z10" i="54"/>
  <c r="R5" i="99"/>
  <c r="X11" i="54"/>
  <c r="S23" i="54"/>
  <c r="AQ18" i="54"/>
  <c r="E24" i="54"/>
  <c r="B17" i="54"/>
  <c r="B9" i="54"/>
  <c r="Q18" i="99"/>
  <c r="Q8" i="99"/>
  <c r="B23" i="54"/>
  <c r="K7" i="54"/>
  <c r="X24" i="54"/>
  <c r="AC17" i="54"/>
  <c r="AT17" i="54"/>
  <c r="AO22" i="99"/>
  <c r="P18" i="54"/>
  <c r="H8" i="54"/>
  <c r="U24" i="99"/>
  <c r="AC7" i="54"/>
  <c r="S7" i="99"/>
  <c r="R23" i="99"/>
  <c r="AK7" i="54"/>
  <c r="Q10" i="54"/>
  <c r="AL5" i="99"/>
  <c r="E4" i="99"/>
  <c r="AK5" i="99"/>
  <c r="M19" i="99"/>
  <c r="W22" i="54"/>
  <c r="AQ8" i="54"/>
  <c r="V21" i="99"/>
  <c r="G5" i="54"/>
  <c r="E17" i="99"/>
  <c r="AE23" i="54"/>
  <c r="Y19" i="54"/>
  <c r="Z21" i="54"/>
  <c r="AT18" i="99"/>
  <c r="C5" i="54"/>
  <c r="Z19" i="54"/>
  <c r="AO8" i="54"/>
  <c r="F3" i="54"/>
  <c r="D20" i="99"/>
  <c r="F18" i="54"/>
  <c r="P24" i="99"/>
  <c r="AF19" i="99"/>
  <c r="AI22" i="54"/>
  <c r="AU10" i="54"/>
  <c r="Z20" i="54"/>
  <c r="AN18" i="54"/>
  <c r="D7" i="96"/>
  <c r="U25" i="54"/>
  <c r="T20" i="99"/>
  <c r="AO20" i="54"/>
  <c r="AJ21" i="99"/>
  <c r="AS9" i="54"/>
  <c r="AB23" i="54"/>
  <c r="O9" i="99"/>
  <c r="M5" i="99"/>
  <c r="AM6" i="54"/>
  <c r="P5" i="99"/>
  <c r="I18" i="54"/>
  <c r="AQ8" i="99"/>
  <c r="AK21" i="54"/>
  <c r="AS6" i="54"/>
  <c r="AL24" i="99"/>
  <c r="S17" i="54"/>
  <c r="AK24" i="54"/>
  <c r="O17" i="54"/>
  <c r="H9" i="54"/>
  <c r="Z23" i="99"/>
  <c r="O10" i="54"/>
  <c r="Z5" i="99"/>
  <c r="X3" i="54"/>
  <c r="AK17" i="54"/>
  <c r="Q18" i="54"/>
  <c r="AA3" i="99"/>
  <c r="X17" i="54"/>
  <c r="AD17" i="54"/>
  <c r="E23" i="54"/>
  <c r="P3" i="99"/>
  <c r="Q3" i="54"/>
  <c r="V10" i="54"/>
  <c r="S20" i="99"/>
  <c r="W7" i="99"/>
  <c r="B20" i="54"/>
  <c r="AQ17" i="99"/>
  <c r="AJ19" i="54"/>
  <c r="AE4" i="99"/>
  <c r="AG18" i="99"/>
  <c r="C3" i="99"/>
  <c r="V19" i="99"/>
  <c r="AR4" i="54"/>
  <c r="W19" i="99"/>
  <c r="AH6" i="54"/>
  <c r="AT21" i="99"/>
  <c r="F18" i="99"/>
  <c r="AT6" i="54"/>
  <c r="D11" i="96"/>
  <c r="AN4" i="54"/>
  <c r="AU19" i="54"/>
  <c r="V25" i="54"/>
  <c r="AC21" i="99"/>
  <c r="C19" i="99"/>
  <c r="AD6" i="99"/>
  <c r="S21" i="99"/>
  <c r="N20" i="99"/>
  <c r="D37" i="96"/>
  <c r="AF25" i="54"/>
  <c r="E23" i="99"/>
  <c r="E21" i="99"/>
  <c r="C20" i="99"/>
  <c r="AQ20" i="99"/>
  <c r="L18" i="99"/>
  <c r="Z18" i="99"/>
  <c r="AG3" i="99"/>
  <c r="X8" i="54"/>
  <c r="AM19" i="54"/>
  <c r="AK8" i="54"/>
  <c r="AS9" i="99"/>
  <c r="AP23" i="99"/>
  <c r="G6" i="99"/>
  <c r="AB24" i="54"/>
  <c r="E3" i="99"/>
  <c r="X5" i="54"/>
  <c r="V3" i="54"/>
  <c r="AL20" i="99"/>
  <c r="T10" i="54"/>
  <c r="AH20" i="54"/>
  <c r="AE22" i="54"/>
  <c r="Z8" i="54"/>
  <c r="I21" i="54"/>
  <c r="U7" i="54"/>
  <c r="U23" i="99"/>
  <c r="AS10" i="54"/>
  <c r="S5" i="54"/>
  <c r="R17" i="54"/>
  <c r="AK5" i="54"/>
  <c r="C16" i="96"/>
  <c r="AG6" i="54"/>
  <c r="I22" i="99"/>
  <c r="O6" i="54"/>
  <c r="AF24" i="54"/>
  <c r="AE18" i="54"/>
  <c r="H10" i="99"/>
  <c r="J22" i="54"/>
  <c r="AO10" i="54"/>
  <c r="J10" i="54"/>
  <c r="AA24" i="99"/>
  <c r="J9" i="54"/>
  <c r="AE24" i="99"/>
  <c r="AP18" i="54"/>
  <c r="N10" i="99"/>
  <c r="L3" i="99"/>
  <c r="D18" i="54"/>
  <c r="AD5" i="54"/>
  <c r="M19" i="54"/>
  <c r="AE21" i="54"/>
  <c r="D18" i="96"/>
  <c r="P20" i="99"/>
  <c r="Q9" i="54"/>
  <c r="AT8" i="99"/>
  <c r="P23" i="99"/>
  <c r="L11" i="54"/>
  <c r="AJ4" i="99"/>
  <c r="Z7" i="54"/>
  <c r="J23" i="54"/>
  <c r="Z18" i="54"/>
  <c r="M8" i="99"/>
  <c r="O3" i="54"/>
  <c r="AL6" i="99"/>
  <c r="N4" i="99"/>
  <c r="U10" i="54"/>
  <c r="AM5" i="99"/>
  <c r="AS17" i="54"/>
  <c r="AN9" i="54"/>
  <c r="J4" i="99"/>
  <c r="AF8" i="54"/>
  <c r="Y5" i="99"/>
  <c r="W3" i="99"/>
  <c r="S10" i="54"/>
  <c r="O5" i="99"/>
  <c r="AF3" i="99"/>
  <c r="AR18" i="99"/>
  <c r="AR7" i="99"/>
  <c r="AH5" i="99"/>
  <c r="AD21" i="54"/>
  <c r="N21" i="54"/>
  <c r="AN10" i="54"/>
  <c r="P18" i="99"/>
  <c r="J5" i="54"/>
  <c r="F20" i="54"/>
  <c r="L21" i="54"/>
  <c r="D18" i="99"/>
  <c r="Y22" i="99"/>
  <c r="AM10" i="54"/>
  <c r="N18" i="54"/>
  <c r="R19" i="99"/>
  <c r="C43" i="96"/>
  <c r="U19" i="54"/>
  <c r="AE4" i="54"/>
  <c r="V22" i="99"/>
  <c r="X18" i="99"/>
  <c r="V5" i="99"/>
  <c r="AP10" i="54"/>
  <c r="AE22" i="99"/>
  <c r="U20" i="54"/>
  <c r="L10" i="99"/>
  <c r="L17" i="99"/>
  <c r="N19" i="99"/>
  <c r="AL25" i="54"/>
  <c r="F22" i="99"/>
  <c r="AA20" i="99"/>
  <c r="G20" i="54"/>
  <c r="AQ10" i="54"/>
  <c r="AT21" i="54"/>
  <c r="C10" i="54"/>
  <c r="C13" i="96"/>
  <c r="V5" i="54"/>
  <c r="AH19" i="54"/>
  <c r="AB7" i="54"/>
  <c r="AA9" i="54"/>
  <c r="V17" i="99"/>
  <c r="AF24" i="99"/>
  <c r="F10" i="99"/>
  <c r="I20" i="99"/>
  <c r="AJ18" i="99"/>
  <c r="AI20" i="99"/>
  <c r="G18" i="54"/>
  <c r="AR19" i="54"/>
  <c r="W8" i="99"/>
  <c r="N23" i="54"/>
  <c r="N6" i="99"/>
  <c r="D24" i="99"/>
  <c r="M9" i="54"/>
  <c r="AN24" i="54"/>
  <c r="P7" i="54"/>
  <c r="AQ7" i="99"/>
  <c r="AT3" i="54"/>
  <c r="AH6" i="99"/>
  <c r="AB19" i="99"/>
  <c r="U8" i="54"/>
  <c r="L22" i="54"/>
  <c r="AD3" i="54"/>
  <c r="J24" i="54"/>
  <c r="W23" i="54"/>
  <c r="O7" i="54"/>
  <c r="AM8" i="99"/>
  <c r="AI4" i="54"/>
  <c r="L17" i="54"/>
  <c r="J7" i="54"/>
  <c r="AM24" i="99"/>
  <c r="P10" i="54"/>
  <c r="O6" i="99"/>
  <c r="AD23" i="54"/>
  <c r="C22" i="96"/>
  <c r="C9" i="96"/>
  <c r="AB6" i="99"/>
  <c r="D9" i="96"/>
  <c r="K4" i="54"/>
  <c r="AM20" i="99"/>
  <c r="AO21" i="54"/>
  <c r="T18" i="99"/>
  <c r="P20" i="54"/>
  <c r="K11" i="54"/>
  <c r="AJ20" i="54"/>
  <c r="AP8" i="54"/>
  <c r="D3" i="54"/>
  <c r="F20" i="99"/>
  <c r="B6" i="54"/>
  <c r="C19" i="54"/>
  <c r="AR3" i="99"/>
  <c r="AK19" i="54"/>
  <c r="Y19" i="99"/>
  <c r="B3" i="54"/>
  <c r="H25" i="54"/>
  <c r="Q20" i="99"/>
  <c r="AJ6" i="54"/>
  <c r="N4" i="54"/>
  <c r="J6" i="54"/>
  <c r="AC5" i="99"/>
  <c r="P6" i="54"/>
  <c r="V8" i="99"/>
  <c r="AP9" i="54"/>
  <c r="AC7" i="99"/>
  <c r="V24" i="99"/>
  <c r="O8" i="99"/>
  <c r="AR5" i="54"/>
  <c r="AJ17" i="99"/>
  <c r="K7" i="99"/>
  <c r="T24" i="99"/>
  <c r="Z7" i="99"/>
  <c r="R9" i="99"/>
  <c r="G22" i="54"/>
  <c r="AA25" i="54"/>
  <c r="AL6" i="54"/>
  <c r="Q3" i="99"/>
  <c r="H17" i="54"/>
  <c r="G17" i="99"/>
  <c r="AQ6" i="99"/>
  <c r="C45" i="96"/>
  <c r="O18" i="99"/>
  <c r="W25" i="54"/>
  <c r="AN18" i="99"/>
  <c r="AQ23" i="54"/>
  <c r="Y20" i="54"/>
  <c r="AJ21" i="54"/>
  <c r="T19" i="99"/>
  <c r="C21" i="99"/>
  <c r="AU25" i="54"/>
  <c r="F3" i="99"/>
  <c r="U9" i="54"/>
  <c r="AQ22" i="99"/>
  <c r="AL19" i="54"/>
  <c r="M9" i="99"/>
  <c r="AD20" i="99"/>
  <c r="D17" i="99"/>
  <c r="C7" i="96"/>
  <c r="Q17" i="54"/>
  <c r="D22" i="99"/>
  <c r="Y18" i="99"/>
  <c r="X9" i="99"/>
  <c r="E19" i="54"/>
  <c r="AT19" i="99"/>
  <c r="AG24" i="54"/>
  <c r="Y21" i="54"/>
  <c r="C4" i="96"/>
  <c r="D24" i="54"/>
  <c r="E24" i="99"/>
  <c r="C29" i="96"/>
  <c r="AH22" i="99"/>
  <c r="AG19" i="99"/>
  <c r="AK20" i="54"/>
  <c r="J23" i="99"/>
  <c r="AS21" i="99"/>
  <c r="D3" i="99"/>
  <c r="AH5" i="54"/>
  <c r="B19" i="54"/>
  <c r="V6" i="99"/>
  <c r="AM21" i="54"/>
  <c r="AS17" i="99"/>
  <c r="X24" i="99"/>
  <c r="AB9" i="54"/>
  <c r="AR6" i="54"/>
  <c r="AJ7" i="54"/>
  <c r="G9" i="99"/>
  <c r="R21" i="99"/>
  <c r="AE5" i="54"/>
  <c r="F23" i="99"/>
  <c r="AG17" i="99"/>
  <c r="H5" i="54"/>
  <c r="K21" i="99"/>
  <c r="AH10" i="54"/>
  <c r="AG5" i="99"/>
  <c r="AN21" i="99"/>
  <c r="S6" i="54"/>
  <c r="Y25" i="54"/>
  <c r="AC3" i="99"/>
  <c r="AO7" i="54"/>
  <c r="AM6" i="99"/>
  <c r="AH24" i="99"/>
  <c r="AP22" i="99"/>
  <c r="Q20" i="54"/>
  <c r="N11" i="54"/>
  <c r="AA19" i="54"/>
  <c r="U24" i="54"/>
  <c r="AA19" i="99"/>
  <c r="AO18" i="99"/>
  <c r="D22" i="96"/>
  <c r="H18" i="99"/>
  <c r="AD8" i="99"/>
  <c r="K18" i="99"/>
  <c r="AA7" i="99"/>
  <c r="AE20" i="54"/>
  <c r="D24" i="96"/>
  <c r="AB22" i="99"/>
  <c r="AE19" i="54"/>
  <c r="AM19" i="99"/>
  <c r="AU22" i="54"/>
  <c r="E17" i="54"/>
  <c r="H19" i="99"/>
  <c r="D16" i="96"/>
  <c r="AE5" i="99"/>
  <c r="AK21" i="99"/>
  <c r="AQ19" i="99"/>
  <c r="AD24" i="54"/>
  <c r="M22" i="99"/>
  <c r="F19" i="54"/>
  <c r="AD17" i="99"/>
  <c r="H9" i="99"/>
  <c r="AB8" i="54"/>
  <c r="S3" i="54"/>
  <c r="R3" i="54"/>
  <c r="AM5" i="54"/>
  <c r="O18" i="54"/>
  <c r="B8" i="54"/>
  <c r="AK4" i="99"/>
  <c r="AN9" i="99"/>
  <c r="AT4" i="99"/>
  <c r="AO11" i="54"/>
  <c r="AQ24" i="54"/>
  <c r="AJ9" i="54"/>
  <c r="I7" i="99"/>
  <c r="AQ3" i="54"/>
  <c r="S6" i="99"/>
  <c r="AK22" i="54"/>
  <c r="W17" i="99"/>
  <c r="AJ5" i="99"/>
  <c r="AQ22" i="54"/>
  <c r="AI9" i="54"/>
  <c r="T23" i="54"/>
  <c r="AF22" i="99"/>
  <c r="D9" i="54"/>
  <c r="C8" i="54"/>
  <c r="Z22" i="54"/>
  <c r="G25" i="54"/>
  <c r="H4" i="99"/>
  <c r="K19" i="54"/>
  <c r="M17" i="54"/>
  <c r="AM20" i="54"/>
  <c r="AI23" i="99"/>
  <c r="AH18" i="99"/>
  <c r="AN22" i="99"/>
  <c r="D6" i="96"/>
  <c r="U21" i="99"/>
  <c r="AI25" i="54"/>
  <c r="AF20" i="54"/>
  <c r="AD4" i="99"/>
  <c r="X22" i="99"/>
  <c r="AT6" i="99"/>
  <c r="AH21" i="99"/>
  <c r="AE20" i="99"/>
  <c r="P23" i="54"/>
  <c r="U20" i="99"/>
  <c r="AP3" i="54"/>
  <c r="J20" i="54"/>
  <c r="AN6" i="54"/>
  <c r="T20" i="54"/>
  <c r="G19" i="99"/>
  <c r="G4" i="99"/>
  <c r="T21" i="99"/>
  <c r="M18" i="99"/>
  <c r="I23" i="99"/>
  <c r="K19" i="99"/>
  <c r="AI18" i="99"/>
  <c r="F4" i="99"/>
  <c r="AM17" i="54"/>
  <c r="G7" i="99"/>
  <c r="AC18" i="54"/>
  <c r="AO24" i="99"/>
  <c r="D20" i="54"/>
  <c r="AN11" i="54"/>
  <c r="AH23" i="99"/>
  <c r="V8" i="54"/>
  <c r="N3" i="99"/>
  <c r="AO17" i="99"/>
  <c r="AI5" i="99"/>
  <c r="I17" i="54"/>
  <c r="AA4" i="54"/>
  <c r="G21" i="54"/>
  <c r="M11" i="54"/>
  <c r="Z4" i="99"/>
  <c r="I21" i="99"/>
  <c r="T11" i="54"/>
  <c r="AA5" i="99"/>
  <c r="F4" i="54"/>
  <c r="AF10" i="99"/>
  <c r="W5" i="54"/>
  <c r="AQ23" i="99"/>
  <c r="AK11" i="54"/>
  <c r="P7" i="99"/>
  <c r="F24" i="54"/>
  <c r="AR17" i="99"/>
  <c r="S19" i="54"/>
  <c r="AN4" i="99"/>
  <c r="Z19" i="99"/>
  <c r="AU21" i="54"/>
  <c r="AR3" i="54"/>
  <c r="W21" i="54"/>
  <c r="AT7" i="99"/>
  <c r="AA20" i="54"/>
  <c r="AS24" i="54"/>
  <c r="AF18" i="99"/>
  <c r="AD8" i="54"/>
  <c r="S20" i="54"/>
  <c r="AT19" i="54"/>
  <c r="AD4" i="54"/>
  <c r="AR20" i="54"/>
  <c r="AU9" i="54"/>
  <c r="AD20" i="54"/>
  <c r="I4" i="54"/>
  <c r="E19" i="99"/>
  <c r="AS19" i="99"/>
  <c r="AB4" i="54"/>
  <c r="I18" i="99"/>
  <c r="AK19" i="99"/>
  <c r="G24" i="99"/>
  <c r="X19" i="54"/>
  <c r="N18" i="99"/>
  <c r="AS5" i="54"/>
  <c r="O22" i="54"/>
  <c r="M8" i="54"/>
  <c r="B7" i="54"/>
  <c r="AF23" i="99"/>
  <c r="AT18" i="54"/>
  <c r="AT22" i="99"/>
  <c r="I9" i="99"/>
  <c r="W20" i="99"/>
  <c r="G23" i="54"/>
  <c r="Q19" i="54"/>
  <c r="T9" i="54"/>
  <c r="AT25" i="54"/>
  <c r="Z17" i="54"/>
  <c r="X8" i="99"/>
  <c r="AA11" i="54"/>
  <c r="I6" i="99"/>
  <c r="AJ22" i="54"/>
  <c r="AL8" i="54"/>
  <c r="AJ24" i="99"/>
  <c r="H18" i="54"/>
  <c r="Q21" i="99"/>
  <c r="X7" i="54"/>
  <c r="S5" i="99"/>
  <c r="AQ4" i="99"/>
  <c r="AP6" i="54"/>
  <c r="V24" i="54"/>
  <c r="P22" i="99"/>
  <c r="B11" i="54"/>
  <c r="H24" i="54"/>
  <c r="W21" i="99"/>
  <c r="W10" i="54"/>
  <c r="AN5" i="54"/>
  <c r="AF21" i="54"/>
  <c r="AD7" i="99"/>
  <c r="X7" i="99"/>
  <c r="AM3" i="99"/>
  <c r="Z9" i="99"/>
  <c r="AT20" i="99"/>
  <c r="M4" i="99"/>
  <c r="D13" i="96"/>
  <c r="AG20" i="54"/>
  <c r="AH9" i="54"/>
  <c r="T19" i="54"/>
  <c r="H24" i="99"/>
  <c r="AJ20" i="99"/>
  <c r="O24" i="54"/>
  <c r="AP19" i="99"/>
  <c r="N6" i="54"/>
  <c r="AN20" i="99"/>
  <c r="AK20" i="99"/>
  <c r="AA21" i="54"/>
  <c r="Y20" i="99"/>
  <c r="T7" i="54"/>
  <c r="AB20" i="54"/>
  <c r="F25" i="54"/>
  <c r="AK22" i="99"/>
  <c r="V18" i="99"/>
  <c r="J18" i="99"/>
  <c r="H20" i="54"/>
  <c r="P9" i="54"/>
  <c r="AQ24" i="99"/>
  <c r="AU20" i="54"/>
  <c r="AJ19" i="99"/>
  <c r="AS25" i="54"/>
  <c r="M10" i="99"/>
  <c r="S8" i="99"/>
  <c r="N5" i="99"/>
  <c r="AE17" i="99"/>
  <c r="AQ10" i="99"/>
  <c r="C22" i="54"/>
  <c r="W7" i="54"/>
  <c r="J20" i="99"/>
  <c r="S17" i="99"/>
  <c r="E5" i="54"/>
  <c r="R24" i="54"/>
  <c r="G5" i="99"/>
  <c r="AO3" i="54"/>
  <c r="W9" i="99"/>
  <c r="AD23" i="99"/>
  <c r="AH3" i="54"/>
  <c r="H8" i="99"/>
  <c r="AN24" i="99"/>
  <c r="AB3" i="54"/>
  <c r="I17" i="99"/>
  <c r="AM24" i="54"/>
  <c r="P3" i="54"/>
  <c r="J11" i="54"/>
  <c r="AE24" i="54"/>
  <c r="AE23" i="99"/>
  <c r="Z3" i="99"/>
  <c r="AH19" i="99"/>
  <c r="E20" i="99"/>
  <c r="AJ18" i="54"/>
  <c r="E20" i="54"/>
  <c r="E8" i="54"/>
  <c r="D21" i="99"/>
  <c r="AC22" i="54"/>
  <c r="AD19" i="54"/>
  <c r="T22" i="54"/>
  <c r="AN19" i="54"/>
  <c r="T5" i="99"/>
  <c r="H19" i="54"/>
  <c r="AO9" i="54"/>
  <c r="Y21" i="99"/>
  <c r="AA18" i="99"/>
  <c r="J8" i="99"/>
  <c r="AQ20" i="54"/>
  <c r="Q4" i="54"/>
  <c r="I19" i="99"/>
  <c r="AH18" i="54"/>
  <c r="AQ5" i="99"/>
  <c r="AG20" i="99"/>
  <c r="AO25" i="54"/>
  <c r="Q21" i="54"/>
  <c r="K17" i="99"/>
  <c r="D4" i="96"/>
  <c r="AN19" i="99"/>
  <c r="U18" i="54"/>
  <c r="AD19" i="99"/>
  <c r="C39" i="96"/>
  <c r="AM18" i="99"/>
  <c r="E6" i="54"/>
  <c r="V20" i="99"/>
  <c r="N21" i="99"/>
  <c r="C37" i="96"/>
  <c r="AB19" i="54"/>
  <c r="L10" i="54"/>
  <c r="E22" i="99"/>
  <c r="AN23" i="54"/>
  <c r="AQ25" i="54"/>
  <c r="AT17" i="99"/>
  <c r="F37" i="96" l="1"/>
  <c r="F38" i="96"/>
  <c r="F5" i="96"/>
  <c r="F4" i="96"/>
  <c r="E4" i="96"/>
  <c r="E5" i="96"/>
  <c r="K25" i="99"/>
  <c r="AX3" i="54"/>
  <c r="AW3" i="54"/>
  <c r="AV3" i="54"/>
  <c r="E40" i="96"/>
  <c r="E39" i="96"/>
  <c r="AT25" i="99"/>
  <c r="AU19" i="99"/>
  <c r="D11" i="99"/>
  <c r="E13" i="96"/>
  <c r="E14" i="96"/>
  <c r="L25" i="99"/>
  <c r="F16" i="96"/>
  <c r="F17" i="96"/>
  <c r="M25" i="99"/>
  <c r="E38" i="96"/>
  <c r="E37" i="96"/>
  <c r="E25" i="96"/>
  <c r="E24" i="96"/>
  <c r="F11" i="96"/>
  <c r="F12" i="96"/>
  <c r="E7" i="96"/>
  <c r="E8" i="96"/>
  <c r="AR11" i="99"/>
  <c r="AG11" i="99"/>
  <c r="D25" i="99"/>
  <c r="F19" i="96"/>
  <c r="F18" i="96"/>
  <c r="AX6" i="54"/>
  <c r="AW6" i="54"/>
  <c r="AV6" i="54"/>
  <c r="F25" i="96"/>
  <c r="F24" i="96"/>
  <c r="E43" i="96"/>
  <c r="E44" i="96"/>
  <c r="F39" i="96"/>
  <c r="F40" i="96"/>
  <c r="F11" i="99"/>
  <c r="C11" i="99"/>
  <c r="AU3" i="99"/>
  <c r="K11" i="99"/>
  <c r="F43" i="96"/>
  <c r="F44" i="96"/>
  <c r="F7" i="96"/>
  <c r="F8" i="96"/>
  <c r="F21" i="96"/>
  <c r="F20" i="96"/>
  <c r="AU21" i="99"/>
  <c r="I11" i="99"/>
  <c r="F22" i="96"/>
  <c r="F23" i="96"/>
  <c r="E25" i="99"/>
  <c r="AQ25" i="99"/>
  <c r="F45" i="96"/>
  <c r="F46" i="96"/>
  <c r="F6" i="96"/>
  <c r="AU20" i="99"/>
  <c r="AV20" i="54"/>
  <c r="AX20" i="54"/>
  <c r="AW20" i="54"/>
  <c r="E12" i="96"/>
  <c r="E11" i="96"/>
  <c r="AW21" i="54"/>
  <c r="AV21" i="54"/>
  <c r="AX21" i="54"/>
  <c r="AS11" i="99"/>
  <c r="F14" i="96"/>
  <c r="F13" i="96"/>
  <c r="F29" i="96"/>
  <c r="F30" i="96"/>
  <c r="F9" i="96"/>
  <c r="F10" i="96"/>
  <c r="E6" i="96"/>
  <c r="E9" i="96"/>
  <c r="E10" i="96"/>
  <c r="Z11" i="99"/>
  <c r="T25" i="99"/>
  <c r="AR25" i="99"/>
  <c r="E45" i="96"/>
  <c r="E46" i="96"/>
  <c r="T11" i="99"/>
  <c r="E22" i="96"/>
  <c r="E23" i="96"/>
  <c r="X11" i="99"/>
  <c r="L11" i="99"/>
  <c r="P11" i="99"/>
  <c r="AM11" i="99"/>
  <c r="AU24" i="99"/>
  <c r="F25" i="99"/>
  <c r="X25" i="99"/>
  <c r="G25" i="99"/>
  <c r="N25" i="99"/>
  <c r="AC11" i="99"/>
  <c r="Q11" i="99"/>
  <c r="AV4" i="54"/>
  <c r="AX4" i="54"/>
  <c r="AW4" i="54"/>
  <c r="AU23" i="99"/>
  <c r="AH11" i="99"/>
  <c r="AF11" i="99"/>
  <c r="AA11" i="99"/>
  <c r="AE11" i="99"/>
  <c r="AU9" i="99"/>
  <c r="I25" i="99"/>
  <c r="AB25" i="99"/>
  <c r="E11" i="99"/>
  <c r="AB11" i="99"/>
  <c r="W11" i="99"/>
  <c r="AX25" i="54"/>
  <c r="AW25" i="54"/>
  <c r="AV25" i="54"/>
  <c r="V25" i="99"/>
  <c r="AX11" i="54"/>
  <c r="AW11" i="54"/>
  <c r="AV11" i="54"/>
  <c r="U25" i="99"/>
  <c r="E29" i="96"/>
  <c r="E30" i="96"/>
  <c r="AU8" i="99"/>
  <c r="AM25" i="99"/>
  <c r="AV7" i="54"/>
  <c r="AX7" i="54"/>
  <c r="AW7" i="54"/>
  <c r="AI25" i="99"/>
  <c r="W25" i="99"/>
  <c r="AG25" i="99"/>
  <c r="AJ25" i="99"/>
  <c r="AU22" i="99"/>
  <c r="AV22" i="54"/>
  <c r="AX22" i="54"/>
  <c r="AW22" i="54"/>
  <c r="V11" i="99"/>
  <c r="G11" i="99"/>
  <c r="U11" i="99"/>
  <c r="AU7" i="99"/>
  <c r="AK25" i="99"/>
  <c r="AA25" i="99"/>
  <c r="AF25" i="99"/>
  <c r="AU18" i="99"/>
  <c r="E18" i="96"/>
  <c r="E19" i="96"/>
  <c r="AU4" i="99"/>
  <c r="AK11" i="99"/>
  <c r="AV23" i="54"/>
  <c r="AX23" i="54"/>
  <c r="AW23" i="54"/>
  <c r="AN11" i="99"/>
  <c r="AV5" i="54"/>
  <c r="AX5" i="54"/>
  <c r="AW5" i="54"/>
  <c r="S25" i="99"/>
  <c r="AN25" i="99"/>
  <c r="O25" i="99"/>
  <c r="AO25" i="99"/>
  <c r="AU17" i="99"/>
  <c r="C25" i="99"/>
  <c r="M11" i="99"/>
  <c r="E16" i="96"/>
  <c r="E17" i="96"/>
  <c r="S11" i="99"/>
  <c r="AL11" i="99"/>
  <c r="N11" i="99"/>
  <c r="AW24" i="54"/>
  <c r="AV24" i="54"/>
  <c r="AX24" i="54"/>
  <c r="AU10" i="99"/>
  <c r="AD11" i="99"/>
  <c r="AX9" i="54"/>
  <c r="AW9" i="54"/>
  <c r="AV9" i="54"/>
  <c r="AX10" i="54"/>
  <c r="AW10" i="54"/>
  <c r="AV10" i="54"/>
  <c r="P25" i="99"/>
  <c r="AH25" i="99"/>
  <c r="AP25" i="99"/>
  <c r="AX17" i="54"/>
  <c r="AW17" i="54"/>
  <c r="AV17" i="54"/>
  <c r="AZ17" i="54" s="1"/>
  <c r="E20" i="96"/>
  <c r="E21" i="96"/>
  <c r="J11" i="99"/>
  <c r="R11" i="99"/>
  <c r="AJ11" i="99"/>
  <c r="O11" i="99"/>
  <c r="R25" i="99"/>
  <c r="AS25" i="99"/>
  <c r="Y25" i="99"/>
  <c r="Q25" i="99"/>
  <c r="J25" i="99"/>
  <c r="AE25" i="99"/>
  <c r="AW18" i="54"/>
  <c r="AV18" i="54"/>
  <c r="AX18" i="54"/>
  <c r="AQ11" i="99"/>
  <c r="AO11" i="99"/>
  <c r="AT11" i="99"/>
  <c r="AU5" i="99"/>
  <c r="AW8" i="54"/>
  <c r="AV8" i="54"/>
  <c r="AX8" i="54"/>
  <c r="AY8" i="54" s="1"/>
  <c r="AX19" i="54"/>
  <c r="AW19" i="54"/>
  <c r="AV19" i="54"/>
  <c r="AP11" i="99"/>
  <c r="Y11" i="99"/>
  <c r="H11" i="99"/>
  <c r="AI11" i="99"/>
  <c r="AU6" i="99"/>
  <c r="AC25" i="99"/>
  <c r="H25" i="99"/>
  <c r="Z25" i="99"/>
  <c r="AD25" i="99"/>
  <c r="AL25" i="99"/>
  <c r="AZ8" i="54" l="1"/>
  <c r="AZ24" i="54"/>
  <c r="AZ23" i="54"/>
  <c r="AZ21" i="54"/>
  <c r="AY9" i="54"/>
  <c r="AZ3" i="54"/>
  <c r="AY17" i="54"/>
  <c r="AZ22" i="54"/>
  <c r="AY10" i="54"/>
  <c r="AY18" i="54"/>
  <c r="AZ9" i="54"/>
  <c r="AY7" i="54"/>
  <c r="AZ19" i="54"/>
  <c r="AY4" i="54"/>
  <c r="AZ4" i="54"/>
  <c r="AZ10" i="54"/>
  <c r="AY5" i="54"/>
  <c r="AY11" i="54"/>
  <c r="AY21" i="54"/>
  <c r="AY6" i="54"/>
  <c r="AU11" i="99"/>
  <c r="AZ25" i="54"/>
  <c r="AZ5" i="54"/>
  <c r="AY3" i="54"/>
  <c r="AZ18" i="54"/>
  <c r="AY23" i="54"/>
  <c r="AZ7" i="54"/>
  <c r="AY25" i="54"/>
  <c r="AU25" i="99"/>
  <c r="AY20" i="54"/>
  <c r="AY19" i="54"/>
  <c r="AY22" i="54"/>
  <c r="AZ20" i="54"/>
  <c r="AY24" i="54"/>
  <c r="AZ11" i="54"/>
  <c r="AZ6" i="54"/>
  <c r="L27" i="96"/>
  <c r="L13" i="96"/>
  <c r="L35" i="96"/>
  <c r="L21" i="96"/>
  <c r="L24" i="96"/>
  <c r="L10" i="96"/>
  <c r="K34" i="96"/>
  <c r="K20" i="96"/>
  <c r="M28" i="96"/>
  <c r="M14" i="96"/>
  <c r="M29" i="96"/>
  <c r="M15" i="96"/>
  <c r="K33" i="96"/>
  <c r="K19" i="96"/>
  <c r="L29" i="96"/>
  <c r="L15" i="96"/>
  <c r="M30" i="96"/>
  <c r="M16" i="96"/>
  <c r="I41" i="96"/>
  <c r="I38" i="96"/>
  <c r="I37" i="96"/>
  <c r="M27" i="96"/>
  <c r="M13" i="96"/>
  <c r="I25" i="96"/>
  <c r="I11" i="96"/>
  <c r="I35" i="96"/>
  <c r="I21" i="96"/>
  <c r="K29" i="96"/>
  <c r="K15" i="96"/>
  <c r="L33" i="96"/>
  <c r="L19" i="96"/>
  <c r="K30" i="96"/>
  <c r="K16" i="96"/>
  <c r="I30" i="96"/>
  <c r="I16" i="96"/>
  <c r="K41" i="96"/>
  <c r="K38" i="96"/>
  <c r="K37" i="96"/>
  <c r="L40" i="96"/>
  <c r="L39" i="96"/>
  <c r="I34" i="96"/>
  <c r="I20" i="96"/>
  <c r="M33" i="96"/>
  <c r="M19" i="96"/>
  <c r="L26" i="96"/>
  <c r="L12" i="96"/>
  <c r="I29" i="96"/>
  <c r="I15" i="96"/>
  <c r="I26" i="96"/>
  <c r="I12" i="96"/>
  <c r="K24" i="96"/>
  <c r="K10" i="96"/>
  <c r="I28" i="96"/>
  <c r="I14" i="96"/>
  <c r="I33" i="96"/>
  <c r="I19" i="96"/>
  <c r="I32" i="96"/>
  <c r="I18" i="96"/>
  <c r="L30" i="96"/>
  <c r="L16" i="96"/>
  <c r="I27" i="96"/>
  <c r="I13" i="96"/>
  <c r="K25" i="96"/>
  <c r="K11" i="96"/>
  <c r="K48" i="96"/>
  <c r="I48" i="96"/>
  <c r="M48" i="96"/>
  <c r="J48" i="96"/>
  <c r="L48" i="96"/>
  <c r="M34" i="96"/>
  <c r="M20" i="96"/>
  <c r="L34" i="96"/>
  <c r="L20" i="96"/>
  <c r="K13" i="96"/>
  <c r="K27" i="96"/>
  <c r="M32" i="96"/>
  <c r="M18" i="96"/>
  <c r="M24" i="96"/>
  <c r="M10" i="96"/>
  <c r="I52" i="96"/>
  <c r="M52" i="96"/>
  <c r="L52" i="96"/>
  <c r="J52" i="96"/>
  <c r="K52" i="96"/>
  <c r="L46" i="96"/>
  <c r="K46" i="96"/>
  <c r="I46" i="96"/>
  <c r="J46" i="96"/>
  <c r="M46" i="96"/>
  <c r="J67" i="96"/>
  <c r="I67" i="96"/>
  <c r="K67" i="96"/>
  <c r="L67" i="96"/>
  <c r="J19" i="96"/>
  <c r="J33" i="96"/>
  <c r="M67" i="96"/>
  <c r="I54" i="96"/>
  <c r="L54" i="96"/>
  <c r="K54" i="96"/>
  <c r="J54" i="96"/>
  <c r="M54" i="96"/>
  <c r="L61" i="96"/>
  <c r="I61" i="96"/>
  <c r="K61" i="96"/>
  <c r="J61" i="96"/>
  <c r="J13" i="96"/>
  <c r="J27" i="96"/>
  <c r="M61" i="96"/>
  <c r="L47" i="96"/>
  <c r="I47" i="96"/>
  <c r="M47" i="96"/>
  <c r="J47" i="96"/>
  <c r="K47" i="96"/>
  <c r="M31" i="96"/>
  <c r="M17" i="96"/>
  <c r="K17" i="96"/>
  <c r="K31" i="96"/>
  <c r="L32" i="96"/>
  <c r="L18" i="96"/>
  <c r="J37" i="96"/>
  <c r="J38" i="96"/>
  <c r="J41" i="96"/>
  <c r="I49" i="96"/>
  <c r="L49" i="96"/>
  <c r="K49" i="96"/>
  <c r="J49" i="96"/>
  <c r="M49" i="96"/>
  <c r="I17" i="96"/>
  <c r="I31" i="96"/>
  <c r="L37" i="96"/>
  <c r="L38" i="96"/>
  <c r="L41" i="96"/>
  <c r="M44" i="96"/>
  <c r="I44" i="96"/>
  <c r="L44" i="96"/>
  <c r="J44" i="96"/>
  <c r="K44" i="96"/>
  <c r="I50" i="96"/>
  <c r="L50" i="96"/>
  <c r="M50" i="96"/>
  <c r="J50" i="96"/>
  <c r="K50" i="96"/>
  <c r="L11" i="96"/>
  <c r="L25" i="96"/>
  <c r="I10" i="96"/>
  <c r="I24" i="96"/>
  <c r="M35" i="96"/>
  <c r="L45" i="96"/>
  <c r="K45" i="96"/>
  <c r="I45" i="96"/>
  <c r="J45" i="96"/>
  <c r="M45" i="96"/>
  <c r="K69" i="96"/>
  <c r="L69" i="96"/>
  <c r="M69" i="96"/>
  <c r="J69" i="96"/>
  <c r="J35" i="96"/>
  <c r="I69" i="96"/>
  <c r="I60" i="96"/>
  <c r="J60" i="96"/>
  <c r="M60" i="96"/>
  <c r="L60" i="96"/>
  <c r="J26" i="96"/>
  <c r="K60" i="96"/>
  <c r="K28" i="96"/>
  <c r="K14" i="96"/>
  <c r="K26" i="96"/>
  <c r="K12" i="96"/>
  <c r="M66" i="96"/>
  <c r="J66" i="96"/>
  <c r="K66" i="96"/>
  <c r="I66" i="96"/>
  <c r="J32" i="96"/>
  <c r="L66" i="96"/>
  <c r="K35" i="96"/>
  <c r="K21" i="96"/>
  <c r="M11" i="96"/>
  <c r="M25" i="96"/>
  <c r="L17" i="96"/>
  <c r="L31" i="96"/>
  <c r="L28" i="96"/>
  <c r="L14" i="96"/>
  <c r="I51" i="96"/>
  <c r="L51" i="96"/>
  <c r="M51" i="96"/>
  <c r="J51" i="96"/>
  <c r="K51" i="96"/>
  <c r="J63" i="96"/>
  <c r="M63" i="96"/>
  <c r="K63" i="96"/>
  <c r="I63" i="96"/>
  <c r="J15" i="96"/>
  <c r="J29" i="96"/>
  <c r="L63" i="96"/>
  <c r="J64" i="96"/>
  <c r="M64" i="96"/>
  <c r="L64" i="96"/>
  <c r="K64" i="96"/>
  <c r="J16" i="96"/>
  <c r="J30" i="96"/>
  <c r="I64" i="96"/>
  <c r="J58" i="96"/>
  <c r="L58" i="96"/>
  <c r="M58" i="96"/>
  <c r="I58" i="96"/>
  <c r="J10" i="96"/>
  <c r="J24" i="96"/>
  <c r="K58" i="96"/>
  <c r="I62" i="96"/>
  <c r="J62" i="96"/>
  <c r="L62" i="96"/>
  <c r="K62" i="96"/>
  <c r="J14" i="96"/>
  <c r="J28" i="96"/>
  <c r="M62" i="96"/>
  <c r="L65" i="96"/>
  <c r="M65" i="96"/>
  <c r="J65" i="96"/>
  <c r="I65" i="96"/>
  <c r="J17" i="96"/>
  <c r="J31" i="96"/>
  <c r="K65" i="96"/>
  <c r="I53" i="96"/>
  <c r="M53" i="96"/>
  <c r="L53" i="96"/>
  <c r="J53" i="96"/>
  <c r="K53" i="96"/>
  <c r="K59" i="96"/>
  <c r="M59" i="96"/>
  <c r="I59" i="96"/>
  <c r="L59" i="96"/>
  <c r="J11" i="96"/>
  <c r="J25" i="96"/>
  <c r="J59" i="96"/>
  <c r="M68" i="96"/>
  <c r="I68" i="96"/>
  <c r="L68" i="96"/>
  <c r="J68" i="96"/>
  <c r="J20" i="96"/>
  <c r="J34" i="96"/>
  <c r="K68" i="96"/>
  <c r="L55" i="96"/>
  <c r="M55" i="96"/>
  <c r="K55" i="96"/>
  <c r="J55" i="96"/>
  <c r="I55" i="96"/>
  <c r="M26" i="96"/>
  <c r="J12" i="96"/>
  <c r="M12" i="96"/>
  <c r="J18" i="96"/>
  <c r="K18" i="96"/>
  <c r="K32" i="96"/>
  <c r="J21" i="96"/>
  <c r="M21" i="96"/>
  <c r="M37" i="96"/>
  <c r="M38" i="96"/>
  <c r="M41" i="9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<sst xmlns="http://schemas.openxmlformats.org/spreadsheetml/2006/main" count="3032" uniqueCount="198">
  <si>
    <t>Sample Identity:</t>
  </si>
  <si>
    <t>Grain Sizes</t>
  </si>
  <si>
    <t>[mm]</t>
  </si>
  <si>
    <t>[g]</t>
  </si>
  <si>
    <t>Initial Sample Weight [g]:</t>
  </si>
  <si>
    <t>Class weight</t>
  </si>
  <si>
    <t>Initial Sample Weight:</t>
  </si>
  <si>
    <t>Percentage of each fraction [%]</t>
  </si>
  <si>
    <t>Cummulative percentage [%]</t>
  </si>
  <si>
    <t>Fraction mass [g]</t>
  </si>
  <si>
    <t>Cummulative fraction mass [g]</t>
  </si>
  <si>
    <t>Grain Sizes [mm]</t>
  </si>
  <si>
    <t>Sample Name:</t>
  </si>
  <si>
    <t>position 1</t>
  </si>
  <si>
    <t>LZA</t>
  </si>
  <si>
    <t>US</t>
  </si>
  <si>
    <t>position 2b</t>
  </si>
  <si>
    <t>position 3</t>
  </si>
  <si>
    <t>position 4</t>
  </si>
  <si>
    <t>position 5</t>
  </si>
  <si>
    <t>position 6a</t>
  </si>
  <si>
    <t>position 6b</t>
  </si>
  <si>
    <t>position 7a</t>
  </si>
  <si>
    <t>position 7b</t>
  </si>
  <si>
    <t>position 8a</t>
  </si>
  <si>
    <t>position 8b</t>
  </si>
  <si>
    <t>position 10</t>
  </si>
  <si>
    <t>position 11</t>
  </si>
  <si>
    <t>position 12</t>
  </si>
  <si>
    <t>position 13</t>
  </si>
  <si>
    <t>position 14b</t>
  </si>
  <si>
    <t>position 15</t>
  </si>
  <si>
    <t>position 16</t>
  </si>
  <si>
    <t>position 17</t>
  </si>
  <si>
    <t>position 18</t>
  </si>
  <si>
    <t>position 19a</t>
  </si>
  <si>
    <t>position 19b</t>
  </si>
  <si>
    <t>position 20a</t>
  </si>
  <si>
    <t>position 20b</t>
  </si>
  <si>
    <t>position 21a</t>
  </si>
  <si>
    <t>position 21b</t>
  </si>
  <si>
    <t>position 22a</t>
  </si>
  <si>
    <t>position 22b</t>
  </si>
  <si>
    <t>position 23</t>
  </si>
  <si>
    <t>position 24</t>
  </si>
  <si>
    <t>Cumulative percentage</t>
  </si>
  <si>
    <t>[%]</t>
  </si>
  <si>
    <t>Average</t>
  </si>
  <si>
    <t>Down curve</t>
  </si>
  <si>
    <t>Up curve</t>
  </si>
  <si>
    <t>Upper Average</t>
  </si>
  <si>
    <t>Lower Average</t>
  </si>
  <si>
    <t>Sieblinie Akku</t>
  </si>
  <si>
    <t>Prozent</t>
  </si>
  <si>
    <t>dif</t>
  </si>
  <si>
    <t>dif/2</t>
  </si>
  <si>
    <t>für Hydro FT</t>
  </si>
  <si>
    <t>MIX</t>
  </si>
  <si>
    <t>MIX Hydro FT</t>
  </si>
  <si>
    <t>19b</t>
  </si>
  <si>
    <t>20a</t>
  </si>
  <si>
    <t>Nominator</t>
  </si>
  <si>
    <r>
      <rPr>
        <b/>
        <sz val="10"/>
        <rFont val="Symbol"/>
        <family val="1"/>
        <charset val="2"/>
      </rPr>
      <t>D</t>
    </r>
    <r>
      <rPr>
        <b/>
        <sz val="10"/>
        <rFont val="Arial"/>
        <family val="2"/>
      </rPr>
      <t>p(A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>)i</t>
    </r>
  </si>
  <si>
    <r>
      <t>1-p(A</t>
    </r>
    <r>
      <rPr>
        <b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>)i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</si>
  <si>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Arial"/>
        <family val="2"/>
      </rPr>
      <t>p(A</t>
    </r>
    <r>
      <rPr>
        <b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>)i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</si>
  <si>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Arial"/>
        <family val="1"/>
        <charset val="2"/>
      </rPr>
      <t>p(D</t>
    </r>
    <r>
      <rPr>
        <b/>
        <vertAlign val="subscript"/>
        <sz val="10"/>
        <rFont val="Arial"/>
        <family val="2"/>
      </rPr>
      <t>F</t>
    </r>
    <r>
      <rPr>
        <b/>
        <sz val="10"/>
        <rFont val="Arial"/>
        <family val="1"/>
        <charset val="2"/>
      </rPr>
      <t>)i</t>
    </r>
  </si>
  <si>
    <r>
      <t>1-p(A</t>
    </r>
    <r>
      <rPr>
        <b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>)i</t>
    </r>
  </si>
  <si>
    <r>
      <rPr>
        <b/>
        <sz val="10"/>
        <color rgb="FF006100"/>
        <rFont val="Symbol"/>
        <family val="1"/>
        <charset val="2"/>
      </rPr>
      <t>D</t>
    </r>
    <r>
      <rPr>
        <b/>
        <sz val="10"/>
        <color rgb="FF006100"/>
        <rFont val="Calibri"/>
        <family val="2"/>
        <scheme val="minor"/>
      </rPr>
      <t>p(Dx)i</t>
    </r>
  </si>
  <si>
    <r>
      <rPr>
        <b/>
        <sz val="10"/>
        <color rgb="FF006100"/>
        <rFont val="Symbol"/>
        <family val="1"/>
        <charset val="2"/>
      </rPr>
      <t>D</t>
    </r>
    <r>
      <rPr>
        <b/>
        <sz val="10"/>
        <color rgb="FF006100"/>
        <rFont val="Calibri"/>
        <family val="2"/>
        <scheme val="minor"/>
      </rPr>
      <t>p(Dx)i akku</t>
    </r>
  </si>
  <si>
    <t>Günter</t>
  </si>
  <si>
    <t>Grain Sizes (mm)</t>
  </si>
  <si>
    <t>Messungen LWW 12/2019</t>
  </si>
  <si>
    <t>SP1_OS</t>
  </si>
  <si>
    <t>SP2_OS</t>
  </si>
  <si>
    <t>SP3_OS</t>
  </si>
  <si>
    <t>SP4_OS</t>
  </si>
  <si>
    <t>SP1_US</t>
  </si>
  <si>
    <t>SP2_US</t>
  </si>
  <si>
    <t>SP3_US</t>
  </si>
  <si>
    <t>SP4_US</t>
  </si>
  <si>
    <t>d65 [mm]</t>
  </si>
  <si>
    <t>Gravel bank no.</t>
  </si>
  <si>
    <t>d65 (US)</t>
  </si>
  <si>
    <t>d65 (LZA)</t>
  </si>
  <si>
    <t>[-]</t>
  </si>
  <si>
    <t>2b</t>
  </si>
  <si>
    <t>6a</t>
  </si>
  <si>
    <t>6b</t>
  </si>
  <si>
    <t>7a</t>
  </si>
  <si>
    <t>7b</t>
  </si>
  <si>
    <t>8a</t>
  </si>
  <si>
    <t>8b</t>
  </si>
  <si>
    <t>14b</t>
  </si>
  <si>
    <t>19a</t>
  </si>
  <si>
    <t>20b</t>
  </si>
  <si>
    <t>21a</t>
  </si>
  <si>
    <t>21b</t>
  </si>
  <si>
    <t>22b</t>
  </si>
  <si>
    <t>22a</t>
  </si>
  <si>
    <t>Fkm</t>
  </si>
  <si>
    <t>[km]</t>
  </si>
  <si>
    <t>Grain sizes
[mm]</t>
  </si>
  <si>
    <t>Cum. 
Percentage LZA [%]</t>
  </si>
  <si>
    <t>Cum. 
Percentage
Mix [%]</t>
  </si>
  <si>
    <t>Cum. 
Percentage
Günter [%]</t>
  </si>
  <si>
    <t>d65 (Günter)</t>
  </si>
  <si>
    <t>d65 (Günter/LZA Mix)</t>
  </si>
  <si>
    <t>Auxiliar columns LZA</t>
  </si>
  <si>
    <t>Auxiliar columns Gunter</t>
  </si>
  <si>
    <t>Sprung LZA</t>
  </si>
  <si>
    <t>Cum. 
Percentage US [%]</t>
  </si>
  <si>
    <t xml:space="preserve">
Percentage US [%]</t>
  </si>
  <si>
    <t>Percentage LZA [%]</t>
  </si>
  <si>
    <t>Overview</t>
  </si>
  <si>
    <t>Auxiliar columns US</t>
  </si>
  <si>
    <t>Pos 1</t>
  </si>
  <si>
    <t>Pos 2b</t>
  </si>
  <si>
    <t>Pos 3</t>
  </si>
  <si>
    <t>Pos 4</t>
  </si>
  <si>
    <t>Pos 6a</t>
  </si>
  <si>
    <t>Pos 6b</t>
  </si>
  <si>
    <t>Pos 5</t>
  </si>
  <si>
    <t>Pos 7a</t>
  </si>
  <si>
    <t>Pos 7b</t>
  </si>
  <si>
    <t>Pos 8a</t>
  </si>
  <si>
    <t>Pos 8b</t>
  </si>
  <si>
    <t>Pos 10</t>
  </si>
  <si>
    <t>Pos 11</t>
  </si>
  <si>
    <t>Pos 12</t>
  </si>
  <si>
    <t>Pos 15</t>
  </si>
  <si>
    <t>Pos 16</t>
  </si>
  <si>
    <t>Pos 20b</t>
  </si>
  <si>
    <t>Pos 21a</t>
  </si>
  <si>
    <t>Pos 21b</t>
  </si>
  <si>
    <t>Pos 22a</t>
  </si>
  <si>
    <t>Pos 23</t>
  </si>
  <si>
    <t>Pos 24</t>
  </si>
  <si>
    <t>Sprung US</t>
  </si>
  <si>
    <t>rhy = h [m]</t>
  </si>
  <si>
    <t>IE [-]</t>
  </si>
  <si>
    <r>
      <t xml:space="preserve">Formula for </t>
    </r>
    <r>
      <rPr>
        <b/>
        <sz val="10"/>
        <rFont val="Calibri"/>
        <family val="2"/>
      </rPr>
      <t>Δ</t>
    </r>
    <r>
      <rPr>
        <b/>
        <sz val="10"/>
        <rFont val="Arial"/>
        <family val="2"/>
      </rPr>
      <t xml:space="preserve"> d</t>
    </r>
  </si>
  <si>
    <r>
      <rPr>
        <sz val="10"/>
        <rFont val="Calibri"/>
        <family val="2"/>
      </rPr>
      <t>ρ</t>
    </r>
    <r>
      <rPr>
        <sz val="9"/>
        <rFont val="Arial"/>
        <family val="2"/>
      </rPr>
      <t>s [kg/m³]</t>
    </r>
  </si>
  <si>
    <t>ρw [kg/m³]</t>
  </si>
  <si>
    <t>Δθcrit [-]</t>
  </si>
  <si>
    <t>Factor [-]</t>
  </si>
  <si>
    <t>d2 [m]</t>
  </si>
  <si>
    <t>d1 [m]</t>
  </si>
  <si>
    <t>d1(h =5) [m]</t>
  </si>
  <si>
    <t>d1(h =4) [m]</t>
  </si>
  <si>
    <t>d1(h =2) [m]</t>
  </si>
  <si>
    <t>d1(h =0.5) [m]</t>
  </si>
  <si>
    <t>d1(h =1) [m]</t>
  </si>
  <si>
    <t>d2 [mm]</t>
  </si>
  <si>
    <t>d1(h =5) [mm]</t>
  </si>
  <si>
    <t>d1(h =4) [mm]</t>
  </si>
  <si>
    <t>d1(h =2) [mm]</t>
  </si>
  <si>
    <t>d1(h =1) [mm]</t>
  </si>
  <si>
    <t>d1(h =0.5) [mm]</t>
  </si>
  <si>
    <t>θcrit1 [-]</t>
  </si>
  <si>
    <t>θcrit2 [-]</t>
  </si>
  <si>
    <t>d2 (d1) in [m]</t>
  </si>
  <si>
    <t>d2 (d1) in [mm]</t>
  </si>
  <si>
    <t>Test</t>
  </si>
  <si>
    <t>d [mm]</t>
  </si>
  <si>
    <t>θcrit(h=4) [-]</t>
  </si>
  <si>
    <t>θcrit(h=5) [-]</t>
  </si>
  <si>
    <t>θcrit(h=2) [-]</t>
  </si>
  <si>
    <t>θcrit(h=1) [-]</t>
  </si>
  <si>
    <t>θcrit(h=0.5) [-]</t>
  </si>
  <si>
    <t>θcrit(d, h) [-]</t>
  </si>
  <si>
    <r>
      <rPr>
        <b/>
        <sz val="10"/>
        <rFont val="Calibri"/>
        <family val="2"/>
      </rPr>
      <t>Δ</t>
    </r>
    <r>
      <rPr>
        <b/>
        <sz val="9"/>
        <rFont val="Arial"/>
        <family val="2"/>
      </rPr>
      <t>d (h=5)</t>
    </r>
    <r>
      <rPr>
        <b/>
        <sz val="10"/>
        <rFont val="Arial"/>
        <family val="2"/>
      </rPr>
      <t xml:space="preserve"> [mm]</t>
    </r>
  </si>
  <si>
    <t>Δd (h) [mm]</t>
  </si>
  <si>
    <r>
      <rPr>
        <b/>
        <sz val="10"/>
        <rFont val="Calibri"/>
        <family val="2"/>
      </rPr>
      <t>Δ</t>
    </r>
    <r>
      <rPr>
        <b/>
        <sz val="9"/>
        <rFont val="Arial"/>
        <family val="2"/>
      </rPr>
      <t>d (h=4)</t>
    </r>
    <r>
      <rPr>
        <b/>
        <sz val="10"/>
        <rFont val="Arial"/>
        <family val="2"/>
      </rPr>
      <t xml:space="preserve"> [mm]</t>
    </r>
  </si>
  <si>
    <r>
      <rPr>
        <b/>
        <sz val="10"/>
        <rFont val="Calibri"/>
        <family val="2"/>
      </rPr>
      <t>Δ</t>
    </r>
    <r>
      <rPr>
        <b/>
        <sz val="9"/>
        <rFont val="Arial"/>
        <family val="2"/>
      </rPr>
      <t>d (h=2)</t>
    </r>
    <r>
      <rPr>
        <b/>
        <sz val="10"/>
        <rFont val="Arial"/>
        <family val="2"/>
      </rPr>
      <t xml:space="preserve"> [mm]</t>
    </r>
  </si>
  <si>
    <r>
      <rPr>
        <b/>
        <sz val="10"/>
        <rFont val="Calibri"/>
        <family val="2"/>
      </rPr>
      <t>Δ</t>
    </r>
    <r>
      <rPr>
        <b/>
        <sz val="9"/>
        <rFont val="Arial"/>
        <family val="2"/>
      </rPr>
      <t>d (h=1)</t>
    </r>
    <r>
      <rPr>
        <b/>
        <sz val="10"/>
        <rFont val="Arial"/>
        <family val="2"/>
      </rPr>
      <t xml:space="preserve"> [mm]</t>
    </r>
  </si>
  <si>
    <r>
      <rPr>
        <b/>
        <sz val="10"/>
        <rFont val="Calibri"/>
        <family val="2"/>
      </rPr>
      <t>Δ</t>
    </r>
    <r>
      <rPr>
        <b/>
        <sz val="9"/>
        <rFont val="Arial"/>
        <family val="2"/>
      </rPr>
      <t>d (h=0.5)</t>
    </r>
    <r>
      <rPr>
        <b/>
        <sz val="10"/>
        <rFont val="Arial"/>
        <family val="2"/>
      </rPr>
      <t xml:space="preserve"> [mm]</t>
    </r>
  </si>
  <si>
    <t>d84 [mm]</t>
  </si>
  <si>
    <t xml:space="preserve"> </t>
  </si>
  <si>
    <t>1-2b</t>
  </si>
  <si>
    <t>4-6a</t>
  </si>
  <si>
    <t>6a-6b</t>
  </si>
  <si>
    <t>6b-5</t>
  </si>
  <si>
    <t>5-7a</t>
  </si>
  <si>
    <t>7b-8a</t>
  </si>
  <si>
    <t>8a-8b</t>
  </si>
  <si>
    <t>8b-10</t>
  </si>
  <si>
    <t>10-11</t>
  </si>
  <si>
    <t>11-12</t>
  </si>
  <si>
    <t>15-16</t>
  </si>
  <si>
    <t>20b-21a</t>
  </si>
  <si>
    <t>21a-21b</t>
  </si>
  <si>
    <t>22a-23</t>
  </si>
  <si>
    <t>23-24</t>
  </si>
  <si>
    <t>3-4</t>
  </si>
  <si>
    <t>Oberschicht (OS): LZA</t>
  </si>
  <si>
    <t>Unterschicht (US): Siebung</t>
  </si>
  <si>
    <t>Summe</t>
  </si>
  <si>
    <t>Fraktion Nr.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</si>
</sst>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"/>
    <numFmt numFmtId="166" formatCode="0.0%"/>
    <numFmt numFmtId="167" formatCode="0.00000"/>
    <numFmt numFmtId="168" formatCode="0.0000"/>
    <numFmt numFmtId="169" formatCode="0.00000000"/>
    <numFmt numFmtId="170" formatCode="0.00000000000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b/>
      <sz val="18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1"/>
      <charset val="2"/>
    </font>
    <font>
      <b/>
      <sz val="10"/>
      <name val="Symbol"/>
      <family val="1"/>
      <charset val="2"/>
    </font>
    <font>
      <b/>
      <vertAlign val="subscript"/>
      <sz val="10"/>
      <name val="Arial"/>
      <family val="2"/>
    </font>
    <font>
      <b/>
      <sz val="10"/>
      <color rgb="FF006100"/>
      <name val="Calibri"/>
      <family val="1"/>
      <charset val="2"/>
      <scheme val="minor"/>
    </font>
    <font>
      <b/>
      <sz val="10"/>
      <color rgb="FF006100"/>
      <name val="Symbol"/>
      <family val="1"/>
      <charset val="2"/>
    </font>
    <font>
      <b/>
      <sz val="10"/>
      <color rgb="FF006100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sz val="9"/>
      <name val="Arial"/>
      <family val="2"/>
    </font>
    <font>
      <b/>
      <sz val="9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2" fillId="0" borderId="0"/>
    <xf numFmtId="0" fontId="8" fillId="6" borderId="0" applyNumberFormat="0" applyBorder="0" applyAlignment="0" applyProtection="0"/>
    <xf numFmtId="0" fontId="1" fillId="0" borderId="0"/>
    <xf numFmtId="9" fontId="11" fillId="0" borderId="0" applyFont="0" applyFill="0" applyBorder="0" applyAlignment="0" applyProtection="0"/>
  </cellStyleXfs>
  <cellXfs count="295">
    <xf numFmtId="0" fontId="0" fillId="0" borderId="0" xfId="0"/>
    <xf numFmtId="0" fontId="0" fillId="0" borderId="2" xfId="0" applyBorder="1"/>
    <xf numFmtId="0" fontId="4" fillId="3" borderId="10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 wrapText="1"/>
    </xf>
    <xf numFmtId="0" fontId="4" fillId="4" borderId="13" xfId="0" applyFont="1" applyFill="1" applyBorder="1" applyAlignment="1">
      <alignment horizontal="center" wrapText="1"/>
    </xf>
    <xf numFmtId="0" fontId="4" fillId="5" borderId="3" xfId="0" applyFont="1" applyFill="1" applyBorder="1" applyAlignment="1">
      <alignment horizontal="center" wrapText="1"/>
    </xf>
    <xf numFmtId="166" fontId="0" fillId="4" borderId="18" xfId="0" applyNumberFormat="1" applyFill="1" applyBorder="1" applyAlignment="1">
      <alignment horizontal="center" vertical="center"/>
    </xf>
    <xf numFmtId="166" fontId="0" fillId="5" borderId="22" xfId="0" applyNumberFormat="1" applyFill="1" applyBorder="1" applyAlignment="1">
      <alignment horizontal="center" vertical="center"/>
    </xf>
    <xf numFmtId="166" fontId="0" fillId="5" borderId="7" xfId="0" applyNumberFormat="1" applyFill="1" applyBorder="1" applyAlignment="1">
      <alignment horizontal="center" vertical="center"/>
    </xf>
    <xf numFmtId="0" fontId="6" fillId="0" borderId="0" xfId="2" applyFont="1" applyFill="1" applyBorder="1"/>
    <xf numFmtId="0" fontId="6" fillId="0" borderId="0" xfId="2" applyFont="1" applyFill="1" applyBorder="1" applyAlignment="1">
      <alignment horizontal="center"/>
    </xf>
    <xf numFmtId="0" fontId="7" fillId="0" borderId="0" xfId="2" applyFont="1" applyFill="1" applyBorder="1" applyAlignment="1">
      <alignment horizontal="center"/>
    </xf>
    <xf numFmtId="0" fontId="6" fillId="0" borderId="0" xfId="2" applyFont="1" applyFill="1" applyBorder="1" applyAlignment="1">
      <alignment horizontal="right"/>
    </xf>
    <xf numFmtId="0" fontId="3" fillId="0" borderId="9" xfId="2" applyFont="1" applyBorder="1" applyAlignment="1">
      <alignment horizontal="center"/>
    </xf>
    <xf numFmtId="0" fontId="3" fillId="0" borderId="3" xfId="2" applyFont="1" applyBorder="1" applyAlignment="1">
      <alignment horizontal="center"/>
    </xf>
    <xf numFmtId="0" fontId="3" fillId="0" borderId="8" xfId="2" applyFont="1" applyBorder="1" applyAlignment="1">
      <alignment horizontal="center"/>
    </xf>
    <xf numFmtId="0" fontId="3" fillId="0" borderId="4" xfId="2" applyFont="1" applyBorder="1" applyAlignment="1">
      <alignment horizontal="center"/>
    </xf>
    <xf numFmtId="164" fontId="6" fillId="0" borderId="0" xfId="2" applyNumberFormat="1" applyFont="1" applyFill="1" applyBorder="1" applyAlignment="1">
      <alignment horizontal="center"/>
    </xf>
    <xf numFmtId="0" fontId="5" fillId="2" borderId="10" xfId="2" applyFont="1" applyFill="1" applyBorder="1" applyAlignment="1">
      <alignment horizontal="right"/>
    </xf>
    <xf numFmtId="0" fontId="5" fillId="2" borderId="7" xfId="2" applyFont="1" applyFill="1" applyBorder="1" applyAlignment="1">
      <alignment horizontal="center"/>
    </xf>
    <xf numFmtId="165" fontId="7" fillId="0" borderId="0" xfId="2" applyNumberFormat="1" applyFont="1" applyFill="1" applyBorder="1" applyAlignment="1">
      <alignment horizontal="center"/>
    </xf>
    <xf numFmtId="164" fontId="6" fillId="0" borderId="0" xfId="2" applyNumberFormat="1" applyFont="1" applyFill="1" applyBorder="1"/>
    <xf numFmtId="0" fontId="7" fillId="0" borderId="0" xfId="2" applyFont="1" applyFill="1" applyBorder="1"/>
    <xf numFmtId="2" fontId="0" fillId="5" borderId="2" xfId="0" applyNumberFormat="1" applyFill="1" applyBorder="1" applyAlignment="1">
      <alignment horizontal="center" vertical="center"/>
    </xf>
    <xf numFmtId="0" fontId="2" fillId="2" borderId="2" xfId="2" applyFont="1" applyFill="1" applyBorder="1" applyAlignment="1">
      <alignment horizontal="right"/>
    </xf>
    <xf numFmtId="164" fontId="2" fillId="2" borderId="2" xfId="2" applyNumberFormat="1" applyFont="1" applyFill="1" applyBorder="1" applyAlignment="1">
      <alignment horizontal="center"/>
    </xf>
    <xf numFmtId="2" fontId="0" fillId="5" borderId="18" xfId="0" applyNumberFormat="1" applyFill="1" applyBorder="1" applyAlignment="1">
      <alignment horizontal="center" vertical="center"/>
    </xf>
    <xf numFmtId="0" fontId="9" fillId="4" borderId="2" xfId="3" applyFont="1" applyFill="1" applyBorder="1"/>
    <xf numFmtId="0" fontId="2" fillId="4" borderId="23" xfId="0" applyFont="1" applyFill="1" applyBorder="1" applyAlignment="1">
      <alignment horizontal="center" wrapText="1"/>
    </xf>
    <xf numFmtId="0" fontId="0" fillId="0" borderId="18" xfId="0" applyBorder="1"/>
    <xf numFmtId="0" fontId="4" fillId="0" borderId="2" xfId="0" applyFont="1" applyFill="1" applyBorder="1" applyAlignment="1">
      <alignment horizontal="center"/>
    </xf>
    <xf numFmtId="0" fontId="5" fillId="3" borderId="26" xfId="0" applyFont="1" applyFill="1" applyBorder="1" applyAlignment="1">
      <alignment horizontal="center"/>
    </xf>
    <xf numFmtId="0" fontId="5" fillId="3" borderId="16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25" xfId="0" applyFont="1" applyFill="1" applyBorder="1" applyAlignment="1">
      <alignment horizontal="center"/>
    </xf>
    <xf numFmtId="0" fontId="10" fillId="0" borderId="0" xfId="2" applyFont="1" applyFill="1" applyBorder="1" applyAlignment="1">
      <alignment horizontal="center"/>
    </xf>
    <xf numFmtId="0" fontId="2" fillId="0" borderId="2" xfId="0" applyFont="1" applyBorder="1"/>
    <xf numFmtId="0" fontId="1" fillId="0" borderId="2" xfId="4" applyBorder="1" applyAlignment="1">
      <alignment horizontal="center"/>
    </xf>
    <xf numFmtId="166" fontId="2" fillId="7" borderId="2" xfId="2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11" fontId="0" fillId="0" borderId="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2" applyFont="1" applyFill="1" applyBorder="1"/>
    <xf numFmtId="0" fontId="2" fillId="0" borderId="2" xfId="2" applyFont="1" applyFill="1" applyBorder="1" applyAlignment="1">
      <alignment horizontal="center"/>
    </xf>
    <xf numFmtId="0" fontId="0" fillId="8" borderId="2" xfId="0" applyFill="1" applyBorder="1"/>
    <xf numFmtId="0" fontId="2" fillId="8" borderId="2" xfId="2" applyFont="1" applyFill="1" applyBorder="1"/>
    <xf numFmtId="0" fontId="2" fillId="8" borderId="2" xfId="2" applyFont="1" applyFill="1" applyBorder="1" applyAlignment="1">
      <alignment horizontal="center"/>
    </xf>
    <xf numFmtId="0" fontId="0" fillId="8" borderId="29" xfId="0" applyFill="1" applyBorder="1"/>
    <xf numFmtId="0" fontId="2" fillId="0" borderId="2" xfId="2" applyFont="1" applyFill="1" applyBorder="1" applyAlignment="1">
      <alignment horizontal="right"/>
    </xf>
    <xf numFmtId="164" fontId="2" fillId="0" borderId="2" xfId="2" applyNumberFormat="1" applyFont="1" applyFill="1" applyBorder="1" applyAlignment="1">
      <alignment horizontal="center"/>
    </xf>
    <xf numFmtId="0" fontId="0" fillId="9" borderId="18" xfId="0" applyFill="1" applyBorder="1"/>
    <xf numFmtId="0" fontId="0" fillId="8" borderId="0" xfId="0" applyFill="1"/>
    <xf numFmtId="0" fontId="1" fillId="0" borderId="29" xfId="4" applyFill="1" applyBorder="1" applyAlignment="1">
      <alignment horizontal="center"/>
    </xf>
    <xf numFmtId="0" fontId="6" fillId="0" borderId="2" xfId="2" applyFont="1" applyFill="1" applyBorder="1"/>
    <xf numFmtId="0" fontId="6" fillId="0" borderId="2" xfId="2" applyFont="1" applyFill="1" applyBorder="1" applyAlignment="1">
      <alignment horizontal="center"/>
    </xf>
    <xf numFmtId="0" fontId="1" fillId="8" borderId="2" xfId="4" applyFill="1" applyBorder="1" applyAlignment="1">
      <alignment horizontal="center"/>
    </xf>
    <xf numFmtId="0" fontId="1" fillId="8" borderId="29" xfId="4" applyFill="1" applyBorder="1" applyAlignment="1">
      <alignment horizontal="center"/>
    </xf>
    <xf numFmtId="0" fontId="1" fillId="8" borderId="28" xfId="4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3" fillId="0" borderId="2" xfId="2" applyFon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0" fillId="0" borderId="2" xfId="0" applyNumberFormat="1" applyFill="1" applyBorder="1" applyAlignment="1">
      <alignment horizontal="center"/>
    </xf>
    <xf numFmtId="9" fontId="0" fillId="0" borderId="2" xfId="5" applyFon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0" fillId="10" borderId="0" xfId="0" applyFill="1"/>
    <xf numFmtId="2" fontId="6" fillId="0" borderId="0" xfId="2" applyNumberFormat="1" applyFont="1" applyFill="1" applyBorder="1"/>
    <xf numFmtId="0" fontId="2" fillId="0" borderId="0" xfId="0" applyFont="1"/>
    <xf numFmtId="2" fontId="0" fillId="0" borderId="0" xfId="0" applyNumberFormat="1" applyFill="1"/>
    <xf numFmtId="0" fontId="0" fillId="0" borderId="0" xfId="0" applyFill="1"/>
    <xf numFmtId="167" fontId="8" fillId="0" borderId="0" xfId="3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7" fontId="5" fillId="0" borderId="0" xfId="2" applyNumberFormat="1" applyFont="1" applyFill="1" applyBorder="1" applyAlignment="1">
      <alignment horizontal="center"/>
    </xf>
    <xf numFmtId="0" fontId="7" fillId="0" borderId="0" xfId="2" applyFont="1" applyFill="1" applyBorder="1" applyAlignment="1"/>
    <xf numFmtId="169" fontId="6" fillId="0" borderId="0" xfId="2" applyNumberFormat="1" applyFont="1" applyFill="1" applyBorder="1"/>
    <xf numFmtId="0" fontId="12" fillId="0" borderId="0" xfId="2" applyFont="1" applyFill="1" applyBorder="1" applyAlignment="1">
      <alignment vertical="center"/>
    </xf>
    <xf numFmtId="2" fontId="6" fillId="0" borderId="2" xfId="2" applyNumberFormat="1" applyFont="1" applyFill="1" applyBorder="1" applyAlignment="1">
      <alignment horizontal="center"/>
    </xf>
    <xf numFmtId="2" fontId="0" fillId="0" borderId="2" xfId="0" applyNumberFormat="1" applyFill="1" applyBorder="1" applyAlignment="1">
      <alignment horizontal="center"/>
    </xf>
    <xf numFmtId="168" fontId="6" fillId="0" borderId="2" xfId="2" applyNumberFormat="1" applyFont="1" applyFill="1" applyBorder="1" applyAlignment="1">
      <alignment horizontal="center"/>
    </xf>
    <xf numFmtId="168" fontId="0" fillId="11" borderId="2" xfId="0" applyNumberFormat="1" applyFill="1" applyBorder="1" applyAlignment="1">
      <alignment horizontal="center"/>
    </xf>
    <xf numFmtId="2" fontId="8" fillId="0" borderId="2" xfId="3" applyNumberFormat="1" applyFill="1" applyBorder="1" applyAlignment="1">
      <alignment horizontal="center"/>
    </xf>
    <xf numFmtId="168" fontId="0" fillId="0" borderId="2" xfId="0" applyNumberFormat="1" applyFill="1" applyBorder="1" applyAlignment="1">
      <alignment horizontal="center"/>
    </xf>
    <xf numFmtId="2" fontId="6" fillId="0" borderId="10" xfId="2" applyNumberFormat="1" applyFont="1" applyFill="1" applyBorder="1" applyAlignment="1">
      <alignment horizontal="center"/>
    </xf>
    <xf numFmtId="2" fontId="8" fillId="0" borderId="7" xfId="3" applyNumberFormat="1" applyFill="1" applyBorder="1" applyAlignment="1">
      <alignment horizontal="center"/>
    </xf>
    <xf numFmtId="2" fontId="6" fillId="0" borderId="8" xfId="2" applyNumberFormat="1" applyFont="1" applyFill="1" applyBorder="1" applyAlignment="1">
      <alignment horizontal="center"/>
    </xf>
    <xf numFmtId="2" fontId="0" fillId="0" borderId="30" xfId="0" applyNumberFormat="1" applyFill="1" applyBorder="1" applyAlignment="1">
      <alignment horizontal="center"/>
    </xf>
    <xf numFmtId="168" fontId="6" fillId="0" borderId="30" xfId="2" applyNumberFormat="1" applyFont="1" applyFill="1" applyBorder="1" applyAlignment="1">
      <alignment horizontal="center"/>
    </xf>
    <xf numFmtId="2" fontId="6" fillId="11" borderId="30" xfId="2" applyNumberFormat="1" applyFont="1" applyFill="1" applyBorder="1" applyAlignment="1">
      <alignment horizontal="center"/>
    </xf>
    <xf numFmtId="168" fontId="0" fillId="11" borderId="30" xfId="0" applyNumberFormat="1" applyFill="1" applyBorder="1" applyAlignment="1">
      <alignment horizontal="center"/>
    </xf>
    <xf numFmtId="2" fontId="8" fillId="0" borderId="30" xfId="3" applyNumberFormat="1" applyFill="1" applyBorder="1" applyAlignment="1">
      <alignment horizontal="center"/>
    </xf>
    <xf numFmtId="2" fontId="8" fillId="0" borderId="4" xfId="3" applyNumberFormat="1" applyFill="1" applyBorder="1" applyAlignment="1">
      <alignment horizontal="center"/>
    </xf>
    <xf numFmtId="2" fontId="6" fillId="0" borderId="31" xfId="2" applyNumberFormat="1" applyFon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168" fontId="6" fillId="0" borderId="18" xfId="2" applyNumberFormat="1" applyFont="1" applyFill="1" applyBorder="1" applyAlignment="1">
      <alignment horizontal="center"/>
    </xf>
    <xf numFmtId="2" fontId="6" fillId="0" borderId="18" xfId="2" applyNumberFormat="1" applyFont="1" applyFill="1" applyBorder="1" applyAlignment="1">
      <alignment horizontal="center"/>
    </xf>
    <xf numFmtId="168" fontId="0" fillId="11" borderId="18" xfId="0" applyNumberFormat="1" applyFill="1" applyBorder="1" applyAlignment="1">
      <alignment horizontal="center"/>
    </xf>
    <xf numFmtId="2" fontId="8" fillId="0" borderId="18" xfId="3" applyNumberFormat="1" applyFill="1" applyBorder="1" applyAlignment="1">
      <alignment horizontal="center"/>
    </xf>
    <xf numFmtId="2" fontId="8" fillId="0" borderId="22" xfId="3" applyNumberFormat="1" applyFill="1" applyBorder="1" applyAlignment="1">
      <alignment horizontal="center"/>
    </xf>
    <xf numFmtId="0" fontId="13" fillId="3" borderId="32" xfId="2" applyFont="1" applyFill="1" applyBorder="1" applyAlignment="1">
      <alignment horizontal="center"/>
    </xf>
    <xf numFmtId="0" fontId="5" fillId="3" borderId="33" xfId="2" applyFont="1" applyFill="1" applyBorder="1" applyAlignment="1">
      <alignment horizontal="center"/>
    </xf>
    <xf numFmtId="0" fontId="13" fillId="3" borderId="33" xfId="2" applyFont="1" applyFill="1" applyBorder="1" applyAlignment="1">
      <alignment horizontal="center"/>
    </xf>
    <xf numFmtId="0" fontId="16" fillId="3" borderId="33" xfId="3" applyFont="1" applyFill="1" applyBorder="1" applyAlignment="1">
      <alignment horizontal="center"/>
    </xf>
    <xf numFmtId="0" fontId="16" fillId="3" borderId="34" xfId="3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12" borderId="0" xfId="0" applyFont="1" applyFill="1" applyBorder="1" applyAlignment="1">
      <alignment horizontal="center"/>
    </xf>
    <xf numFmtId="0" fontId="5" fillId="12" borderId="0" xfId="0" applyFont="1" applyFill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6" fillId="0" borderId="30" xfId="2" applyFont="1" applyFill="1" applyBorder="1" applyAlignment="1">
      <alignment horizontal="center"/>
    </xf>
    <xf numFmtId="0" fontId="6" fillId="0" borderId="4" xfId="2" applyFont="1" applyFill="1" applyBorder="1" applyAlignment="1">
      <alignment horizontal="center"/>
    </xf>
    <xf numFmtId="1" fontId="0" fillId="0" borderId="0" xfId="0" applyNumberFormat="1"/>
    <xf numFmtId="0" fontId="8" fillId="0" borderId="9" xfId="3" applyFill="1" applyBorder="1" applyAlignment="1">
      <alignment horizontal="center"/>
    </xf>
    <xf numFmtId="2" fontId="8" fillId="0" borderId="13" xfId="3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0" borderId="10" xfId="3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8" fillId="0" borderId="8" xfId="3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" fontId="6" fillId="0" borderId="9" xfId="2" applyNumberFormat="1" applyFont="1" applyFill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168" fontId="6" fillId="0" borderId="13" xfId="2" applyNumberFormat="1" applyFont="1" applyFill="1" applyBorder="1" applyAlignment="1">
      <alignment horizontal="center"/>
    </xf>
    <xf numFmtId="2" fontId="6" fillId="0" borderId="13" xfId="2" applyNumberFormat="1" applyFont="1" applyFill="1" applyBorder="1" applyAlignment="1">
      <alignment horizontal="center"/>
    </xf>
    <xf numFmtId="168" fontId="0" fillId="11" borderId="13" xfId="0" applyNumberFormat="1" applyFill="1" applyBorder="1" applyAlignment="1">
      <alignment horizontal="center"/>
    </xf>
    <xf numFmtId="2" fontId="8" fillId="0" borderId="3" xfId="3" applyNumberFormat="1" applyFill="1" applyBorder="1" applyAlignment="1">
      <alignment horizontal="center"/>
    </xf>
    <xf numFmtId="0" fontId="13" fillId="3" borderId="35" xfId="2" applyFont="1" applyFill="1" applyBorder="1" applyAlignment="1">
      <alignment horizontal="center"/>
    </xf>
    <xf numFmtId="0" fontId="5" fillId="3" borderId="36" xfId="2" applyFont="1" applyFill="1" applyBorder="1" applyAlignment="1">
      <alignment horizontal="center"/>
    </xf>
    <xf numFmtId="0" fontId="13" fillId="3" borderId="36" xfId="2" applyFont="1" applyFill="1" applyBorder="1" applyAlignment="1">
      <alignment horizontal="center"/>
    </xf>
    <xf numFmtId="0" fontId="16" fillId="3" borderId="36" xfId="3" applyFont="1" applyFill="1" applyBorder="1" applyAlignment="1">
      <alignment horizontal="center"/>
    </xf>
    <xf numFmtId="0" fontId="16" fillId="3" borderId="37" xfId="3" applyFont="1" applyFill="1" applyBorder="1" applyAlignment="1">
      <alignment horizontal="center"/>
    </xf>
    <xf numFmtId="2" fontId="8" fillId="0" borderId="0" xfId="3" applyNumberFormat="1" applyFill="1" applyBorder="1" applyAlignment="1">
      <alignment horizontal="center"/>
    </xf>
    <xf numFmtId="2" fontId="6" fillId="0" borderId="30" xfId="2" applyNumberFormat="1" applyFont="1" applyFill="1" applyBorder="1" applyAlignment="1">
      <alignment horizontal="center"/>
    </xf>
    <xf numFmtId="168" fontId="0" fillId="0" borderId="30" xfId="0" applyNumberFormat="1" applyFill="1" applyBorder="1" applyAlignment="1">
      <alignment horizontal="center"/>
    </xf>
    <xf numFmtId="168" fontId="6" fillId="11" borderId="30" xfId="2" applyNumberFormat="1" applyFont="1" applyFill="1" applyBorder="1" applyAlignment="1">
      <alignment horizontal="center"/>
    </xf>
    <xf numFmtId="170" fontId="6" fillId="0" borderId="0" xfId="2" applyNumberFormat="1" applyFont="1" applyFill="1" applyBorder="1"/>
    <xf numFmtId="0" fontId="2" fillId="0" borderId="38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 wrapText="1"/>
    </xf>
    <xf numFmtId="165" fontId="0" fillId="13" borderId="39" xfId="0" applyNumberFormat="1" applyFill="1" applyBorder="1" applyAlignment="1">
      <alignment horizontal="center"/>
    </xf>
    <xf numFmtId="165" fontId="0" fillId="13" borderId="40" xfId="0" applyNumberFormat="1" applyFill="1" applyBorder="1" applyAlignment="1">
      <alignment horizontal="center"/>
    </xf>
    <xf numFmtId="165" fontId="0" fillId="14" borderId="40" xfId="0" applyNumberFormat="1" applyFill="1" applyBorder="1" applyAlignment="1">
      <alignment horizontal="center"/>
    </xf>
    <xf numFmtId="164" fontId="0" fillId="13" borderId="40" xfId="0" applyNumberFormat="1" applyFill="1" applyBorder="1" applyAlignment="1">
      <alignment horizontal="center"/>
    </xf>
    <xf numFmtId="165" fontId="9" fillId="4" borderId="0" xfId="3" applyNumberFormat="1" applyFont="1" applyFill="1" applyBorder="1"/>
    <xf numFmtId="49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49" fontId="5" fillId="0" borderId="2" xfId="0" applyNumberFormat="1" applyFon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6" fontId="6" fillId="0" borderId="2" xfId="2" applyNumberFormat="1" applyFont="1" applyFill="1" applyBorder="1"/>
    <xf numFmtId="166" fontId="6" fillId="0" borderId="0" xfId="2" applyNumberFormat="1" applyFont="1" applyFill="1" applyBorder="1"/>
    <xf numFmtId="2" fontId="6" fillId="0" borderId="0" xfId="2" applyNumberFormat="1" applyFont="1" applyFill="1" applyBorder="1" applyAlignment="1">
      <alignment horizontal="center"/>
    </xf>
    <xf numFmtId="2" fontId="6" fillId="0" borderId="41" xfId="2" applyNumberFormat="1" applyFont="1" applyFill="1" applyBorder="1" applyAlignment="1">
      <alignment horizontal="center"/>
    </xf>
    <xf numFmtId="2" fontId="6" fillId="0" borderId="42" xfId="2" applyNumberFormat="1" applyFont="1" applyFill="1" applyBorder="1" applyAlignment="1">
      <alignment horizontal="center"/>
    </xf>
    <xf numFmtId="2" fontId="6" fillId="0" borderId="14" xfId="2" applyNumberFormat="1" applyFont="1" applyFill="1" applyBorder="1" applyAlignment="1">
      <alignment horizontal="center"/>
    </xf>
    <xf numFmtId="2" fontId="6" fillId="0" borderId="15" xfId="2" applyNumberFormat="1" applyFont="1" applyFill="1" applyBorder="1" applyAlignment="1">
      <alignment horizontal="center"/>
    </xf>
    <xf numFmtId="2" fontId="6" fillId="0" borderId="21" xfId="2" applyNumberFormat="1" applyFont="1" applyFill="1" applyBorder="1" applyAlignment="1">
      <alignment horizontal="center"/>
    </xf>
    <xf numFmtId="2" fontId="6" fillId="0" borderId="6" xfId="2" applyNumberFormat="1" applyFont="1" applyFill="1" applyBorder="1" applyAlignment="1">
      <alignment horizontal="center"/>
    </xf>
    <xf numFmtId="2" fontId="6" fillId="0" borderId="19" xfId="2" applyNumberFormat="1" applyFont="1" applyFill="1" applyBorder="1" applyAlignment="1">
      <alignment horizontal="center"/>
    </xf>
    <xf numFmtId="2" fontId="6" fillId="0" borderId="20" xfId="2" applyNumberFormat="1" applyFont="1" applyFill="1" applyBorder="1" applyAlignment="1">
      <alignment horizontal="center"/>
    </xf>
    <xf numFmtId="165" fontId="0" fillId="0" borderId="2" xfId="0" applyNumberFormat="1" applyBorder="1" applyAlignment="1">
      <alignment horizontal="center" vertical="center"/>
    </xf>
    <xf numFmtId="0" fontId="0" fillId="17" borderId="0" xfId="0" applyFill="1"/>
    <xf numFmtId="0" fontId="0" fillId="16" borderId="0" xfId="0" applyFill="1"/>
    <xf numFmtId="0" fontId="6" fillId="17" borderId="13" xfId="2" applyFont="1" applyFill="1" applyBorder="1" applyAlignment="1">
      <alignment wrapText="1"/>
    </xf>
    <xf numFmtId="0" fontId="6" fillId="18" borderId="13" xfId="2" applyFont="1" applyFill="1" applyBorder="1" applyAlignment="1">
      <alignment wrapText="1"/>
    </xf>
    <xf numFmtId="0" fontId="6" fillId="16" borderId="3" xfId="2" applyFont="1" applyFill="1" applyBorder="1" applyAlignment="1">
      <alignment wrapText="1"/>
    </xf>
    <xf numFmtId="0" fontId="6" fillId="10" borderId="23" xfId="2" applyFont="1" applyFill="1" applyBorder="1" applyAlignment="1">
      <alignment wrapText="1"/>
    </xf>
    <xf numFmtId="0" fontId="6" fillId="15" borderId="43" xfId="2" applyFont="1" applyFill="1" applyBorder="1" applyAlignment="1">
      <alignment wrapText="1"/>
    </xf>
    <xf numFmtId="0" fontId="6" fillId="10" borderId="9" xfId="2" applyFont="1" applyFill="1" applyBorder="1" applyAlignment="1">
      <alignment wrapText="1"/>
    </xf>
    <xf numFmtId="166" fontId="6" fillId="0" borderId="27" xfId="2" applyNumberFormat="1" applyFont="1" applyBorder="1"/>
    <xf numFmtId="166" fontId="6" fillId="0" borderId="7" xfId="2" applyNumberFormat="1" applyFont="1" applyBorder="1"/>
    <xf numFmtId="166" fontId="7" fillId="0" borderId="27" xfId="2" applyNumberFormat="1" applyFont="1" applyBorder="1"/>
    <xf numFmtId="165" fontId="6" fillId="18" borderId="13" xfId="2" applyNumberFormat="1" applyFont="1" applyFill="1" applyBorder="1" applyAlignment="1">
      <alignment horizontal="center" wrapText="1"/>
    </xf>
    <xf numFmtId="166" fontId="0" fillId="0" borderId="0" xfId="0" applyNumberFormat="1"/>
    <xf numFmtId="2" fontId="7" fillId="0" borderId="0" xfId="2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6" fillId="0" borderId="0" xfId="2" applyNumberFormat="1" applyFont="1" applyBorder="1"/>
    <xf numFmtId="0" fontId="6" fillId="0" borderId="45" xfId="2" applyFont="1" applyFill="1" applyBorder="1"/>
    <xf numFmtId="0" fontId="6" fillId="0" borderId="12" xfId="2" applyFont="1" applyFill="1" applyBorder="1"/>
    <xf numFmtId="166" fontId="6" fillId="0" borderId="41" xfId="2" applyNumberFormat="1" applyFont="1" applyFill="1" applyBorder="1"/>
    <xf numFmtId="166" fontId="6" fillId="0" borderId="42" xfId="2" applyNumberFormat="1" applyFont="1" applyFill="1" applyBorder="1"/>
    <xf numFmtId="166" fontId="6" fillId="0" borderId="14" xfId="2" applyNumberFormat="1" applyFont="1" applyFill="1" applyBorder="1"/>
    <xf numFmtId="166" fontId="6" fillId="0" borderId="21" xfId="2" applyNumberFormat="1" applyFont="1" applyFill="1" applyBorder="1"/>
    <xf numFmtId="166" fontId="6" fillId="0" borderId="42" xfId="2" applyNumberFormat="1" applyFont="1" applyBorder="1"/>
    <xf numFmtId="166" fontId="6" fillId="0" borderId="15" xfId="2" applyNumberFormat="1" applyFont="1" applyFill="1" applyBorder="1"/>
    <xf numFmtId="166" fontId="7" fillId="0" borderId="15" xfId="2" applyNumberFormat="1" applyFont="1" applyBorder="1"/>
    <xf numFmtId="166" fontId="7" fillId="0" borderId="21" xfId="2" applyNumberFormat="1" applyFont="1" applyBorder="1"/>
    <xf numFmtId="0" fontId="6" fillId="15" borderId="44" xfId="2" applyFont="1" applyFill="1" applyBorder="1" applyAlignment="1">
      <alignment wrapText="1"/>
    </xf>
    <xf numFmtId="0" fontId="6" fillId="10" borderId="46" xfId="2" applyFont="1" applyFill="1" applyBorder="1" applyAlignment="1">
      <alignment wrapText="1"/>
    </xf>
    <xf numFmtId="0" fontId="6" fillId="16" borderId="47" xfId="2" applyFont="1" applyFill="1" applyBorder="1" applyAlignment="1">
      <alignment wrapText="1"/>
    </xf>
    <xf numFmtId="0" fontId="6" fillId="16" borderId="38" xfId="2" applyFont="1" applyFill="1" applyBorder="1" applyAlignment="1">
      <alignment wrapText="1"/>
    </xf>
    <xf numFmtId="0" fontId="6" fillId="10" borderId="38" xfId="2" applyFont="1" applyFill="1" applyBorder="1" applyAlignment="1">
      <alignment wrapText="1"/>
    </xf>
    <xf numFmtId="166" fontId="6" fillId="0" borderId="6" xfId="2" applyNumberFormat="1" applyFont="1" applyFill="1" applyBorder="1"/>
    <xf numFmtId="166" fontId="6" fillId="0" borderId="20" xfId="2" applyNumberFormat="1" applyFont="1" applyFill="1" applyBorder="1"/>
    <xf numFmtId="165" fontId="6" fillId="10" borderId="9" xfId="2" applyNumberFormat="1" applyFont="1" applyFill="1" applyBorder="1" applyAlignment="1">
      <alignment horizontal="center" wrapText="1"/>
    </xf>
    <xf numFmtId="165" fontId="6" fillId="16" borderId="3" xfId="2" applyNumberFormat="1" applyFont="1" applyFill="1" applyBorder="1" applyAlignment="1">
      <alignment horizontal="center" wrapText="1"/>
    </xf>
    <xf numFmtId="165" fontId="7" fillId="10" borderId="9" xfId="2" applyNumberFormat="1" applyFont="1" applyFill="1" applyBorder="1" applyAlignment="1">
      <alignment horizontal="center" wrapText="1"/>
    </xf>
    <xf numFmtId="165" fontId="7" fillId="16" borderId="3" xfId="2" applyNumberFormat="1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vertical="center"/>
    </xf>
    <xf numFmtId="0" fontId="20" fillId="0" borderId="2" xfId="0" applyFont="1" applyBorder="1"/>
    <xf numFmtId="168" fontId="5" fillId="0" borderId="2" xfId="0" applyNumberFormat="1" applyFont="1" applyBorder="1"/>
    <xf numFmtId="168" fontId="2" fillId="0" borderId="2" xfId="0" applyNumberFormat="1" applyFont="1" applyBorder="1"/>
    <xf numFmtId="168" fontId="0" fillId="0" borderId="2" xfId="0" applyNumberFormat="1" applyBorder="1"/>
    <xf numFmtId="165" fontId="5" fillId="5" borderId="2" xfId="0" applyNumberFormat="1" applyFont="1" applyFill="1" applyBorder="1" applyAlignment="1">
      <alignment horizontal="center"/>
    </xf>
    <xf numFmtId="0" fontId="5" fillId="5" borderId="2" xfId="0" applyFont="1" applyFill="1" applyBorder="1"/>
    <xf numFmtId="0" fontId="0" fillId="5" borderId="2" xfId="0" applyFill="1" applyBorder="1"/>
    <xf numFmtId="0" fontId="2" fillId="5" borderId="2" xfId="0" applyFont="1" applyFill="1" applyBorder="1"/>
    <xf numFmtId="0" fontId="20" fillId="5" borderId="2" xfId="0" applyFont="1" applyFill="1" applyBorder="1"/>
    <xf numFmtId="168" fontId="5" fillId="5" borderId="2" xfId="0" applyNumberFormat="1" applyFont="1" applyFill="1" applyBorder="1"/>
    <xf numFmtId="165" fontId="0" fillId="5" borderId="2" xfId="0" applyNumberFormat="1" applyFill="1" applyBorder="1"/>
    <xf numFmtId="0" fontId="19" fillId="5" borderId="2" xfId="0" applyFont="1" applyFill="1" applyBorder="1"/>
    <xf numFmtId="164" fontId="0" fillId="5" borderId="2" xfId="0" applyNumberFormat="1" applyFill="1" applyBorder="1"/>
    <xf numFmtId="165" fontId="0" fillId="8" borderId="2" xfId="0" applyNumberFormat="1" applyFill="1" applyBorder="1"/>
    <xf numFmtId="165" fontId="0" fillId="5" borderId="2" xfId="0" applyNumberFormat="1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  <xf numFmtId="165" fontId="0" fillId="5" borderId="2" xfId="0" applyNumberFormat="1" applyFill="1" applyBorder="1" applyAlignment="1">
      <alignment horizontal="center" vertical="center"/>
    </xf>
    <xf numFmtId="165" fontId="6" fillId="10" borderId="13" xfId="2" applyNumberFormat="1" applyFont="1" applyFill="1" applyBorder="1" applyAlignment="1">
      <alignment horizontal="center" wrapText="1"/>
    </xf>
    <xf numFmtId="165" fontId="6" fillId="17" borderId="13" xfId="2" applyNumberFormat="1" applyFont="1" applyFill="1" applyBorder="1" applyAlignment="1">
      <alignment horizontal="center" wrapText="1"/>
    </xf>
    <xf numFmtId="165" fontId="6" fillId="16" borderId="13" xfId="2" applyNumberFormat="1" applyFont="1" applyFill="1" applyBorder="1" applyAlignment="1">
      <alignment horizontal="center" wrapText="1"/>
    </xf>
    <xf numFmtId="165" fontId="0" fillId="0" borderId="2" xfId="0" applyNumberFormat="1" applyFill="1" applyBorder="1" applyAlignment="1">
      <alignment horizontal="center"/>
    </xf>
    <xf numFmtId="0" fontId="6" fillId="10" borderId="0" xfId="2" applyFont="1" applyFill="1" applyBorder="1"/>
    <xf numFmtId="165" fontId="6" fillId="4" borderId="13" xfId="2" applyNumberFormat="1" applyFont="1" applyFill="1" applyBorder="1" applyAlignment="1">
      <alignment horizontal="center" wrapText="1"/>
    </xf>
    <xf numFmtId="165" fontId="5" fillId="10" borderId="2" xfId="0" applyNumberFormat="1" applyFont="1" applyFill="1" applyBorder="1" applyAlignment="1">
      <alignment horizontal="center"/>
    </xf>
    <xf numFmtId="165" fontId="5" fillId="17" borderId="2" xfId="0" applyNumberFormat="1" applyFont="1" applyFill="1" applyBorder="1" applyAlignment="1">
      <alignment horizontal="center"/>
    </xf>
    <xf numFmtId="165" fontId="5" fillId="18" borderId="2" xfId="0" applyNumberFormat="1" applyFont="1" applyFill="1" applyBorder="1" applyAlignment="1">
      <alignment horizontal="center"/>
    </xf>
    <xf numFmtId="165" fontId="5" fillId="16" borderId="2" xfId="0" applyNumberFormat="1" applyFont="1" applyFill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5" fillId="5" borderId="2" xfId="0" applyFont="1" applyFill="1" applyBorder="1" applyAlignment="1">
      <alignment horizontal="center" vertical="center"/>
    </xf>
    <xf numFmtId="49" fontId="5" fillId="5" borderId="2" xfId="0" applyNumberFormat="1" applyFont="1" applyFill="1" applyBorder="1" applyAlignment="1">
      <alignment horizontal="center"/>
    </xf>
    <xf numFmtId="166" fontId="6" fillId="0" borderId="19" xfId="2" applyNumberFormat="1" applyFont="1" applyFill="1" applyBorder="1"/>
    <xf numFmtId="0" fontId="6" fillId="10" borderId="6" xfId="2" applyFont="1" applyFill="1" applyBorder="1" applyAlignment="1">
      <alignment wrapText="1"/>
    </xf>
    <xf numFmtId="0" fontId="6" fillId="16" borderId="20" xfId="2" applyFont="1" applyFill="1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165" fontId="0" fillId="0" borderId="2" xfId="0" applyNumberFormat="1" applyFill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/>
    </xf>
    <xf numFmtId="0" fontId="6" fillId="0" borderId="41" xfId="2" applyFont="1" applyFill="1" applyBorder="1"/>
    <xf numFmtId="0" fontId="6" fillId="0" borderId="14" xfId="2" applyFont="1" applyFill="1" applyBorder="1"/>
    <xf numFmtId="0" fontId="5" fillId="0" borderId="0" xfId="0" applyFont="1"/>
    <xf numFmtId="2" fontId="2" fillId="0" borderId="2" xfId="0" applyNumberFormat="1" applyFont="1" applyBorder="1"/>
    <xf numFmtId="2" fontId="2" fillId="0" borderId="2" xfId="0" applyNumberFormat="1" applyFont="1" applyFill="1" applyBorder="1"/>
    <xf numFmtId="0" fontId="5" fillId="0" borderId="0" xfId="0" applyFont="1" applyBorder="1"/>
    <xf numFmtId="0" fontId="0" fillId="0" borderId="0" xfId="0" applyBorder="1"/>
    <xf numFmtId="0" fontId="0" fillId="0" borderId="0" xfId="0" applyFill="1" applyBorder="1"/>
    <xf numFmtId="0" fontId="5" fillId="10" borderId="2" xfId="0" applyFont="1" applyFill="1" applyBorder="1"/>
    <xf numFmtId="2" fontId="0" fillId="10" borderId="2" xfId="0" applyNumberFormat="1" applyFill="1" applyBorder="1"/>
    <xf numFmtId="2" fontId="0" fillId="0" borderId="2" xfId="0" applyNumberFormat="1" applyBorder="1"/>
    <xf numFmtId="2" fontId="5" fillId="0" borderId="2" xfId="0" applyNumberFormat="1" applyFont="1" applyBorder="1"/>
    <xf numFmtId="2" fontId="5" fillId="10" borderId="2" xfId="0" applyNumberFormat="1" applyFont="1" applyFill="1" applyBorder="1"/>
    <xf numFmtId="0" fontId="5" fillId="7" borderId="2" xfId="0" applyFont="1" applyFill="1" applyBorder="1"/>
    <xf numFmtId="49" fontId="5" fillId="7" borderId="2" xfId="0" applyNumberFormat="1" applyFont="1" applyFill="1" applyBorder="1" applyAlignment="1">
      <alignment horizontal="center"/>
    </xf>
    <xf numFmtId="0" fontId="5" fillId="1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2" fontId="0" fillId="0" borderId="0" xfId="0" applyNumberFormat="1"/>
    <xf numFmtId="2" fontId="2" fillId="19" borderId="2" xfId="0" applyNumberFormat="1" applyFont="1" applyFill="1" applyBorder="1"/>
    <xf numFmtId="0" fontId="5" fillId="5" borderId="48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5" fontId="5" fillId="5" borderId="48" xfId="0" applyNumberFormat="1" applyFont="1" applyFill="1" applyBorder="1" applyAlignment="1">
      <alignment horizontal="center"/>
    </xf>
    <xf numFmtId="165" fontId="5" fillId="5" borderId="40" xfId="0" applyNumberFormat="1" applyFont="1" applyFill="1" applyBorder="1" applyAlignment="1">
      <alignment horizontal="center"/>
    </xf>
    <xf numFmtId="165" fontId="5" fillId="5" borderId="27" xfId="0" applyNumberFormat="1" applyFont="1" applyFill="1" applyBorder="1" applyAlignment="1">
      <alignment horizontal="center"/>
    </xf>
    <xf numFmtId="0" fontId="5" fillId="0" borderId="4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6" fillId="0" borderId="6" xfId="2" applyFont="1" applyFill="1" applyBorder="1" applyAlignment="1">
      <alignment horizontal="center"/>
    </xf>
    <xf numFmtId="0" fontId="6" fillId="0" borderId="19" xfId="2" applyFont="1" applyFill="1" applyBorder="1" applyAlignment="1">
      <alignment horizontal="center"/>
    </xf>
    <xf numFmtId="0" fontId="6" fillId="0" borderId="20" xfId="2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19" xfId="0" applyFont="1" applyFill="1" applyBorder="1" applyAlignment="1">
      <alignment horizontal="center"/>
    </xf>
    <xf numFmtId="0" fontId="3" fillId="3" borderId="20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</cellXfs>
  <cellStyles count="6">
    <cellStyle name="Good" xfId="3" builtinId="26"/>
    <cellStyle name="Normal" xfId="0" builtinId="0"/>
    <cellStyle name="Normal 2" xfId="4" xr:uid="{00000000-0005-0000-0000-000001000000}"/>
    <cellStyle name="Percent" xfId="5" builtinId="5"/>
    <cellStyle name="Standard 2" xfId="1" xr:uid="{00000000-0005-0000-0000-000004000000}"/>
    <cellStyle name="Standard 3" xfId="2" xr:uid="{00000000-0005-0000-0000-00000500000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CC3300"/>
      <color rgb="FF006600"/>
      <color rgb="FFCC99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hartsheet" Target="chartsheets/sheet3.xml"/><Relationship Id="rId63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hartsheet" Target="chartsheets/sheet1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hartsheet" Target="chartsheets/sheet4.xml"/><Relationship Id="rId64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hartsheet" Target="chartsheets/sheet2.xml"/><Relationship Id="rId6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 curves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1"/>
          <c:order val="0"/>
          <c:tx>
            <c:strRef>
              <c:f>Cum_Perc_all_Pos!$AV$2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xVal>
            <c:numRef>
              <c:f>Cum_Perc_all_Pos!$A$3:$A$11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Cum_Perc_all_Pos!$AV$3:$AV$11</c:f>
              <c:numCache>
                <c:formatCode>0.00</c:formatCode>
                <c:ptCount val="9"/>
                <c:pt idx="0">
                  <c:v>1</c:v>
                </c:pt>
                <c:pt idx="1">
                  <c:v>0.98881180442592709</c:v>
                </c:pt>
                <c:pt idx="2">
                  <c:v>0.86079970525991034</c:v>
                </c:pt>
                <c:pt idx="3">
                  <c:v>0.45265524365224935</c:v>
                </c:pt>
                <c:pt idx="4">
                  <c:v>7.4823823098814607E-2</c:v>
                </c:pt>
                <c:pt idx="5">
                  <c:v>3.7382386040774088E-3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E2-4282-8E0C-9CD081766C67}"/>
            </c:ext>
          </c:extLst>
        </c:ser>
        <c:ser>
          <c:idx val="0"/>
          <c:order val="1"/>
          <c:tx>
            <c:strRef>
              <c:f>Cum_Perc_all_Pos!$AX$2</c:f>
              <c:strCache>
                <c:ptCount val="1"/>
                <c:pt idx="0">
                  <c:v>Up curve</c:v>
                </c:pt>
              </c:strCache>
            </c:strRef>
          </c:tx>
          <c:marker>
            <c:symbol val="none"/>
          </c:marker>
          <c:xVal>
            <c:numRef>
              <c:f>Cum_Perc_all_Pos!$A$3:$A$11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Cum_Perc_all_Pos!$AX$3:$AX$11</c:f>
              <c:numCache>
                <c:formatCode>0.00</c:formatCode>
                <c:ptCount val="9"/>
                <c:pt idx="0">
                  <c:v>1.0000000000000002</c:v>
                </c:pt>
                <c:pt idx="1">
                  <c:v>1.0000000000000002</c:v>
                </c:pt>
                <c:pt idx="2">
                  <c:v>0.96194764024569013</c:v>
                </c:pt>
                <c:pt idx="3">
                  <c:v>0.67457735211974679</c:v>
                </c:pt>
                <c:pt idx="4">
                  <c:v>0.32967864441533956</c:v>
                </c:pt>
                <c:pt idx="5">
                  <c:v>8.5979487893780404E-2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E2-4282-8E0C-9CD081766C67}"/>
            </c:ext>
          </c:extLst>
        </c:ser>
        <c:ser>
          <c:idx val="2"/>
          <c:order val="2"/>
          <c:tx>
            <c:strRef>
              <c:f>Cum_Perc_all_Pos!$AW$2</c:f>
              <c:strCache>
                <c:ptCount val="1"/>
                <c:pt idx="0">
                  <c:v>Down curve</c:v>
                </c:pt>
              </c:strCache>
            </c:strRef>
          </c:tx>
          <c:marker>
            <c:symbol val="none"/>
          </c:marker>
          <c:xVal>
            <c:numRef>
              <c:f>Cum_Perc_all_Pos!$A$3:$A$11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Cum_Perc_all_Pos!$AW$3:$AW$11</c:f>
              <c:numCache>
                <c:formatCode>0.00</c:formatCode>
                <c:ptCount val="9"/>
                <c:pt idx="0">
                  <c:v>0.99999999999999989</c:v>
                </c:pt>
                <c:pt idx="1">
                  <c:v>0.92791237551150085</c:v>
                </c:pt>
                <c:pt idx="2">
                  <c:v>0.68653594881277402</c:v>
                </c:pt>
                <c:pt idx="3">
                  <c:v>0.24451871702537475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E2-4282-8E0C-9CD081766C67}"/>
            </c:ext>
          </c:extLst>
        </c:ser>
        <c:ser>
          <c:idx val="3"/>
          <c:order val="3"/>
          <c:tx>
            <c:strRef>
              <c:f>Cum_Perc_all_Pos!$AY$2</c:f>
              <c:strCache>
                <c:ptCount val="1"/>
                <c:pt idx="0">
                  <c:v>Upper Average</c:v>
                </c:pt>
              </c:strCache>
            </c:strRef>
          </c:tx>
          <c:marker>
            <c:symbol val="none"/>
          </c:marker>
          <c:xVal>
            <c:numRef>
              <c:f>Cum_Perc_all_Pos!$A$3:$A$11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Cum_Perc_all_Pos!$AY$3:$AY$11</c:f>
              <c:numCache>
                <c:formatCode>0.00</c:formatCode>
                <c:ptCount val="9"/>
                <c:pt idx="0">
                  <c:v>1</c:v>
                </c:pt>
                <c:pt idx="1">
                  <c:v>0.99440590221296365</c:v>
                </c:pt>
                <c:pt idx="2">
                  <c:v>0.91137367275280023</c:v>
                </c:pt>
                <c:pt idx="3">
                  <c:v>0.5636162978859981</c:v>
                </c:pt>
                <c:pt idx="4">
                  <c:v>0.2022512337570771</c:v>
                </c:pt>
                <c:pt idx="5">
                  <c:v>4.4858863248928904E-2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E2-4282-8E0C-9CD081766C67}"/>
            </c:ext>
          </c:extLst>
        </c:ser>
        <c:ser>
          <c:idx val="4"/>
          <c:order val="4"/>
          <c:tx>
            <c:strRef>
              <c:f>Cum_Perc_all_Pos!$AZ$2</c:f>
              <c:strCache>
                <c:ptCount val="1"/>
                <c:pt idx="0">
                  <c:v>Lower Average</c:v>
                </c:pt>
              </c:strCache>
            </c:strRef>
          </c:tx>
          <c:marker>
            <c:symbol val="none"/>
          </c:marker>
          <c:xVal>
            <c:numRef>
              <c:f>Cum_Perc_all_Pos!$A$3:$A$11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Cum_Perc_all_Pos!$AZ$3:$AZ$11</c:f>
              <c:numCache>
                <c:formatCode>0.00</c:formatCode>
                <c:ptCount val="9"/>
                <c:pt idx="0">
                  <c:v>1</c:v>
                </c:pt>
                <c:pt idx="1">
                  <c:v>0.95836208996871397</c:v>
                </c:pt>
                <c:pt idx="2">
                  <c:v>0.77366782703634218</c:v>
                </c:pt>
                <c:pt idx="3">
                  <c:v>0.34858698033881208</c:v>
                </c:pt>
                <c:pt idx="4">
                  <c:v>3.7411911549407303E-2</c:v>
                </c:pt>
                <c:pt idx="5">
                  <c:v>1.8691193020387044E-3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E2-4282-8E0C-9CD081766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07136"/>
        <c:axId val="122307712"/>
      </c:scatterChart>
      <c:valAx>
        <c:axId val="122307136"/>
        <c:scaling>
          <c:logBase val="10"/>
          <c:orientation val="minMax"/>
          <c:min val="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07712"/>
        <c:crosses val="autoZero"/>
        <c:crossBetween val="midCat"/>
      </c:valAx>
      <c:valAx>
        <c:axId val="12230771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0713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232257472499498"/>
          <c:y val="1.4334482788132422E-3"/>
          <c:w val="0.33323532664154237"/>
          <c:h val="9.5725045086831689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u="sng"/>
              <a:t>US</a:t>
            </a:r>
            <a:r>
              <a:rPr lang="en-US"/>
              <a:t>  curves</a:t>
            </a:r>
          </a:p>
        </c:rich>
      </c:tx>
      <c:layout>
        <c:manualLayout>
          <c:xMode val="edge"/>
          <c:yMode val="edge"/>
          <c:x val="0.52689782600454904"/>
          <c:y val="1.278726670160510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2"/>
          <c:order val="0"/>
          <c:tx>
            <c:strRef>
              <c:f>Cum_Perc_all_Pos!$AW$16</c:f>
              <c:strCache>
                <c:ptCount val="1"/>
                <c:pt idx="0">
                  <c:v>Down curve</c:v>
                </c:pt>
              </c:strCache>
            </c:strRef>
          </c:tx>
          <c:marker>
            <c:symbol val="none"/>
          </c:marker>
          <c:xVal>
            <c:numRef>
              <c:f>Cum_Perc_all_Pos!$A$17:$A$25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Cum_Perc_all_Pos!$AW$17:$AW$25</c:f>
              <c:numCache>
                <c:formatCode>0.00</c:formatCode>
                <c:ptCount val="9"/>
                <c:pt idx="0">
                  <c:v>1</c:v>
                </c:pt>
                <c:pt idx="1">
                  <c:v>0.9639660307405431</c:v>
                </c:pt>
                <c:pt idx="2">
                  <c:v>0.80248811756893512</c:v>
                </c:pt>
                <c:pt idx="3">
                  <c:v>0.66073145516877541</c:v>
                </c:pt>
                <c:pt idx="4">
                  <c:v>0.42938732991772094</c:v>
                </c:pt>
                <c:pt idx="5">
                  <c:v>0.22486991728479022</c:v>
                </c:pt>
                <c:pt idx="6">
                  <c:v>0.1503803634408262</c:v>
                </c:pt>
                <c:pt idx="7">
                  <c:v>0.13208496101472425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4-48F4-B37C-C1763268D6F0}"/>
            </c:ext>
          </c:extLst>
        </c:ser>
        <c:ser>
          <c:idx val="0"/>
          <c:order val="1"/>
          <c:tx>
            <c:strRef>
              <c:f>Cum_Perc_all_Pos!$AV$16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xVal>
            <c:numRef>
              <c:f>Cum_Perc_all_Pos!$A$17:$A$25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Cum_Perc_all_Pos!$AV$17:$AV$25</c:f>
              <c:numCache>
                <c:formatCode>0.00</c:formatCode>
                <c:ptCount val="9"/>
                <c:pt idx="0">
                  <c:v>1</c:v>
                </c:pt>
                <c:pt idx="1">
                  <c:v>0.99769215132657751</c:v>
                </c:pt>
                <c:pt idx="2">
                  <c:v>0.95599389090600839</c:v>
                </c:pt>
                <c:pt idx="3">
                  <c:v>0.888042840209462</c:v>
                </c:pt>
                <c:pt idx="4">
                  <c:v>0.68205568257762716</c:v>
                </c:pt>
                <c:pt idx="5">
                  <c:v>0.50520678167642097</c:v>
                </c:pt>
                <c:pt idx="6">
                  <c:v>0.28473471412239454</c:v>
                </c:pt>
                <c:pt idx="7">
                  <c:v>0.22607986772316982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4-48F4-B37C-C1763268D6F0}"/>
            </c:ext>
          </c:extLst>
        </c:ser>
        <c:ser>
          <c:idx val="1"/>
          <c:order val="2"/>
          <c:tx>
            <c:strRef>
              <c:f>Cum_Perc_all_Pos!$AX$16</c:f>
              <c:strCache>
                <c:ptCount val="1"/>
                <c:pt idx="0">
                  <c:v>Up curve</c:v>
                </c:pt>
              </c:strCache>
            </c:strRef>
          </c:tx>
          <c:marker>
            <c:symbol val="none"/>
          </c:marker>
          <c:xVal>
            <c:numRef>
              <c:f>Cum_Perc_all_Pos!$A$17:$A$25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Cum_Perc_all_Pos!$AX$17:$AX$25</c:f>
              <c:numCache>
                <c:formatCode>0.00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0.99549794038013517</c:v>
                </c:pt>
                <c:pt idx="4">
                  <c:v>0.92792615141916945</c:v>
                </c:pt>
                <c:pt idx="5">
                  <c:v>0.76109557232571645</c:v>
                </c:pt>
                <c:pt idx="6">
                  <c:v>0.48066300772248316</c:v>
                </c:pt>
                <c:pt idx="7">
                  <c:v>0.40697398279592589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4-48F4-B37C-C1763268D6F0}"/>
            </c:ext>
          </c:extLst>
        </c:ser>
        <c:ser>
          <c:idx val="3"/>
          <c:order val="3"/>
          <c:tx>
            <c:strRef>
              <c:f>Cum_Perc_all_Pos!$AY$16</c:f>
              <c:strCache>
                <c:ptCount val="1"/>
                <c:pt idx="0">
                  <c:v>Upper Average</c:v>
                </c:pt>
              </c:strCache>
            </c:strRef>
          </c:tx>
          <c:marker>
            <c:symbol val="none"/>
          </c:marker>
          <c:xVal>
            <c:numRef>
              <c:f>Cum_Perc_all_Pos!$A$17:$A$25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Cum_Perc_all_Pos!$AY$17:$AY$25</c:f>
              <c:numCache>
                <c:formatCode>0.00</c:formatCode>
                <c:ptCount val="9"/>
                <c:pt idx="0">
                  <c:v>1</c:v>
                </c:pt>
                <c:pt idx="1">
                  <c:v>0.99884607566328876</c:v>
                </c:pt>
                <c:pt idx="2">
                  <c:v>0.9779969454530042</c:v>
                </c:pt>
                <c:pt idx="3">
                  <c:v>0.94177039029479859</c:v>
                </c:pt>
                <c:pt idx="4">
                  <c:v>0.80499091699839831</c:v>
                </c:pt>
                <c:pt idx="5">
                  <c:v>0.63315117700106871</c:v>
                </c:pt>
                <c:pt idx="6">
                  <c:v>0.38269886092243888</c:v>
                </c:pt>
                <c:pt idx="7">
                  <c:v>0.31652692525954784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4-48F4-B37C-C1763268D6F0}"/>
            </c:ext>
          </c:extLst>
        </c:ser>
        <c:ser>
          <c:idx val="4"/>
          <c:order val="4"/>
          <c:tx>
            <c:strRef>
              <c:f>Cum_Perc_all_Pos!$AZ$16</c:f>
              <c:strCache>
                <c:ptCount val="1"/>
                <c:pt idx="0">
                  <c:v>Lower Average</c:v>
                </c:pt>
              </c:strCache>
            </c:strRef>
          </c:tx>
          <c:marker>
            <c:symbol val="none"/>
          </c:marker>
          <c:xVal>
            <c:numRef>
              <c:f>Cum_Perc_all_Pos!$A$17:$A$25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Cum_Perc_all_Pos!$AZ$17:$AZ$25</c:f>
              <c:numCache>
                <c:formatCode>0.00</c:formatCode>
                <c:ptCount val="9"/>
                <c:pt idx="0">
                  <c:v>1</c:v>
                </c:pt>
                <c:pt idx="1">
                  <c:v>0.98082909103356031</c:v>
                </c:pt>
                <c:pt idx="2">
                  <c:v>0.87924100423747176</c:v>
                </c:pt>
                <c:pt idx="3">
                  <c:v>0.77438714768911865</c:v>
                </c:pt>
                <c:pt idx="4">
                  <c:v>0.55572150624767402</c:v>
                </c:pt>
                <c:pt idx="5">
                  <c:v>0.3650383494806056</c:v>
                </c:pt>
                <c:pt idx="6">
                  <c:v>0.21755753878161038</c:v>
                </c:pt>
                <c:pt idx="7">
                  <c:v>0.17908241436894703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4-48F4-B37C-C1763268D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09440"/>
        <c:axId val="122310016"/>
      </c:scatterChart>
      <c:valAx>
        <c:axId val="12230944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10016"/>
        <c:crosses val="autoZero"/>
        <c:crossBetween val="midCat"/>
      </c:valAx>
      <c:valAx>
        <c:axId val="12231001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0944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72822721109336"/>
          <c:y val="1.4334492410119531E-3"/>
          <c:w val="0.42882465464733438"/>
          <c:h val="0.10223100885325236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'd65'!$F$1</c:f>
              <c:strCache>
                <c:ptCount val="1"/>
                <c:pt idx="0">
                  <c:v>d65 (US)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'd65'!$F$3:$F$32</c:f>
              <c:numCache>
                <c:formatCode>0.0</c:formatCode>
                <c:ptCount val="30"/>
                <c:pt idx="0">
                  <c:v>6.4136844718030179</c:v>
                </c:pt>
                <c:pt idx="1">
                  <c:v>20.15619732150796</c:v>
                </c:pt>
                <c:pt idx="2">
                  <c:v>7.2220288451737886</c:v>
                </c:pt>
                <c:pt idx="3">
                  <c:v>19.96766545228995</c:v>
                </c:pt>
                <c:pt idx="4">
                  <c:v>30.647243417951827</c:v>
                </c:pt>
                <c:pt idx="5">
                  <c:v>13.385465817756575</c:v>
                </c:pt>
                <c:pt idx="6">
                  <c:v>30.905735973950762</c:v>
                </c:pt>
                <c:pt idx="7">
                  <c:v>9.3824561403508788</c:v>
                </c:pt>
                <c:pt idx="8">
                  <c:v>13.099331058473695</c:v>
                </c:pt>
                <c:pt idx="9">
                  <c:v>29.595813996382091</c:v>
                </c:pt>
                <c:pt idx="10">
                  <c:v>12.591309152186518</c:v>
                </c:pt>
                <c:pt idx="11">
                  <c:v>15.885288306821192</c:v>
                </c:pt>
                <c:pt idx="12">
                  <c:v>11.585181786348219</c:v>
                </c:pt>
                <c:pt idx="13">
                  <c:v>12.827859907486079</c:v>
                </c:pt>
                <c:pt idx="14">
                  <c:v>15.62711980106295</c:v>
                </c:pt>
                <c:pt idx="15">
                  <c:v>9.9752115205304364</c:v>
                </c:pt>
                <c:pt idx="16">
                  <c:v>5.6230526761491042</c:v>
                </c:pt>
                <c:pt idx="17">
                  <c:v>24.776018229179662</c:v>
                </c:pt>
                <c:pt idx="18">
                  <c:v>19.026179628824359</c:v>
                </c:pt>
                <c:pt idx="19">
                  <c:v>16.831872329368622</c:v>
                </c:pt>
                <c:pt idx="20">
                  <c:v>16.983537467687576</c:v>
                </c:pt>
                <c:pt idx="21">
                  <c:v>9.855771621381642</c:v>
                </c:pt>
                <c:pt idx="22">
                  <c:v>18.721663743083575</c:v>
                </c:pt>
                <c:pt idx="23">
                  <c:v>20.339338459671087</c:v>
                </c:pt>
                <c:pt idx="24">
                  <c:v>10.054765423612302</c:v>
                </c:pt>
                <c:pt idx="25">
                  <c:v>12.675292757364307</c:v>
                </c:pt>
                <c:pt idx="26">
                  <c:v>13.012951210279034</c:v>
                </c:pt>
                <c:pt idx="27">
                  <c:v>19.474053281105</c:v>
                </c:pt>
                <c:pt idx="28">
                  <c:v>7.2103306093665758</c:v>
                </c:pt>
                <c:pt idx="29">
                  <c:v>12.68735498389789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85-4D71-9707-DD5276A79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12320"/>
        <c:axId val="122312896"/>
      </c:scatterChart>
      <c:valAx>
        <c:axId val="122312320"/>
        <c:scaling>
          <c:orientation val="maxMin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>
                    <a:solidFill>
                      <a:sysClr val="windowText" lastClr="000000"/>
                    </a:solidFill>
                  </a:rPr>
                  <a:t>Fkm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2896"/>
        <c:crosses val="autoZero"/>
        <c:crossBetween val="midCat"/>
      </c:valAx>
      <c:valAx>
        <c:axId val="122312896"/>
        <c:scaling>
          <c:orientation val="minMax"/>
          <c:max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d65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US (mm)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'd65'!$C$1</c:f>
              <c:strCache>
                <c:ptCount val="1"/>
                <c:pt idx="0">
                  <c:v>d65 (LZA)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'd65'!$C$3:$C$32</c:f>
              <c:numCache>
                <c:formatCode>0.0</c:formatCode>
                <c:ptCount val="30"/>
                <c:pt idx="0">
                  <c:v>56.533733459116718</c:v>
                </c:pt>
                <c:pt idx="1">
                  <c:v>42.729807864171825</c:v>
                </c:pt>
                <c:pt idx="2">
                  <c:v>51.454910089370095</c:v>
                </c:pt>
                <c:pt idx="3">
                  <c:v>51.454910089370095</c:v>
                </c:pt>
                <c:pt idx="4">
                  <c:v>42.24211250099161</c:v>
                </c:pt>
                <c:pt idx="5">
                  <c:v>43.49334757830816</c:v>
                </c:pt>
                <c:pt idx="6">
                  <c:v>61.164067565587047</c:v>
                </c:pt>
                <c:pt idx="7">
                  <c:v>48.904071216901414</c:v>
                </c:pt>
                <c:pt idx="8">
                  <c:v>41.853883075168632</c:v>
                </c:pt>
                <c:pt idx="9">
                  <c:v>54.318968575477108</c:v>
                </c:pt>
                <c:pt idx="10">
                  <c:v>56.056986923244501</c:v>
                </c:pt>
                <c:pt idx="11">
                  <c:v>38.486896642676207</c:v>
                </c:pt>
                <c:pt idx="12">
                  <c:v>56.920314447160123</c:v>
                </c:pt>
                <c:pt idx="13">
                  <c:v>41.671066688548756</c:v>
                </c:pt>
                <c:pt idx="14">
                  <c:v>46.366018980031583</c:v>
                </c:pt>
                <c:pt idx="15">
                  <c:v>43.440480765123446</c:v>
                </c:pt>
                <c:pt idx="16">
                  <c:v>50.669756236000865</c:v>
                </c:pt>
                <c:pt idx="17">
                  <c:v>40.917389152586111</c:v>
                </c:pt>
                <c:pt idx="18">
                  <c:v>37.432175720675339</c:v>
                </c:pt>
                <c:pt idx="19">
                  <c:v>40.805365518171172</c:v>
                </c:pt>
                <c:pt idx="20">
                  <c:v>46.499174322204311</c:v>
                </c:pt>
                <c:pt idx="21">
                  <c:v>47.452796043248789</c:v>
                </c:pt>
                <c:pt idx="22">
                  <c:v>50.44800778700251</c:v>
                </c:pt>
                <c:pt idx="23">
                  <c:v>50.955585632751557</c:v>
                </c:pt>
                <c:pt idx="24">
                  <c:v>34.1584069212538</c:v>
                </c:pt>
                <c:pt idx="25">
                  <c:v>48.365743370916988</c:v>
                </c:pt>
                <c:pt idx="26">
                  <c:v>54.274494243767023</c:v>
                </c:pt>
                <c:pt idx="27">
                  <c:v>49.623889628015341</c:v>
                </c:pt>
                <c:pt idx="28">
                  <c:v>30.859846021073036</c:v>
                </c:pt>
                <c:pt idx="29">
                  <c:v>45.988796360802652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0E-4B2C-A345-70CA00DCF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0080"/>
        <c:axId val="130990656"/>
      </c:scatterChart>
      <c:valAx>
        <c:axId val="130990080"/>
        <c:scaling>
          <c:orientation val="maxMin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Fkm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0656"/>
        <c:crosses val="autoZero"/>
        <c:crossBetween val="midCat"/>
      </c:valAx>
      <c:valAx>
        <c:axId val="130990656"/>
        <c:scaling>
          <c:orientation val="minMax"/>
          <c:max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d65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LZA (mm)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'd65'!$D$1</c:f>
              <c:strCache>
                <c:ptCount val="1"/>
                <c:pt idx="0">
                  <c:v>d65 (Günter)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'd65'!$D$3:$D$32</c:f>
              <c:numCache>
                <c:formatCode>0.0</c:formatCode>
                <c:ptCount val="30"/>
                <c:pt idx="0">
                  <c:v>25.189777304365457</c:v>
                </c:pt>
                <c:pt idx="1">
                  <c:v>54.704718516162018</c:v>
                </c:pt>
                <c:pt idx="2">
                  <c:v>25.03225303980895</c:v>
                </c:pt>
                <c:pt idx="3">
                  <c:v>24.792384143571837</c:v>
                </c:pt>
                <c:pt idx="4">
                  <c:v>85.120648643334917</c:v>
                </c:pt>
                <c:pt idx="5">
                  <c:v>45.683771208916163</c:v>
                </c:pt>
                <c:pt idx="6">
                  <c:v>58.692861218500234</c:v>
                </c:pt>
                <c:pt idx="7">
                  <c:v>43.853480582832631</c:v>
                </c:pt>
                <c:pt idx="8">
                  <c:v>23.986179312190107</c:v>
                </c:pt>
                <c:pt idx="9">
                  <c:v>54.211389261050748</c:v>
                </c:pt>
                <c:pt idx="10">
                  <c:v>30.967653933883355</c:v>
                </c:pt>
                <c:pt idx="11">
                  <c:v>27.86733713333243</c:v>
                </c:pt>
                <c:pt idx="12">
                  <c:v>24.768354276326768</c:v>
                </c:pt>
                <c:pt idx="13">
                  <c:v>36.263449430929157</c:v>
                </c:pt>
                <c:pt idx="14">
                  <c:v>27.860263069838854</c:v>
                </c:pt>
                <c:pt idx="15">
                  <c:v>27.055715319632807</c:v>
                </c:pt>
                <c:pt idx="16">
                  <c:v>30.011197976654465</c:v>
                </c:pt>
                <c:pt idx="17">
                  <c:v>49.093174224957444</c:v>
                </c:pt>
                <c:pt idx="18">
                  <c:v>46.047377992064824</c:v>
                </c:pt>
                <c:pt idx="19">
                  <c:v>44.114301929822169</c:v>
                </c:pt>
                <c:pt idx="20">
                  <c:v>49.132191386825795</c:v>
                </c:pt>
                <c:pt idx="21">
                  <c:v>27.427201363224132</c:v>
                </c:pt>
                <c:pt idx="22">
                  <c:v>34.608434708272689</c:v>
                </c:pt>
                <c:pt idx="23">
                  <c:v>30.735317519112122</c:v>
                </c:pt>
                <c:pt idx="24">
                  <c:v>39.547459143817512</c:v>
                </c:pt>
                <c:pt idx="25">
                  <c:v>28.519279225609253</c:v>
                </c:pt>
                <c:pt idx="26">
                  <c:v>47.041722928387941</c:v>
                </c:pt>
                <c:pt idx="27">
                  <c:v>48.817492022158717</c:v>
                </c:pt>
                <c:pt idx="28">
                  <c:v>26.185044017714446</c:v>
                </c:pt>
                <c:pt idx="29">
                  <c:v>43.635444843426249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5-4448-8DD7-7BE8D2762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2384"/>
        <c:axId val="130992960"/>
      </c:scatterChart>
      <c:valAx>
        <c:axId val="130992384"/>
        <c:scaling>
          <c:orientation val="maxMin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Fkm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2960"/>
        <c:crosses val="autoZero"/>
        <c:crossBetween val="midCat"/>
      </c:valAx>
      <c:valAx>
        <c:axId val="130992960"/>
        <c:scaling>
          <c:orientation val="minMax"/>
          <c:max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d65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Gunter (mm)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'd65'!$E$1</c:f>
              <c:strCache>
                <c:ptCount val="1"/>
                <c:pt idx="0">
                  <c:v>d65 (Günter/LZA Mix)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'd65'!$E$3:$E$32</c:f>
              <c:numCache>
                <c:formatCode>0.0</c:formatCode>
                <c:ptCount val="30"/>
                <c:pt idx="0">
                  <c:v>31.213328432927113</c:v>
                </c:pt>
                <c:pt idx="1">
                  <c:v>47.055771738066497</c:v>
                </c:pt>
                <c:pt idx="2">
                  <c:v>29.81190127464069</c:v>
                </c:pt>
                <c:pt idx="3">
                  <c:v>29.756442727829441</c:v>
                </c:pt>
                <c:pt idx="4">
                  <c:v>58.889860405724278</c:v>
                </c:pt>
                <c:pt idx="5">
                  <c:v>44.756486417003224</c:v>
                </c:pt>
                <c:pt idx="6">
                  <c:v>59.956948841939827</c:v>
                </c:pt>
                <c:pt idx="7">
                  <c:v>46.296612728942726</c:v>
                </c:pt>
                <c:pt idx="8">
                  <c:v>29.190011759931366</c:v>
                </c:pt>
                <c:pt idx="9">
                  <c:v>54.261511708739192</c:v>
                </c:pt>
                <c:pt idx="10">
                  <c:v>41.832371922040821</c:v>
                </c:pt>
                <c:pt idx="11">
                  <c:v>30.343095875135248</c:v>
                </c:pt>
                <c:pt idx="12">
                  <c:v>35.409802315699125</c:v>
                </c:pt>
                <c:pt idx="13">
                  <c:v>38.81442433384359</c:v>
                </c:pt>
                <c:pt idx="14">
                  <c:v>31.179517705995174</c:v>
                </c:pt>
                <c:pt idx="15">
                  <c:v>30.765714182058247</c:v>
                </c:pt>
                <c:pt idx="16">
                  <c:v>40.622074917504357</c:v>
                </c:pt>
                <c:pt idx="17">
                  <c:v>46.882002979984108</c:v>
                </c:pt>
                <c:pt idx="18">
                  <c:v>42.884445708303666</c:v>
                </c:pt>
                <c:pt idx="19">
                  <c:v>42.719781533455226</c:v>
                </c:pt>
                <c:pt idx="20">
                  <c:v>48.223106538089311</c:v>
                </c:pt>
                <c:pt idx="21">
                  <c:v>31.651459938702949</c:v>
                </c:pt>
                <c:pt idx="22">
                  <c:v>42.39447681030115</c:v>
                </c:pt>
                <c:pt idx="23">
                  <c:v>42.082035007331442</c:v>
                </c:pt>
                <c:pt idx="24">
                  <c:v>37.272882487713268</c:v>
                </c:pt>
                <c:pt idx="25">
                  <c:v>37.280984856877424</c:v>
                </c:pt>
                <c:pt idx="26">
                  <c:v>49.985836519464108</c:v>
                </c:pt>
                <c:pt idx="27">
                  <c:v>49.163389179755299</c:v>
                </c:pt>
                <c:pt idx="28">
                  <c:v>27.417778108661992</c:v>
                </c:pt>
                <c:pt idx="29">
                  <c:v>44.703203654674475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0B-436D-B488-478A7F3FA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4688"/>
        <c:axId val="130995264"/>
      </c:scatterChart>
      <c:valAx>
        <c:axId val="130994688"/>
        <c:scaling>
          <c:orientation val="maxMin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Fkm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5264"/>
        <c:crosses val="autoZero"/>
        <c:crossBetween val="midCat"/>
      </c:valAx>
      <c:valAx>
        <c:axId val="130995264"/>
        <c:scaling>
          <c:orientation val="minMax"/>
          <c:max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d65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Gunter/LZA mix (mm)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Comparison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'd65'!$F$1</c:f>
              <c:strCache>
                <c:ptCount val="1"/>
                <c:pt idx="0">
                  <c:v>d65 (US)</c:v>
                </c:pt>
              </c:strCache>
            </c:strRef>
          </c:tx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'd65'!$F$3:$F$32</c:f>
              <c:numCache>
                <c:formatCode>0.0</c:formatCode>
                <c:ptCount val="30"/>
                <c:pt idx="0">
                  <c:v>6.4136844718030179</c:v>
                </c:pt>
                <c:pt idx="1">
                  <c:v>20.15619732150796</c:v>
                </c:pt>
                <c:pt idx="2">
                  <c:v>7.2220288451737886</c:v>
                </c:pt>
                <c:pt idx="3">
                  <c:v>19.96766545228995</c:v>
                </c:pt>
                <c:pt idx="4">
                  <c:v>30.647243417951827</c:v>
                </c:pt>
                <c:pt idx="5">
                  <c:v>13.385465817756575</c:v>
                </c:pt>
                <c:pt idx="6">
                  <c:v>30.905735973950762</c:v>
                </c:pt>
                <c:pt idx="7">
                  <c:v>9.3824561403508788</c:v>
                </c:pt>
                <c:pt idx="8">
                  <c:v>13.099331058473695</c:v>
                </c:pt>
                <c:pt idx="9">
                  <c:v>29.595813996382091</c:v>
                </c:pt>
                <c:pt idx="10">
                  <c:v>12.591309152186518</c:v>
                </c:pt>
                <c:pt idx="11">
                  <c:v>15.885288306821192</c:v>
                </c:pt>
                <c:pt idx="12">
                  <c:v>11.585181786348219</c:v>
                </c:pt>
                <c:pt idx="13">
                  <c:v>12.827859907486079</c:v>
                </c:pt>
                <c:pt idx="14">
                  <c:v>15.62711980106295</c:v>
                </c:pt>
                <c:pt idx="15">
                  <c:v>9.9752115205304364</c:v>
                </c:pt>
                <c:pt idx="16">
                  <c:v>5.6230526761491042</c:v>
                </c:pt>
                <c:pt idx="17">
                  <c:v>24.776018229179662</c:v>
                </c:pt>
                <c:pt idx="18">
                  <c:v>19.026179628824359</c:v>
                </c:pt>
                <c:pt idx="19">
                  <c:v>16.831872329368622</c:v>
                </c:pt>
                <c:pt idx="20">
                  <c:v>16.983537467687576</c:v>
                </c:pt>
                <c:pt idx="21">
                  <c:v>9.855771621381642</c:v>
                </c:pt>
                <c:pt idx="22">
                  <c:v>18.721663743083575</c:v>
                </c:pt>
                <c:pt idx="23">
                  <c:v>20.339338459671087</c:v>
                </c:pt>
                <c:pt idx="24">
                  <c:v>10.054765423612302</c:v>
                </c:pt>
                <c:pt idx="25">
                  <c:v>12.675292757364307</c:v>
                </c:pt>
                <c:pt idx="26">
                  <c:v>13.012951210279034</c:v>
                </c:pt>
                <c:pt idx="27">
                  <c:v>19.474053281105</c:v>
                </c:pt>
                <c:pt idx="28">
                  <c:v>7.2103306093665758</c:v>
                </c:pt>
                <c:pt idx="29">
                  <c:v>12.68735498389789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FD-4825-A2D9-CF3D72DF1B11}"/>
            </c:ext>
          </c:extLst>
        </c:ser>
        <c:ser>
          <c:idx val="2"/>
          <c:order val="1"/>
          <c:tx>
            <c:strRef>
              <c:f>'d65'!$C$1</c:f>
              <c:strCache>
                <c:ptCount val="1"/>
                <c:pt idx="0">
                  <c:v>d65 (LZA)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'd65'!$C$3:$C$32</c:f>
              <c:numCache>
                <c:formatCode>0.0</c:formatCode>
                <c:ptCount val="30"/>
                <c:pt idx="0">
                  <c:v>56.533733459116718</c:v>
                </c:pt>
                <c:pt idx="1">
                  <c:v>42.729807864171825</c:v>
                </c:pt>
                <c:pt idx="2">
                  <c:v>51.454910089370095</c:v>
                </c:pt>
                <c:pt idx="3">
                  <c:v>51.454910089370095</c:v>
                </c:pt>
                <c:pt idx="4">
                  <c:v>42.24211250099161</c:v>
                </c:pt>
                <c:pt idx="5">
                  <c:v>43.49334757830816</c:v>
                </c:pt>
                <c:pt idx="6">
                  <c:v>61.164067565587047</c:v>
                </c:pt>
                <c:pt idx="7">
                  <c:v>48.904071216901414</c:v>
                </c:pt>
                <c:pt idx="8">
                  <c:v>41.853883075168632</c:v>
                </c:pt>
                <c:pt idx="9">
                  <c:v>54.318968575477108</c:v>
                </c:pt>
                <c:pt idx="10">
                  <c:v>56.056986923244501</c:v>
                </c:pt>
                <c:pt idx="11">
                  <c:v>38.486896642676207</c:v>
                </c:pt>
                <c:pt idx="12">
                  <c:v>56.920314447160123</c:v>
                </c:pt>
                <c:pt idx="13">
                  <c:v>41.671066688548756</c:v>
                </c:pt>
                <c:pt idx="14">
                  <c:v>46.366018980031583</c:v>
                </c:pt>
                <c:pt idx="15">
                  <c:v>43.440480765123446</c:v>
                </c:pt>
                <c:pt idx="16">
                  <c:v>50.669756236000865</c:v>
                </c:pt>
                <c:pt idx="17">
                  <c:v>40.917389152586111</c:v>
                </c:pt>
                <c:pt idx="18">
                  <c:v>37.432175720675339</c:v>
                </c:pt>
                <c:pt idx="19">
                  <c:v>40.805365518171172</c:v>
                </c:pt>
                <c:pt idx="20">
                  <c:v>46.499174322204311</c:v>
                </c:pt>
                <c:pt idx="21">
                  <c:v>47.452796043248789</c:v>
                </c:pt>
                <c:pt idx="22">
                  <c:v>50.44800778700251</c:v>
                </c:pt>
                <c:pt idx="23">
                  <c:v>50.955585632751557</c:v>
                </c:pt>
                <c:pt idx="24">
                  <c:v>34.1584069212538</c:v>
                </c:pt>
                <c:pt idx="25">
                  <c:v>48.365743370916988</c:v>
                </c:pt>
                <c:pt idx="26">
                  <c:v>54.274494243767023</c:v>
                </c:pt>
                <c:pt idx="27">
                  <c:v>49.623889628015341</c:v>
                </c:pt>
                <c:pt idx="28">
                  <c:v>30.859846021073036</c:v>
                </c:pt>
                <c:pt idx="29">
                  <c:v>45.988796360802652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9FD-4825-A2D9-CF3D72DF1B11}"/>
            </c:ext>
          </c:extLst>
        </c:ser>
        <c:ser>
          <c:idx val="3"/>
          <c:order val="2"/>
          <c:tx>
            <c:strRef>
              <c:f>'d65'!$D$1</c:f>
              <c:strCache>
                <c:ptCount val="1"/>
                <c:pt idx="0">
                  <c:v>d65 (Günter)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'd65'!$D$3:$D$32</c:f>
              <c:numCache>
                <c:formatCode>0.0</c:formatCode>
                <c:ptCount val="30"/>
                <c:pt idx="0">
                  <c:v>25.189777304365457</c:v>
                </c:pt>
                <c:pt idx="1">
                  <c:v>54.704718516162018</c:v>
                </c:pt>
                <c:pt idx="2">
                  <c:v>25.03225303980895</c:v>
                </c:pt>
                <c:pt idx="3">
                  <c:v>24.792384143571837</c:v>
                </c:pt>
                <c:pt idx="4">
                  <c:v>85.120648643334917</c:v>
                </c:pt>
                <c:pt idx="5">
                  <c:v>45.683771208916163</c:v>
                </c:pt>
                <c:pt idx="6">
                  <c:v>58.692861218500234</c:v>
                </c:pt>
                <c:pt idx="7">
                  <c:v>43.853480582832631</c:v>
                </c:pt>
                <c:pt idx="8">
                  <c:v>23.986179312190107</c:v>
                </c:pt>
                <c:pt idx="9">
                  <c:v>54.211389261050748</c:v>
                </c:pt>
                <c:pt idx="10">
                  <c:v>30.967653933883355</c:v>
                </c:pt>
                <c:pt idx="11">
                  <c:v>27.86733713333243</c:v>
                </c:pt>
                <c:pt idx="12">
                  <c:v>24.768354276326768</c:v>
                </c:pt>
                <c:pt idx="13">
                  <c:v>36.263449430929157</c:v>
                </c:pt>
                <c:pt idx="14">
                  <c:v>27.860263069838854</c:v>
                </c:pt>
                <c:pt idx="15">
                  <c:v>27.055715319632807</c:v>
                </c:pt>
                <c:pt idx="16">
                  <c:v>30.011197976654465</c:v>
                </c:pt>
                <c:pt idx="17">
                  <c:v>49.093174224957444</c:v>
                </c:pt>
                <c:pt idx="18">
                  <c:v>46.047377992064824</c:v>
                </c:pt>
                <c:pt idx="19">
                  <c:v>44.114301929822169</c:v>
                </c:pt>
                <c:pt idx="20">
                  <c:v>49.132191386825795</c:v>
                </c:pt>
                <c:pt idx="21">
                  <c:v>27.427201363224132</c:v>
                </c:pt>
                <c:pt idx="22">
                  <c:v>34.608434708272689</c:v>
                </c:pt>
                <c:pt idx="23">
                  <c:v>30.735317519112122</c:v>
                </c:pt>
                <c:pt idx="24">
                  <c:v>39.547459143817512</c:v>
                </c:pt>
                <c:pt idx="25">
                  <c:v>28.519279225609253</c:v>
                </c:pt>
                <c:pt idx="26">
                  <c:v>47.041722928387941</c:v>
                </c:pt>
                <c:pt idx="27">
                  <c:v>48.817492022158717</c:v>
                </c:pt>
                <c:pt idx="28">
                  <c:v>26.185044017714446</c:v>
                </c:pt>
                <c:pt idx="29">
                  <c:v>43.635444843426249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9FD-4825-A2D9-CF3D72DF1B11}"/>
            </c:ext>
          </c:extLst>
        </c:ser>
        <c:ser>
          <c:idx val="0"/>
          <c:order val="3"/>
          <c:tx>
            <c:strRef>
              <c:f>'d65'!$E$1</c:f>
              <c:strCache>
                <c:ptCount val="1"/>
                <c:pt idx="0">
                  <c:v>d65 (Günter/LZA Mix)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'd65'!$A$3:$A$32</c:f>
              <c:numCache>
                <c:formatCode>General</c:formatCode>
                <c:ptCount val="30"/>
                <c:pt idx="0">
                  <c:v>127.6</c:v>
                </c:pt>
                <c:pt idx="1">
                  <c:v>127.4</c:v>
                </c:pt>
                <c:pt idx="2">
                  <c:v>126.2</c:v>
                </c:pt>
                <c:pt idx="3">
                  <c:v>126.2</c:v>
                </c:pt>
                <c:pt idx="4">
                  <c:v>124.4</c:v>
                </c:pt>
                <c:pt idx="5">
                  <c:v>124.2</c:v>
                </c:pt>
                <c:pt idx="6">
                  <c:v>123.2</c:v>
                </c:pt>
                <c:pt idx="7">
                  <c:v>122.2</c:v>
                </c:pt>
                <c:pt idx="8">
                  <c:v>121.9</c:v>
                </c:pt>
                <c:pt idx="9">
                  <c:v>119.4</c:v>
                </c:pt>
                <c:pt idx="10">
                  <c:v>119.2</c:v>
                </c:pt>
                <c:pt idx="11">
                  <c:v>115.6</c:v>
                </c:pt>
                <c:pt idx="12">
                  <c:v>114.2</c:v>
                </c:pt>
                <c:pt idx="13">
                  <c:v>113.5</c:v>
                </c:pt>
                <c:pt idx="14">
                  <c:v>112.6</c:v>
                </c:pt>
                <c:pt idx="15">
                  <c:v>109.6</c:v>
                </c:pt>
                <c:pt idx="16">
                  <c:v>108.1</c:v>
                </c:pt>
                <c:pt idx="17">
                  <c:v>107.9</c:v>
                </c:pt>
                <c:pt idx="18">
                  <c:v>106</c:v>
                </c:pt>
                <c:pt idx="19">
                  <c:v>105.6</c:v>
                </c:pt>
                <c:pt idx="20">
                  <c:v>105.4</c:v>
                </c:pt>
                <c:pt idx="21">
                  <c:v>105.2</c:v>
                </c:pt>
                <c:pt idx="22">
                  <c:v>104.1</c:v>
                </c:pt>
                <c:pt idx="23">
                  <c:v>104</c:v>
                </c:pt>
                <c:pt idx="24">
                  <c:v>103.8</c:v>
                </c:pt>
                <c:pt idx="25">
                  <c:v>103.7</c:v>
                </c:pt>
                <c:pt idx="26">
                  <c:v>102.7</c:v>
                </c:pt>
                <c:pt idx="27">
                  <c:v>102.5</c:v>
                </c:pt>
                <c:pt idx="28">
                  <c:v>101.7</c:v>
                </c:pt>
                <c:pt idx="29">
                  <c:v>100.6</c:v>
                </c:pt>
              </c:numCache>
            </c:numRef>
          </c:xVal>
          <c:yVal>
            <c:numRef>
              <c:f>'d65'!$E$3:$E$32</c:f>
              <c:numCache>
                <c:formatCode>0.0</c:formatCode>
                <c:ptCount val="30"/>
                <c:pt idx="0">
                  <c:v>31.213328432927113</c:v>
                </c:pt>
                <c:pt idx="1">
                  <c:v>47.055771738066497</c:v>
                </c:pt>
                <c:pt idx="2">
                  <c:v>29.81190127464069</c:v>
                </c:pt>
                <c:pt idx="3">
                  <c:v>29.756442727829441</c:v>
                </c:pt>
                <c:pt idx="4">
                  <c:v>58.889860405724278</c:v>
                </c:pt>
                <c:pt idx="5">
                  <c:v>44.756486417003224</c:v>
                </c:pt>
                <c:pt idx="6">
                  <c:v>59.956948841939827</c:v>
                </c:pt>
                <c:pt idx="7">
                  <c:v>46.296612728942726</c:v>
                </c:pt>
                <c:pt idx="8">
                  <c:v>29.190011759931366</c:v>
                </c:pt>
                <c:pt idx="9">
                  <c:v>54.261511708739192</c:v>
                </c:pt>
                <c:pt idx="10">
                  <c:v>41.832371922040821</c:v>
                </c:pt>
                <c:pt idx="11">
                  <c:v>30.343095875135248</c:v>
                </c:pt>
                <c:pt idx="12">
                  <c:v>35.409802315699125</c:v>
                </c:pt>
                <c:pt idx="13">
                  <c:v>38.81442433384359</c:v>
                </c:pt>
                <c:pt idx="14">
                  <c:v>31.179517705995174</c:v>
                </c:pt>
                <c:pt idx="15">
                  <c:v>30.765714182058247</c:v>
                </c:pt>
                <c:pt idx="16">
                  <c:v>40.622074917504357</c:v>
                </c:pt>
                <c:pt idx="17">
                  <c:v>46.882002979984108</c:v>
                </c:pt>
                <c:pt idx="18">
                  <c:v>42.884445708303666</c:v>
                </c:pt>
                <c:pt idx="19">
                  <c:v>42.719781533455226</c:v>
                </c:pt>
                <c:pt idx="20">
                  <c:v>48.223106538089311</c:v>
                </c:pt>
                <c:pt idx="21">
                  <c:v>31.651459938702949</c:v>
                </c:pt>
                <c:pt idx="22">
                  <c:v>42.39447681030115</c:v>
                </c:pt>
                <c:pt idx="23">
                  <c:v>42.082035007331442</c:v>
                </c:pt>
                <c:pt idx="24">
                  <c:v>37.272882487713268</c:v>
                </c:pt>
                <c:pt idx="25">
                  <c:v>37.280984856877424</c:v>
                </c:pt>
                <c:pt idx="26">
                  <c:v>49.985836519464108</c:v>
                </c:pt>
                <c:pt idx="27">
                  <c:v>49.163389179755299</c:v>
                </c:pt>
                <c:pt idx="28">
                  <c:v>27.417778108661992</c:v>
                </c:pt>
                <c:pt idx="29">
                  <c:v>44.703203654674475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FD-4825-A2D9-CF3D72DF1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6992"/>
        <c:axId val="130997568"/>
      </c:scatterChart>
      <c:valAx>
        <c:axId val="130996992"/>
        <c:scaling>
          <c:orientation val="maxMin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Fkm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7568"/>
        <c:crosses val="autoZero"/>
        <c:crossBetween val="midCat"/>
      </c:valAx>
      <c:valAx>
        <c:axId val="130997568"/>
        <c:scaling>
          <c:orientation val="minMax"/>
          <c:max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d65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(mm)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6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'd65'!$F$1</c:f>
              <c:strCache>
                <c:ptCount val="1"/>
                <c:pt idx="0">
                  <c:v>d65 (US)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d65_WithIntermediateSections!$A$3:$A$46</c:f>
              <c:numCache>
                <c:formatCode>General</c:formatCode>
                <c:ptCount val="44"/>
                <c:pt idx="0">
                  <c:v>127.6</c:v>
                </c:pt>
                <c:pt idx="1">
                  <c:v>127.5</c:v>
                </c:pt>
                <c:pt idx="2">
                  <c:v>127.4</c:v>
                </c:pt>
                <c:pt idx="3">
                  <c:v>126.2</c:v>
                </c:pt>
                <c:pt idx="4">
                  <c:v>125.30000000000001</c:v>
                </c:pt>
                <c:pt idx="5">
                  <c:v>124.4</c:v>
                </c:pt>
                <c:pt idx="6">
                  <c:v>124.30000000000001</c:v>
                </c:pt>
                <c:pt idx="7">
                  <c:v>124.2</c:v>
                </c:pt>
                <c:pt idx="8">
                  <c:v>123.7</c:v>
                </c:pt>
                <c:pt idx="9">
                  <c:v>123.2</c:v>
                </c:pt>
                <c:pt idx="10">
                  <c:v>122.7</c:v>
                </c:pt>
                <c:pt idx="11">
                  <c:v>122.2</c:v>
                </c:pt>
                <c:pt idx="12">
                  <c:v>121.9</c:v>
                </c:pt>
                <c:pt idx="13">
                  <c:v>120.65</c:v>
                </c:pt>
                <c:pt idx="14">
                  <c:v>119.4</c:v>
                </c:pt>
                <c:pt idx="15">
                  <c:v>119.30000000000001</c:v>
                </c:pt>
                <c:pt idx="16">
                  <c:v>119.2</c:v>
                </c:pt>
                <c:pt idx="17">
                  <c:v>117.4</c:v>
                </c:pt>
                <c:pt idx="18">
                  <c:v>115.6</c:v>
                </c:pt>
                <c:pt idx="19">
                  <c:v>114.9</c:v>
                </c:pt>
                <c:pt idx="20">
                  <c:v>114.2</c:v>
                </c:pt>
                <c:pt idx="21">
                  <c:v>113.85</c:v>
                </c:pt>
                <c:pt idx="22">
                  <c:v>113.5</c:v>
                </c:pt>
                <c:pt idx="23">
                  <c:v>112.6</c:v>
                </c:pt>
                <c:pt idx="24">
                  <c:v>109.6</c:v>
                </c:pt>
                <c:pt idx="25">
                  <c:v>108.1</c:v>
                </c:pt>
                <c:pt idx="26">
                  <c:v>108</c:v>
                </c:pt>
                <c:pt idx="27">
                  <c:v>107.9</c:v>
                </c:pt>
                <c:pt idx="28">
                  <c:v>106</c:v>
                </c:pt>
                <c:pt idx="29">
                  <c:v>105.6</c:v>
                </c:pt>
                <c:pt idx="30">
                  <c:v>105.4</c:v>
                </c:pt>
                <c:pt idx="31">
                  <c:v>105.2</c:v>
                </c:pt>
                <c:pt idx="32">
                  <c:v>104.1</c:v>
                </c:pt>
                <c:pt idx="33">
                  <c:v>104</c:v>
                </c:pt>
                <c:pt idx="34">
                  <c:v>103.9</c:v>
                </c:pt>
                <c:pt idx="35">
                  <c:v>103.8</c:v>
                </c:pt>
                <c:pt idx="36">
                  <c:v>103.75</c:v>
                </c:pt>
                <c:pt idx="37">
                  <c:v>103.7</c:v>
                </c:pt>
                <c:pt idx="38">
                  <c:v>102.7</c:v>
                </c:pt>
                <c:pt idx="39">
                  <c:v>102.5</c:v>
                </c:pt>
                <c:pt idx="40">
                  <c:v>102.1</c:v>
                </c:pt>
                <c:pt idx="41">
                  <c:v>101.7</c:v>
                </c:pt>
                <c:pt idx="42">
                  <c:v>101.15</c:v>
                </c:pt>
                <c:pt idx="43">
                  <c:v>100.6</c:v>
                </c:pt>
              </c:numCache>
            </c:numRef>
          </c:xVal>
          <c:yVal>
            <c:numRef>
              <c:f>d65_WithIntermediateSections!$D$3:$D$46</c:f>
              <c:numCache>
                <c:formatCode>0.0</c:formatCode>
                <c:ptCount val="44"/>
                <c:pt idx="0">
                  <c:v>6.4136844718030179</c:v>
                </c:pt>
                <c:pt idx="1">
                  <c:v>10.490428458421277</c:v>
                </c:pt>
                <c:pt idx="2">
                  <c:v>20.15619732150796</c:v>
                </c:pt>
                <c:pt idx="3">
                  <c:v>12.89865999167268</c:v>
                </c:pt>
                <c:pt idx="4">
                  <c:v>23.593359593693862</c:v>
                </c:pt>
                <c:pt idx="5">
                  <c:v>30.647243417951827</c:v>
                </c:pt>
                <c:pt idx="6">
                  <c:v>19.350423719108605</c:v>
                </c:pt>
                <c:pt idx="7">
                  <c:v>13.385465817756575</c:v>
                </c:pt>
                <c:pt idx="8">
                  <c:v>22.083813648985711</c:v>
                </c:pt>
                <c:pt idx="9">
                  <c:v>30.905735973950762</c:v>
                </c:pt>
                <c:pt idx="10">
                  <c:v>18.515461404819703</c:v>
                </c:pt>
                <c:pt idx="11">
                  <c:v>9.3824561403508788</c:v>
                </c:pt>
                <c:pt idx="12">
                  <c:v>13.099331058473695</c:v>
                </c:pt>
                <c:pt idx="13">
                  <c:v>15.777498466724884</c:v>
                </c:pt>
                <c:pt idx="14">
                  <c:v>29.595813996382091</c:v>
                </c:pt>
                <c:pt idx="15">
                  <c:v>21.709897949268353</c:v>
                </c:pt>
                <c:pt idx="16">
                  <c:v>12.591309152186518</c:v>
                </c:pt>
                <c:pt idx="17">
                  <c:v>14.452116752246404</c:v>
                </c:pt>
                <c:pt idx="18">
                  <c:v>15.885288306821192</c:v>
                </c:pt>
                <c:pt idx="19">
                  <c:v>13.436060438021318</c:v>
                </c:pt>
                <c:pt idx="20">
                  <c:v>11.585181786348219</c:v>
                </c:pt>
                <c:pt idx="21">
                  <c:v>12.058207920472896</c:v>
                </c:pt>
                <c:pt idx="22">
                  <c:v>12.827859907486079</c:v>
                </c:pt>
                <c:pt idx="23">
                  <c:v>15.62711980106295</c:v>
                </c:pt>
                <c:pt idx="24">
                  <c:v>9.9752115205304364</c:v>
                </c:pt>
                <c:pt idx="25">
                  <c:v>5.6230526761491042</c:v>
                </c:pt>
                <c:pt idx="26">
                  <c:v>13.858497352579469</c:v>
                </c:pt>
                <c:pt idx="27">
                  <c:v>24.776018229179662</c:v>
                </c:pt>
                <c:pt idx="28">
                  <c:v>19.026179628824359</c:v>
                </c:pt>
                <c:pt idx="29">
                  <c:v>16.831872329368622</c:v>
                </c:pt>
                <c:pt idx="30">
                  <c:v>16.983537467687576</c:v>
                </c:pt>
                <c:pt idx="31">
                  <c:v>9.855771621381642</c:v>
                </c:pt>
                <c:pt idx="32">
                  <c:v>18.721663743083575</c:v>
                </c:pt>
                <c:pt idx="33">
                  <c:v>20.339338459671087</c:v>
                </c:pt>
                <c:pt idx="34">
                  <c:v>15.650001197805071</c:v>
                </c:pt>
                <c:pt idx="35">
                  <c:v>10.054765423612302</c:v>
                </c:pt>
                <c:pt idx="36">
                  <c:v>11.504732145591255</c:v>
                </c:pt>
                <c:pt idx="37">
                  <c:v>12.675292757364307</c:v>
                </c:pt>
                <c:pt idx="38">
                  <c:v>13.012951210279034</c:v>
                </c:pt>
                <c:pt idx="39">
                  <c:v>19.474053281105</c:v>
                </c:pt>
                <c:pt idx="40">
                  <c:v>12.697798799783424</c:v>
                </c:pt>
                <c:pt idx="41">
                  <c:v>7.2103306093665758</c:v>
                </c:pt>
                <c:pt idx="42">
                  <c:v>9.1609373384813608</c:v>
                </c:pt>
                <c:pt idx="43">
                  <c:v>12.68735498389789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D2-4224-88E3-36D4E585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38432"/>
        <c:axId val="131739008"/>
      </c:scatterChart>
      <c:valAx>
        <c:axId val="131738432"/>
        <c:scaling>
          <c:orientation val="maxMin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>
                    <a:solidFill>
                      <a:sysClr val="windowText" lastClr="000000"/>
                    </a:solidFill>
                  </a:rPr>
                  <a:t>Fkm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9008"/>
        <c:crosses val="autoZero"/>
        <c:crossBetween val="midCat"/>
      </c:valAx>
      <c:valAx>
        <c:axId val="131739008"/>
        <c:scaling>
          <c:orientation val="minMax"/>
          <c:max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d65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US (mm)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'd65'!$C$1</c:f>
              <c:strCache>
                <c:ptCount val="1"/>
                <c:pt idx="0">
                  <c:v>d65 (LZA)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d65_WithIntermediateSections!$A$3:$A$46</c:f>
              <c:numCache>
                <c:formatCode>General</c:formatCode>
                <c:ptCount val="44"/>
                <c:pt idx="0">
                  <c:v>127.6</c:v>
                </c:pt>
                <c:pt idx="1">
                  <c:v>127.5</c:v>
                </c:pt>
                <c:pt idx="2">
                  <c:v>127.4</c:v>
                </c:pt>
                <c:pt idx="3">
                  <c:v>126.2</c:v>
                </c:pt>
                <c:pt idx="4">
                  <c:v>125.30000000000001</c:v>
                </c:pt>
                <c:pt idx="5">
                  <c:v>124.4</c:v>
                </c:pt>
                <c:pt idx="6">
                  <c:v>124.30000000000001</c:v>
                </c:pt>
                <c:pt idx="7">
                  <c:v>124.2</c:v>
                </c:pt>
                <c:pt idx="8">
                  <c:v>123.7</c:v>
                </c:pt>
                <c:pt idx="9">
                  <c:v>123.2</c:v>
                </c:pt>
                <c:pt idx="10">
                  <c:v>122.7</c:v>
                </c:pt>
                <c:pt idx="11">
                  <c:v>122.2</c:v>
                </c:pt>
                <c:pt idx="12">
                  <c:v>121.9</c:v>
                </c:pt>
                <c:pt idx="13">
                  <c:v>120.65</c:v>
                </c:pt>
                <c:pt idx="14">
                  <c:v>119.4</c:v>
                </c:pt>
                <c:pt idx="15">
                  <c:v>119.30000000000001</c:v>
                </c:pt>
                <c:pt idx="16">
                  <c:v>119.2</c:v>
                </c:pt>
                <c:pt idx="17">
                  <c:v>117.4</c:v>
                </c:pt>
                <c:pt idx="18">
                  <c:v>115.6</c:v>
                </c:pt>
                <c:pt idx="19">
                  <c:v>114.9</c:v>
                </c:pt>
                <c:pt idx="20">
                  <c:v>114.2</c:v>
                </c:pt>
                <c:pt idx="21">
                  <c:v>113.85</c:v>
                </c:pt>
                <c:pt idx="22">
                  <c:v>113.5</c:v>
                </c:pt>
                <c:pt idx="23">
                  <c:v>112.6</c:v>
                </c:pt>
                <c:pt idx="24">
                  <c:v>109.6</c:v>
                </c:pt>
                <c:pt idx="25">
                  <c:v>108.1</c:v>
                </c:pt>
                <c:pt idx="26">
                  <c:v>108</c:v>
                </c:pt>
                <c:pt idx="27">
                  <c:v>107.9</c:v>
                </c:pt>
                <c:pt idx="28">
                  <c:v>106</c:v>
                </c:pt>
                <c:pt idx="29">
                  <c:v>105.6</c:v>
                </c:pt>
                <c:pt idx="30">
                  <c:v>105.4</c:v>
                </c:pt>
                <c:pt idx="31">
                  <c:v>105.2</c:v>
                </c:pt>
                <c:pt idx="32">
                  <c:v>104.1</c:v>
                </c:pt>
                <c:pt idx="33">
                  <c:v>104</c:v>
                </c:pt>
                <c:pt idx="34">
                  <c:v>103.9</c:v>
                </c:pt>
                <c:pt idx="35">
                  <c:v>103.8</c:v>
                </c:pt>
                <c:pt idx="36">
                  <c:v>103.75</c:v>
                </c:pt>
                <c:pt idx="37">
                  <c:v>103.7</c:v>
                </c:pt>
                <c:pt idx="38">
                  <c:v>102.7</c:v>
                </c:pt>
                <c:pt idx="39">
                  <c:v>102.5</c:v>
                </c:pt>
                <c:pt idx="40">
                  <c:v>102.1</c:v>
                </c:pt>
                <c:pt idx="41">
                  <c:v>101.7</c:v>
                </c:pt>
                <c:pt idx="42">
                  <c:v>101.15</c:v>
                </c:pt>
                <c:pt idx="43">
                  <c:v>100.6</c:v>
                </c:pt>
              </c:numCache>
            </c:numRef>
          </c:xVal>
          <c:yVal>
            <c:numRef>
              <c:f>d65_WithIntermediateSections!$C$3:$C$46</c:f>
              <c:numCache>
                <c:formatCode>0.0</c:formatCode>
                <c:ptCount val="44"/>
                <c:pt idx="0">
                  <c:v>56.533733459116718</c:v>
                </c:pt>
                <c:pt idx="1">
                  <c:v>49.610418538853992</c:v>
                </c:pt>
                <c:pt idx="2">
                  <c:v>42.729807864171825</c:v>
                </c:pt>
                <c:pt idx="3">
                  <c:v>51.454910089370095</c:v>
                </c:pt>
                <c:pt idx="4">
                  <c:v>46.188263080876233</c:v>
                </c:pt>
                <c:pt idx="5">
                  <c:v>42.24211250099161</c:v>
                </c:pt>
                <c:pt idx="6">
                  <c:v>42.871519622477123</c:v>
                </c:pt>
                <c:pt idx="7">
                  <c:v>43.49334757830816</c:v>
                </c:pt>
                <c:pt idx="8">
                  <c:v>51.952877403879384</c:v>
                </c:pt>
                <c:pt idx="9">
                  <c:v>61.164067565587047</c:v>
                </c:pt>
                <c:pt idx="10">
                  <c:v>54.320475354115231</c:v>
                </c:pt>
                <c:pt idx="11">
                  <c:v>48.904071216901414</c:v>
                </c:pt>
                <c:pt idx="12">
                  <c:v>41.853883075168632</c:v>
                </c:pt>
                <c:pt idx="13">
                  <c:v>48.512266988943175</c:v>
                </c:pt>
                <c:pt idx="14">
                  <c:v>54.318968575477108</c:v>
                </c:pt>
                <c:pt idx="15">
                  <c:v>54.952609524819557</c:v>
                </c:pt>
                <c:pt idx="16">
                  <c:v>56.056986923244501</c:v>
                </c:pt>
                <c:pt idx="17">
                  <c:v>46.260864812890823</c:v>
                </c:pt>
                <c:pt idx="18">
                  <c:v>38.486896642676207</c:v>
                </c:pt>
                <c:pt idx="19">
                  <c:v>49.26971536586958</c:v>
                </c:pt>
                <c:pt idx="20">
                  <c:v>56.920314447160123</c:v>
                </c:pt>
                <c:pt idx="21">
                  <c:v>50.680717176150026</c:v>
                </c:pt>
                <c:pt idx="22">
                  <c:v>41.671066688548756</c:v>
                </c:pt>
                <c:pt idx="23">
                  <c:v>46.366018980031583</c:v>
                </c:pt>
                <c:pt idx="24">
                  <c:v>43.440480765123446</c:v>
                </c:pt>
                <c:pt idx="25">
                  <c:v>50.669756236000865</c:v>
                </c:pt>
                <c:pt idx="26">
                  <c:v>46.831575367990062</c:v>
                </c:pt>
                <c:pt idx="27">
                  <c:v>40.917389152586111</c:v>
                </c:pt>
                <c:pt idx="28">
                  <c:v>37.432175720675339</c:v>
                </c:pt>
                <c:pt idx="29">
                  <c:v>40.805365518171172</c:v>
                </c:pt>
                <c:pt idx="30">
                  <c:v>46.499174322204311</c:v>
                </c:pt>
                <c:pt idx="31">
                  <c:v>47.452796043248789</c:v>
                </c:pt>
                <c:pt idx="32">
                  <c:v>50.44800778700251</c:v>
                </c:pt>
                <c:pt idx="33">
                  <c:v>50.955585632751557</c:v>
                </c:pt>
                <c:pt idx="34">
                  <c:v>44.432722171923224</c:v>
                </c:pt>
                <c:pt idx="35">
                  <c:v>34.1584069212538</c:v>
                </c:pt>
                <c:pt idx="36">
                  <c:v>42.727899458162035</c:v>
                </c:pt>
                <c:pt idx="37">
                  <c:v>48.365743370916988</c:v>
                </c:pt>
                <c:pt idx="38">
                  <c:v>54.274494243767023</c:v>
                </c:pt>
                <c:pt idx="39">
                  <c:v>49.623889628015341</c:v>
                </c:pt>
                <c:pt idx="40">
                  <c:v>43.018943796225614</c:v>
                </c:pt>
                <c:pt idx="41">
                  <c:v>30.859846021073036</c:v>
                </c:pt>
                <c:pt idx="42">
                  <c:v>39.809079660010674</c:v>
                </c:pt>
                <c:pt idx="43">
                  <c:v>45.988796360802652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62-4DAF-AAE1-AD99BF93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40736"/>
        <c:axId val="131741312"/>
      </c:scatterChart>
      <c:valAx>
        <c:axId val="131740736"/>
        <c:scaling>
          <c:orientation val="maxMin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Fkm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41312"/>
        <c:crosses val="autoZero"/>
        <c:crossBetween val="midCat"/>
      </c:valAx>
      <c:valAx>
        <c:axId val="131741312"/>
        <c:scaling>
          <c:orientation val="minMax"/>
          <c:max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d65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LZA (mm)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4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'pos1'!$F$5</c:f>
              <c:strCache>
                <c:ptCount val="1"/>
                <c:pt idx="0">
                  <c:v>position 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179.33330000000001</c:v>
                </c:pt>
                <c:pt idx="2">
                  <c:v>168</c:v>
                </c:pt>
                <c:pt idx="3">
                  <c:v>156.66669999999999</c:v>
                </c:pt>
                <c:pt idx="4">
                  <c:v>145.33330000000001</c:v>
                </c:pt>
                <c:pt idx="5">
                  <c:v>134</c:v>
                </c:pt>
                <c:pt idx="6">
                  <c:v>122.66670000000001</c:v>
                </c:pt>
                <c:pt idx="7">
                  <c:v>111.33329999999999</c:v>
                </c:pt>
                <c:pt idx="8">
                  <c:v>100</c:v>
                </c:pt>
                <c:pt idx="9">
                  <c:v>88.666700000000006</c:v>
                </c:pt>
                <c:pt idx="10">
                  <c:v>77.333299999999994</c:v>
                </c:pt>
                <c:pt idx="11">
                  <c:v>66</c:v>
                </c:pt>
                <c:pt idx="12">
                  <c:v>54.666699999999999</c:v>
                </c:pt>
                <c:pt idx="13">
                  <c:v>43.333300000000001</c:v>
                </c:pt>
                <c:pt idx="14">
                  <c:v>32</c:v>
                </c:pt>
                <c:pt idx="15">
                  <c:v>20.666699999999999</c:v>
                </c:pt>
                <c:pt idx="16">
                  <c:v>16</c:v>
                </c:pt>
              </c:numCache>
            </c:numRef>
          </c:xVal>
          <c:yVal>
            <c:numRef>
              <c:f>'pos1'!$I$8:$I$24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0.99552740338711876</c:v>
                </c:pt>
                <c:pt idx="3">
                  <c:v>0.98964042515010264</c:v>
                </c:pt>
                <c:pt idx="4">
                  <c:v>0.98183153173762783</c:v>
                </c:pt>
                <c:pt idx="5">
                  <c:v>0.97139045015006831</c:v>
                </c:pt>
                <c:pt idx="6">
                  <c:v>0.95731512696557952</c:v>
                </c:pt>
                <c:pt idx="7">
                  <c:v>0.93818433125434075</c:v>
                </c:pt>
                <c:pt idx="8">
                  <c:v>0.91197614797787951</c:v>
                </c:pt>
                <c:pt idx="9">
                  <c:v>0.87581386874812506</c:v>
                </c:pt>
                <c:pt idx="10">
                  <c:v>0.82564270459903488</c:v>
                </c:pt>
                <c:pt idx="11">
                  <c:v>0.75588937549400625</c:v>
                </c:pt>
                <c:pt idx="12">
                  <c:v>0.6593518365043336</c:v>
                </c:pt>
                <c:pt idx="13">
                  <c:v>0.52813968747988016</c:v>
                </c:pt>
                <c:pt idx="14">
                  <c:v>0.35803307118757371</c:v>
                </c:pt>
                <c:pt idx="15">
                  <c:v>0.16209155877868661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A2-4770-8B67-894A69E62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43040"/>
        <c:axId val="132259840"/>
      </c:scatterChart>
      <c:valAx>
        <c:axId val="13174304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59840"/>
        <c:crosses val="autoZero"/>
        <c:crossBetween val="midCat"/>
      </c:valAx>
      <c:valAx>
        <c:axId val="13225984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74304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'pos1'!$F$5</c:f>
              <c:strCache>
                <c:ptCount val="1"/>
                <c:pt idx="0">
                  <c:v>position 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179.33330000000001</c:v>
                </c:pt>
                <c:pt idx="2">
                  <c:v>168</c:v>
                </c:pt>
                <c:pt idx="3">
                  <c:v>156.66669999999999</c:v>
                </c:pt>
                <c:pt idx="4">
                  <c:v>145.33330000000001</c:v>
                </c:pt>
                <c:pt idx="5">
                  <c:v>134</c:v>
                </c:pt>
                <c:pt idx="6">
                  <c:v>122.66670000000001</c:v>
                </c:pt>
                <c:pt idx="7">
                  <c:v>111.33329999999999</c:v>
                </c:pt>
                <c:pt idx="8">
                  <c:v>100</c:v>
                </c:pt>
                <c:pt idx="9">
                  <c:v>88.666700000000006</c:v>
                </c:pt>
                <c:pt idx="10">
                  <c:v>77.333299999999994</c:v>
                </c:pt>
                <c:pt idx="11">
                  <c:v>66</c:v>
                </c:pt>
                <c:pt idx="12">
                  <c:v>54.666699999999999</c:v>
                </c:pt>
                <c:pt idx="13">
                  <c:v>43.333300000000001</c:v>
                </c:pt>
                <c:pt idx="14">
                  <c:v>32</c:v>
                </c:pt>
                <c:pt idx="15">
                  <c:v>20.666699999999999</c:v>
                </c:pt>
                <c:pt idx="16">
                  <c:v>16</c:v>
                </c:pt>
              </c:numCache>
            </c:numRef>
          </c:cat>
          <c:val>
            <c:numRef>
              <c:f>'pos1'!$H$8:$H$24</c:f>
              <c:numCache>
                <c:formatCode>0.0%</c:formatCode>
                <c:ptCount val="17"/>
                <c:pt idx="0">
                  <c:v>0</c:v>
                </c:pt>
                <c:pt idx="1">
                  <c:v>4.4725966128813521E-3</c:v>
                </c:pt>
                <c:pt idx="2">
                  <c:v>5.8869782370161135E-3</c:v>
                </c:pt>
                <c:pt idx="3">
                  <c:v>7.8088934124747765E-3</c:v>
                </c:pt>
                <c:pt idx="4">
                  <c:v>1.0441081587559468E-2</c:v>
                </c:pt>
                <c:pt idx="5">
                  <c:v>1.407532318448879E-2</c:v>
                </c:pt>
                <c:pt idx="6">
                  <c:v>1.9130795711238751E-2</c:v>
                </c:pt>
                <c:pt idx="7">
                  <c:v>2.6208183276461263E-2</c:v>
                </c:pt>
                <c:pt idx="8">
                  <c:v>3.6162279229754478E-2</c:v>
                </c:pt>
                <c:pt idx="9">
                  <c:v>5.0171164149090203E-2</c:v>
                </c:pt>
                <c:pt idx="10">
                  <c:v>6.9753329105028614E-2</c:v>
                </c:pt>
                <c:pt idx="11">
                  <c:v>9.6537538989672614E-2</c:v>
                </c:pt>
                <c:pt idx="12">
                  <c:v>0.13121214902445338</c:v>
                </c:pt>
                <c:pt idx="13">
                  <c:v>0.17010661629230645</c:v>
                </c:pt>
                <c:pt idx="14">
                  <c:v>0.1959415124088871</c:v>
                </c:pt>
                <c:pt idx="15">
                  <c:v>0.16209155877868661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C-48E3-AA19-736DAC68B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567104"/>
        <c:axId val="132261568"/>
      </c:barChart>
      <c:catAx>
        <c:axId val="131567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61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26156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5671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'pos1'!$O$5</c:f>
              <c:strCache>
                <c:ptCount val="1"/>
                <c:pt idx="0">
                  <c:v>position 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'pos1'!$N$8:$N$19</c:f>
              <c:numCache>
                <c:formatCode>General</c:formatCode>
                <c:ptCount val="12"/>
                <c:pt idx="0">
                  <c:v>63</c:v>
                </c:pt>
                <c:pt idx="1">
                  <c:v>53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cat>
          <c:val>
            <c:numRef>
              <c:f>'pos1'!$Q$8:$Q$19</c:f>
              <c:numCache>
                <c:formatCode>0.0%</c:formatCode>
                <c:ptCount val="12"/>
                <c:pt idx="0">
                  <c:v>0</c:v>
                </c:pt>
                <c:pt idx="1">
                  <c:v>7.0660635863559239E-3</c:v>
                </c:pt>
                <c:pt idx="2">
                  <c:v>6.5007784994474502E-2</c:v>
                </c:pt>
                <c:pt idx="3">
                  <c:v>0.16852972471109248</c:v>
                </c:pt>
                <c:pt idx="4">
                  <c:v>0.21575321362107003</c:v>
                </c:pt>
                <c:pt idx="5">
                  <c:v>0.19802232383112106</c:v>
                </c:pt>
                <c:pt idx="6">
                  <c:v>9.2208021625441117E-2</c:v>
                </c:pt>
                <c:pt idx="7">
                  <c:v>3.0190989125656792E-2</c:v>
                </c:pt>
                <c:pt idx="8">
                  <c:v>8.7093341878340461E-3</c:v>
                </c:pt>
                <c:pt idx="9">
                  <c:v>8.4320322738346123E-2</c:v>
                </c:pt>
                <c:pt idx="10">
                  <c:v>0.13019222157860791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5-4E98-A836-8234DAFDB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70528"/>
        <c:axId val="132263296"/>
      </c:barChart>
      <c:catAx>
        <c:axId val="131670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6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26329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6705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'pos1'!$O$5</c:f>
              <c:strCache>
                <c:ptCount val="1"/>
                <c:pt idx="0">
                  <c:v>position 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'pos1'!$N$8:$N$19</c:f>
              <c:numCache>
                <c:formatCode>General</c:formatCode>
                <c:ptCount val="12"/>
                <c:pt idx="0">
                  <c:v>63</c:v>
                </c:pt>
                <c:pt idx="1">
                  <c:v>53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'pos1'!$R$8:$R$19</c:f>
              <c:numCache>
                <c:formatCode>0.0%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0.99293393641364402</c:v>
                </c:pt>
                <c:pt idx="3">
                  <c:v>0.92792615141916956</c:v>
                </c:pt>
                <c:pt idx="4">
                  <c:v>0.75939642670807705</c:v>
                </c:pt>
                <c:pt idx="5">
                  <c:v>0.54364321308700703</c:v>
                </c:pt>
                <c:pt idx="6">
                  <c:v>0.34562088925588602</c:v>
                </c:pt>
                <c:pt idx="7">
                  <c:v>0.2534128676304449</c:v>
                </c:pt>
                <c:pt idx="8">
                  <c:v>0.22322187850478808</c:v>
                </c:pt>
                <c:pt idx="9">
                  <c:v>0.21451254431695405</c:v>
                </c:pt>
                <c:pt idx="10">
                  <c:v>0.13019222157860791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49-484A-8D8D-A0C931B30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65024"/>
        <c:axId val="132265600"/>
      </c:scatterChart>
      <c:valAx>
        <c:axId val="13226502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65600"/>
        <c:crosses val="autoZero"/>
        <c:crossBetween val="midCat"/>
      </c:valAx>
      <c:valAx>
        <c:axId val="13226560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6502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'pos1'!$F$5</c:f>
              <c:strCache>
                <c:ptCount val="1"/>
                <c:pt idx="0">
                  <c:v>position 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179.33330000000001</c:v>
                </c:pt>
                <c:pt idx="2">
                  <c:v>168</c:v>
                </c:pt>
                <c:pt idx="3">
                  <c:v>156.66669999999999</c:v>
                </c:pt>
                <c:pt idx="4">
                  <c:v>145.33330000000001</c:v>
                </c:pt>
                <c:pt idx="5">
                  <c:v>134</c:v>
                </c:pt>
                <c:pt idx="6">
                  <c:v>122.66670000000001</c:v>
                </c:pt>
                <c:pt idx="7">
                  <c:v>111.33329999999999</c:v>
                </c:pt>
                <c:pt idx="8">
                  <c:v>100</c:v>
                </c:pt>
                <c:pt idx="9">
                  <c:v>88.666700000000006</c:v>
                </c:pt>
                <c:pt idx="10">
                  <c:v>77.333299999999994</c:v>
                </c:pt>
                <c:pt idx="11">
                  <c:v>66</c:v>
                </c:pt>
                <c:pt idx="12">
                  <c:v>54.666699999999999</c:v>
                </c:pt>
                <c:pt idx="13">
                  <c:v>43.333300000000001</c:v>
                </c:pt>
                <c:pt idx="14">
                  <c:v>32</c:v>
                </c:pt>
                <c:pt idx="15">
                  <c:v>20.666699999999999</c:v>
                </c:pt>
                <c:pt idx="16">
                  <c:v>16</c:v>
                </c:pt>
              </c:numCache>
            </c:numRef>
          </c:xVal>
          <c:yVal>
            <c:numRef>
              <c:f>'pos1'!$I$8:$I$24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0.99552740338711876</c:v>
                </c:pt>
                <c:pt idx="3">
                  <c:v>0.98964042515010264</c:v>
                </c:pt>
                <c:pt idx="4">
                  <c:v>0.98183153173762783</c:v>
                </c:pt>
                <c:pt idx="5">
                  <c:v>0.97139045015006831</c:v>
                </c:pt>
                <c:pt idx="6">
                  <c:v>0.95731512696557952</c:v>
                </c:pt>
                <c:pt idx="7">
                  <c:v>0.93818433125434075</c:v>
                </c:pt>
                <c:pt idx="8">
                  <c:v>0.91197614797787951</c:v>
                </c:pt>
                <c:pt idx="9">
                  <c:v>0.87581386874812506</c:v>
                </c:pt>
                <c:pt idx="10">
                  <c:v>0.82564270459903488</c:v>
                </c:pt>
                <c:pt idx="11">
                  <c:v>0.75588937549400625</c:v>
                </c:pt>
                <c:pt idx="12">
                  <c:v>0.6593518365043336</c:v>
                </c:pt>
                <c:pt idx="13">
                  <c:v>0.52813968747988016</c:v>
                </c:pt>
                <c:pt idx="14">
                  <c:v>0.35803307118757371</c:v>
                </c:pt>
                <c:pt idx="15">
                  <c:v>0.16209155877868661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73-41E4-8F4F-CCAAF39C2202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'pos1'!$N$8:$N$20</c:f>
              <c:numCache>
                <c:formatCode>General</c:formatCode>
                <c:ptCount val="13"/>
                <c:pt idx="0">
                  <c:v>63</c:v>
                </c:pt>
                <c:pt idx="1">
                  <c:v>53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'pos1'!$R$8:$R$20</c:f>
              <c:numCache>
                <c:formatCode>0.0%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0.99293393641364402</c:v>
                </c:pt>
                <c:pt idx="3">
                  <c:v>0.92792615141916956</c:v>
                </c:pt>
                <c:pt idx="4">
                  <c:v>0.75939642670807705</c:v>
                </c:pt>
                <c:pt idx="5">
                  <c:v>0.54364321308700703</c:v>
                </c:pt>
                <c:pt idx="6">
                  <c:v>0.34562088925588602</c:v>
                </c:pt>
                <c:pt idx="7">
                  <c:v>0.2534128676304449</c:v>
                </c:pt>
                <c:pt idx="8">
                  <c:v>0.22322187850478808</c:v>
                </c:pt>
                <c:pt idx="9">
                  <c:v>0.21451254431695405</c:v>
                </c:pt>
                <c:pt idx="10">
                  <c:v>0.13019222157860791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73-41E4-8F4F-CCAAF39C2202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'pos1'!$N$8:$N$20</c:f>
              <c:numCache>
                <c:formatCode>General</c:formatCode>
                <c:ptCount val="13"/>
                <c:pt idx="0">
                  <c:v>63</c:v>
                </c:pt>
                <c:pt idx="1">
                  <c:v>53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'pos1'!$AD$8:$AD$20</c:f>
              <c:numCache>
                <c:formatCode>0.00</c:formatCode>
                <c:ptCount val="13"/>
                <c:pt idx="0">
                  <c:v>0.99999999999999989</c:v>
                </c:pt>
                <c:pt idx="1">
                  <c:v>0.99999999999999989</c:v>
                </c:pt>
                <c:pt idx="2">
                  <c:v>0.99999999999999989</c:v>
                </c:pt>
                <c:pt idx="3">
                  <c:v>0.17770677255683778</c:v>
                </c:pt>
                <c:pt idx="4">
                  <c:v>4.9387842913752401E-2</c:v>
                </c:pt>
                <c:pt idx="5">
                  <c:v>1.6049130673476665E-2</c:v>
                </c:pt>
                <c:pt idx="6">
                  <c:v>4.674331802459351E-3</c:v>
                </c:pt>
                <c:pt idx="7">
                  <c:v>2.0517467687897668E-3</c:v>
                </c:pt>
                <c:pt idx="8">
                  <c:v>1.5176890622881996E-3</c:v>
                </c:pt>
                <c:pt idx="9">
                  <c:v>1.412763132345827E-3</c:v>
                </c:pt>
                <c:pt idx="10">
                  <c:v>7.0159460478032482E-4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73-41E4-8F4F-CCAAF39C2202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'pos1'!$AX$8:$AX$16</c:f>
              <c:numCache>
                <c:formatCode>0.0%</c:formatCode>
                <c:ptCount val="9"/>
                <c:pt idx="0">
                  <c:v>1</c:v>
                </c:pt>
                <c:pt idx="1">
                  <c:v>0.98196939327375243</c:v>
                </c:pt>
                <c:pt idx="2">
                  <c:v>0.86942664454778729</c:v>
                </c:pt>
                <c:pt idx="3">
                  <c:v>0.67901653559378683</c:v>
                </c:pt>
                <c:pt idx="4">
                  <c:v>8.8853386278418892E-2</c:v>
                </c:pt>
                <c:pt idx="5">
                  <c:v>2.4693921456876201E-2</c:v>
                </c:pt>
                <c:pt idx="6">
                  <c:v>2.3371659012296755E-3</c:v>
                </c:pt>
                <c:pt idx="7">
                  <c:v>1.0258733843948834E-3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7B-4134-B8D9-5A827FE6E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2096"/>
        <c:axId val="132612672"/>
      </c:scatterChart>
      <c:valAx>
        <c:axId val="13261209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55768924077640236"/>
              <c:y val="0.933601576088392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612672"/>
        <c:crosses val="autoZero"/>
        <c:crossBetween val="midCat"/>
      </c:valAx>
      <c:valAx>
        <c:axId val="13261267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61209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836996001306167"/>
          <c:h val="6.1266007209510642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pos2b!$F$5</c:f>
              <c:strCache>
                <c:ptCount val="1"/>
                <c:pt idx="0">
                  <c:v>position 2b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169.5667</c:v>
                </c:pt>
                <c:pt idx="2">
                  <c:v>158.69999999999999</c:v>
                </c:pt>
                <c:pt idx="3">
                  <c:v>147.83330000000001</c:v>
                </c:pt>
                <c:pt idx="4">
                  <c:v>136.9667</c:v>
                </c:pt>
                <c:pt idx="5">
                  <c:v>126.1</c:v>
                </c:pt>
                <c:pt idx="6">
                  <c:v>115.2333</c:v>
                </c:pt>
                <c:pt idx="7">
                  <c:v>104.36669999999999</c:v>
                </c:pt>
                <c:pt idx="8">
                  <c:v>93.5</c:v>
                </c:pt>
                <c:pt idx="9">
                  <c:v>82.633300000000006</c:v>
                </c:pt>
                <c:pt idx="10">
                  <c:v>71.7667</c:v>
                </c:pt>
                <c:pt idx="11">
                  <c:v>60.9</c:v>
                </c:pt>
                <c:pt idx="12">
                  <c:v>50.033299999999997</c:v>
                </c:pt>
                <c:pt idx="13">
                  <c:v>39.166699999999999</c:v>
                </c:pt>
                <c:pt idx="14">
                  <c:v>28.3</c:v>
                </c:pt>
                <c:pt idx="15">
                  <c:v>17.433299999999999</c:v>
                </c:pt>
                <c:pt idx="16">
                  <c:v>8</c:v>
                </c:pt>
              </c:numCache>
            </c:numRef>
          </c:xVal>
          <c:yVal>
            <c:numRef>
              <c:f>pos2b!$I$8:$I$24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0.99959503835752528</c:v>
                </c:pt>
                <c:pt idx="3">
                  <c:v>0.99894516805563227</c:v>
                </c:pt>
                <c:pt idx="4">
                  <c:v>0.99788826646062145</c:v>
                </c:pt>
                <c:pt idx="5">
                  <c:v>0.99614424085214415</c:v>
                </c:pt>
                <c:pt idx="6">
                  <c:v>0.99322327391136378</c:v>
                </c:pt>
                <c:pt idx="7">
                  <c:v>0.98825818201887528</c:v>
                </c:pt>
                <c:pt idx="8">
                  <c:v>0.97969396765825933</c:v>
                </c:pt>
                <c:pt idx="9">
                  <c:v>0.96472142502345604</c:v>
                </c:pt>
                <c:pt idx="10">
                  <c:v>0.93826646062144714</c:v>
                </c:pt>
                <c:pt idx="11">
                  <c:v>0.89130194823113862</c:v>
                </c:pt>
                <c:pt idx="12">
                  <c:v>0.8085242011148519</c:v>
                </c:pt>
                <c:pt idx="13">
                  <c:v>0.66722639218499924</c:v>
                </c:pt>
                <c:pt idx="14">
                  <c:v>0.44628911639715219</c:v>
                </c:pt>
                <c:pt idx="15">
                  <c:v>0.17159818422650258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EC-4893-96BC-99E2474E1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7280"/>
        <c:axId val="132617856"/>
      </c:scatterChart>
      <c:valAx>
        <c:axId val="13261728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617856"/>
        <c:crosses val="autoZero"/>
        <c:crossBetween val="midCat"/>
      </c:valAx>
      <c:valAx>
        <c:axId val="13261785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61728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pos2b!$F$5</c:f>
              <c:strCache>
                <c:ptCount val="1"/>
                <c:pt idx="0">
                  <c:v>position 2b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169.5667</c:v>
                </c:pt>
                <c:pt idx="2">
                  <c:v>158.69999999999999</c:v>
                </c:pt>
                <c:pt idx="3">
                  <c:v>147.83330000000001</c:v>
                </c:pt>
                <c:pt idx="4">
                  <c:v>136.9667</c:v>
                </c:pt>
                <c:pt idx="5">
                  <c:v>126.1</c:v>
                </c:pt>
                <c:pt idx="6">
                  <c:v>115.2333</c:v>
                </c:pt>
                <c:pt idx="7">
                  <c:v>104.36669999999999</c:v>
                </c:pt>
                <c:pt idx="8">
                  <c:v>93.5</c:v>
                </c:pt>
                <c:pt idx="9">
                  <c:v>82.633300000000006</c:v>
                </c:pt>
                <c:pt idx="10">
                  <c:v>71.7667</c:v>
                </c:pt>
                <c:pt idx="11">
                  <c:v>60.9</c:v>
                </c:pt>
                <c:pt idx="12">
                  <c:v>50.033299999999997</c:v>
                </c:pt>
                <c:pt idx="13">
                  <c:v>39.166699999999999</c:v>
                </c:pt>
                <c:pt idx="14">
                  <c:v>28.3</c:v>
                </c:pt>
                <c:pt idx="15">
                  <c:v>17.433299999999999</c:v>
                </c:pt>
                <c:pt idx="16">
                  <c:v>8</c:v>
                </c:pt>
              </c:numCache>
            </c:numRef>
          </c:cat>
          <c:val>
            <c:numRef>
              <c:f>pos2b!$H$8:$H$24</c:f>
              <c:numCache>
                <c:formatCode>0.0%</c:formatCode>
                <c:ptCount val="17"/>
                <c:pt idx="0">
                  <c:v>0</c:v>
                </c:pt>
                <c:pt idx="1">
                  <c:v>4.0496164247475028E-4</c:v>
                </c:pt>
                <c:pt idx="2">
                  <c:v>6.498703018930405E-4</c:v>
                </c:pt>
                <c:pt idx="3">
                  <c:v>1.0569015950107623E-3</c:v>
                </c:pt>
                <c:pt idx="4">
                  <c:v>1.7440256084772891E-3</c:v>
                </c:pt>
                <c:pt idx="5">
                  <c:v>2.9209669407803964E-3</c:v>
                </c:pt>
                <c:pt idx="6">
                  <c:v>4.9650918924885479E-3</c:v>
                </c:pt>
                <c:pt idx="7">
                  <c:v>8.5642143606159283E-3</c:v>
                </c:pt>
                <c:pt idx="8">
                  <c:v>1.4972542634803247E-2</c:v>
                </c:pt>
                <c:pt idx="9">
                  <c:v>2.6454964402008944E-2</c:v>
                </c:pt>
                <c:pt idx="10">
                  <c:v>4.6964512390308515E-2</c:v>
                </c:pt>
                <c:pt idx="11">
                  <c:v>8.2777747116286771E-2</c:v>
                </c:pt>
                <c:pt idx="12">
                  <c:v>0.14129780892985264</c:v>
                </c:pt>
                <c:pt idx="13">
                  <c:v>0.22093727578784703</c:v>
                </c:pt>
                <c:pt idx="14">
                  <c:v>0.2746909321706496</c:v>
                </c:pt>
                <c:pt idx="15">
                  <c:v>0.17159818422650258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A-4846-A7F3-3C1CCE179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166080"/>
        <c:axId val="132619584"/>
      </c:barChart>
      <c:catAx>
        <c:axId val="133166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61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61958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1660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pos2b!$O$5</c:f>
              <c:strCache>
                <c:ptCount val="1"/>
                <c:pt idx="0">
                  <c:v>position 2b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pos2b!$N$8:$N$20</c:f>
              <c:numCache>
                <c:formatCode>General</c:formatCode>
                <c:ptCount val="13"/>
                <c:pt idx="0">
                  <c:v>153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cat>
          <c:val>
            <c:numRef>
              <c:f>pos2b!$Q$8:$Q$20</c:f>
              <c:numCache>
                <c:formatCode>0.0%</c:formatCode>
                <c:ptCount val="13"/>
                <c:pt idx="0">
                  <c:v>9.0805602533831173E-2</c:v>
                </c:pt>
                <c:pt idx="1">
                  <c:v>4.7699970859852232E-2</c:v>
                </c:pt>
                <c:pt idx="2">
                  <c:v>5.8037914872641212E-2</c:v>
                </c:pt>
                <c:pt idx="3">
                  <c:v>0.20763036131059859</c:v>
                </c:pt>
                <c:pt idx="4">
                  <c:v>0.15636276488258155</c:v>
                </c:pt>
                <c:pt idx="5">
                  <c:v>0.11724688241269531</c:v>
                </c:pt>
                <c:pt idx="6">
                  <c:v>9.1984825336132961E-2</c:v>
                </c:pt>
                <c:pt idx="7">
                  <c:v>5.8056978520715383E-2</c:v>
                </c:pt>
                <c:pt idx="8">
                  <c:v>3.2827601983708758E-2</c:v>
                </c:pt>
                <c:pt idx="9">
                  <c:v>2.8549174680207304E-2</c:v>
                </c:pt>
                <c:pt idx="10">
                  <c:v>5.1499083583203292E-2</c:v>
                </c:pt>
                <c:pt idx="11">
                  <c:v>5.9298839023832289E-2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7-48CF-BF1A-83635F62C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166592"/>
        <c:axId val="121373824"/>
      </c:barChart>
      <c:catAx>
        <c:axId val="133166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373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37382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1665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pos2b!$O$5</c:f>
              <c:strCache>
                <c:ptCount val="1"/>
                <c:pt idx="0">
                  <c:v>position 2b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pos2b!$N$8:$N$20</c:f>
              <c:numCache>
                <c:formatCode>General</c:formatCode>
                <c:ptCount val="13"/>
                <c:pt idx="0">
                  <c:v>153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pos2b!$R$8:$R$20</c:f>
              <c:numCache>
                <c:formatCode>0.0%</c:formatCode>
                <c:ptCount val="13"/>
                <c:pt idx="0">
                  <c:v>1</c:v>
                </c:pt>
                <c:pt idx="1">
                  <c:v>0.90919439746616881</c:v>
                </c:pt>
                <c:pt idx="2">
                  <c:v>0.86149442660631659</c:v>
                </c:pt>
                <c:pt idx="3">
                  <c:v>0.80345651173367538</c:v>
                </c:pt>
                <c:pt idx="4">
                  <c:v>0.59582615042307685</c:v>
                </c:pt>
                <c:pt idx="5">
                  <c:v>0.4394633855404953</c:v>
                </c:pt>
                <c:pt idx="6">
                  <c:v>0.32221650312779998</c:v>
                </c:pt>
                <c:pt idx="7">
                  <c:v>0.23023167779166703</c:v>
                </c:pt>
                <c:pt idx="8">
                  <c:v>0.17217469927095164</c:v>
                </c:pt>
                <c:pt idx="9">
                  <c:v>0.13934709728724287</c:v>
                </c:pt>
                <c:pt idx="10">
                  <c:v>0.11079792260703558</c:v>
                </c:pt>
                <c:pt idx="11">
                  <c:v>5.9298839023832289E-2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B-4482-A257-F982E9AFF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75552"/>
        <c:axId val="121376128"/>
      </c:scatterChart>
      <c:valAx>
        <c:axId val="12137555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376128"/>
        <c:crosses val="autoZero"/>
        <c:crossBetween val="midCat"/>
      </c:valAx>
      <c:valAx>
        <c:axId val="1213761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37555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pos2b!$F$5</c:f>
              <c:strCache>
                <c:ptCount val="1"/>
                <c:pt idx="0">
                  <c:v>position 2b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169.5667</c:v>
                </c:pt>
                <c:pt idx="2">
                  <c:v>158.69999999999999</c:v>
                </c:pt>
                <c:pt idx="3">
                  <c:v>147.83330000000001</c:v>
                </c:pt>
                <c:pt idx="4">
                  <c:v>136.9667</c:v>
                </c:pt>
                <c:pt idx="5">
                  <c:v>126.1</c:v>
                </c:pt>
                <c:pt idx="6">
                  <c:v>115.2333</c:v>
                </c:pt>
                <c:pt idx="7">
                  <c:v>104.36669999999999</c:v>
                </c:pt>
                <c:pt idx="8">
                  <c:v>93.5</c:v>
                </c:pt>
                <c:pt idx="9">
                  <c:v>82.633300000000006</c:v>
                </c:pt>
                <c:pt idx="10">
                  <c:v>71.7667</c:v>
                </c:pt>
                <c:pt idx="11">
                  <c:v>60.9</c:v>
                </c:pt>
                <c:pt idx="12">
                  <c:v>50.033299999999997</c:v>
                </c:pt>
                <c:pt idx="13">
                  <c:v>39.166699999999999</c:v>
                </c:pt>
                <c:pt idx="14">
                  <c:v>28.3</c:v>
                </c:pt>
                <c:pt idx="15">
                  <c:v>17.433299999999999</c:v>
                </c:pt>
                <c:pt idx="16">
                  <c:v>8</c:v>
                </c:pt>
              </c:numCache>
            </c:numRef>
          </c:xVal>
          <c:yVal>
            <c:numRef>
              <c:f>pos2b!$I$8:$I$24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0.99959503835752528</c:v>
                </c:pt>
                <c:pt idx="3">
                  <c:v>0.99894516805563227</c:v>
                </c:pt>
                <c:pt idx="4">
                  <c:v>0.99788826646062145</c:v>
                </c:pt>
                <c:pt idx="5">
                  <c:v>0.99614424085214415</c:v>
                </c:pt>
                <c:pt idx="6">
                  <c:v>0.99322327391136378</c:v>
                </c:pt>
                <c:pt idx="7">
                  <c:v>0.98825818201887528</c:v>
                </c:pt>
                <c:pt idx="8">
                  <c:v>0.97969396765825933</c:v>
                </c:pt>
                <c:pt idx="9">
                  <c:v>0.96472142502345604</c:v>
                </c:pt>
                <c:pt idx="10">
                  <c:v>0.93826646062144714</c:v>
                </c:pt>
                <c:pt idx="11">
                  <c:v>0.89130194823113862</c:v>
                </c:pt>
                <c:pt idx="12">
                  <c:v>0.8085242011148519</c:v>
                </c:pt>
                <c:pt idx="13">
                  <c:v>0.66722639218499924</c:v>
                </c:pt>
                <c:pt idx="14">
                  <c:v>0.44628911639715219</c:v>
                </c:pt>
                <c:pt idx="15">
                  <c:v>0.17159818422650258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E-4608-AF47-B6F0A09CFD46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pos2b!$N$8:$N$20</c:f>
              <c:numCache>
                <c:formatCode>General</c:formatCode>
                <c:ptCount val="13"/>
                <c:pt idx="0">
                  <c:v>153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pos2b!$R$8:$R$20</c:f>
              <c:numCache>
                <c:formatCode>0.0%</c:formatCode>
                <c:ptCount val="13"/>
                <c:pt idx="0">
                  <c:v>1</c:v>
                </c:pt>
                <c:pt idx="1">
                  <c:v>0.90919439746616881</c:v>
                </c:pt>
                <c:pt idx="2">
                  <c:v>0.86149442660631659</c:v>
                </c:pt>
                <c:pt idx="3">
                  <c:v>0.80345651173367538</c:v>
                </c:pt>
                <c:pt idx="4">
                  <c:v>0.59582615042307685</c:v>
                </c:pt>
                <c:pt idx="5">
                  <c:v>0.4394633855404953</c:v>
                </c:pt>
                <c:pt idx="6">
                  <c:v>0.32221650312779998</c:v>
                </c:pt>
                <c:pt idx="7">
                  <c:v>0.23023167779166703</c:v>
                </c:pt>
                <c:pt idx="8">
                  <c:v>0.17217469927095164</c:v>
                </c:pt>
                <c:pt idx="9">
                  <c:v>0.13934709728724287</c:v>
                </c:pt>
                <c:pt idx="10">
                  <c:v>0.11079792260703558</c:v>
                </c:pt>
                <c:pt idx="11">
                  <c:v>5.9298839023832289E-2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E-4608-AF47-B6F0A09CFD46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pos2b!$N$8:$N$20</c:f>
              <c:numCache>
                <c:formatCode>General</c:formatCode>
                <c:ptCount val="13"/>
                <c:pt idx="0">
                  <c:v>153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pos2b!$AD$8:$AD$20</c:f>
              <c:numCache>
                <c:formatCode>0.00</c:formatCode>
                <c:ptCount val="13"/>
                <c:pt idx="0">
                  <c:v>1.0000000000000002</c:v>
                </c:pt>
                <c:pt idx="1">
                  <c:v>1.0000000000000002</c:v>
                </c:pt>
                <c:pt idx="2">
                  <c:v>0.70191039530654531</c:v>
                </c:pt>
                <c:pt idx="3">
                  <c:v>0.49291873438468237</c:v>
                </c:pt>
                <c:pt idx="4">
                  <c:v>0.15058566624769823</c:v>
                </c:pt>
                <c:pt idx="5">
                  <c:v>6.2389809747318753E-2</c:v>
                </c:pt>
                <c:pt idx="6">
                  <c:v>2.8483516504793156E-2</c:v>
                </c:pt>
                <c:pt idx="7">
                  <c:v>1.2826398123383303E-2</c:v>
                </c:pt>
                <c:pt idx="8">
                  <c:v>6.647701676801376E-3</c:v>
                </c:pt>
                <c:pt idx="9">
                  <c:v>4.3451440411321754E-3</c:v>
                </c:pt>
                <c:pt idx="10">
                  <c:v>2.9815068444082539E-3</c:v>
                </c:pt>
                <c:pt idx="11">
                  <c:v>1.2969205785849313E-3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E-4608-AF47-B6F0A09CFD46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pos2b!$AU$8:$AU$16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pos2b!$AX$8:$AX$16</c:f>
              <c:numCache>
                <c:formatCode>0.0%</c:formatCode>
                <c:ptCount val="9"/>
                <c:pt idx="0">
                  <c:v>1</c:v>
                </c:pt>
                <c:pt idx="1">
                  <c:v>0.99822458845482553</c:v>
                </c:pt>
                <c:pt idx="2">
                  <c:v>0.80882525493183022</c:v>
                </c:pt>
                <c:pt idx="3">
                  <c:v>0.50887602860816328</c:v>
                </c:pt>
                <c:pt idx="4">
                  <c:v>0.14805557118009777</c:v>
                </c:pt>
                <c:pt idx="5">
                  <c:v>3.1194904873659376E-2</c:v>
                </c:pt>
                <c:pt idx="6">
                  <c:v>6.4131990616916514E-3</c:v>
                </c:pt>
                <c:pt idx="7">
                  <c:v>3.323850838400688E-3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8-4975-8E5B-57D49117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77856"/>
        <c:axId val="121378432"/>
      </c:scatterChart>
      <c:valAx>
        <c:axId val="12137785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101124233411389"/>
              <c:y val="0.868217021005179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378432"/>
        <c:crosses val="autoZero"/>
        <c:crossBetween val="midCat"/>
      </c:valAx>
      <c:valAx>
        <c:axId val="12137843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37785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'pos3'!$F$5</c:f>
              <c:strCache>
                <c:ptCount val="1"/>
                <c:pt idx="0">
                  <c:v>position 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'pos3'!$E$8:$E$24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'pos3'!$I$8:$I$24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E-448E-B24C-BAD25827B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98848"/>
        <c:axId val="133999424"/>
      </c:scatterChart>
      <c:valAx>
        <c:axId val="13399884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999424"/>
        <c:crosses val="autoZero"/>
        <c:crossBetween val="midCat"/>
      </c:valAx>
      <c:valAx>
        <c:axId val="13399942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99884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'pos3'!$F$5</c:f>
              <c:strCache>
                <c:ptCount val="1"/>
                <c:pt idx="0">
                  <c:v>position 3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'pos3'!$E$9:$E$23</c:f>
              <c:numCache>
                <c:formatCode>General</c:formatCode>
                <c:ptCount val="15"/>
                <c:pt idx="0">
                  <c:v>174.36670000000001</c:v>
                </c:pt>
                <c:pt idx="1">
                  <c:v>163.1</c:v>
                </c:pt>
                <c:pt idx="2">
                  <c:v>151.83330000000001</c:v>
                </c:pt>
                <c:pt idx="3">
                  <c:v>140.5667</c:v>
                </c:pt>
                <c:pt idx="4">
                  <c:v>129.30000000000001</c:v>
                </c:pt>
                <c:pt idx="5">
                  <c:v>118.0333</c:v>
                </c:pt>
                <c:pt idx="6">
                  <c:v>106.7667</c:v>
                </c:pt>
                <c:pt idx="7">
                  <c:v>95.5</c:v>
                </c:pt>
                <c:pt idx="8">
                  <c:v>84.2333</c:v>
                </c:pt>
                <c:pt idx="9">
                  <c:v>72.966700000000003</c:v>
                </c:pt>
                <c:pt idx="10">
                  <c:v>61.7</c:v>
                </c:pt>
                <c:pt idx="11">
                  <c:v>50.433300000000003</c:v>
                </c:pt>
                <c:pt idx="12">
                  <c:v>39.166699999999999</c:v>
                </c:pt>
                <c:pt idx="13">
                  <c:v>27.9</c:v>
                </c:pt>
                <c:pt idx="14">
                  <c:v>16.633299999999998</c:v>
                </c:pt>
              </c:numCache>
            </c:numRef>
          </c:cat>
          <c:val>
            <c:numRef>
              <c:f>'pos3'!$H$9:$H$23</c:f>
              <c:numCache>
                <c:formatCode>0.0%</c:formatCode>
                <c:ptCount val="15"/>
                <c:pt idx="0">
                  <c:v>4.9278298469396121E-3</c:v>
                </c:pt>
                <c:pt idx="1">
                  <c:v>6.3177978186681879E-3</c:v>
                </c:pt>
                <c:pt idx="2">
                  <c:v>8.1680287697144336E-3</c:v>
                </c:pt>
                <c:pt idx="3">
                  <c:v>1.0653579987083788E-2</c:v>
                </c:pt>
                <c:pt idx="4">
                  <c:v>1.4026219254334634E-2</c:v>
                </c:pt>
                <c:pt idx="5">
                  <c:v>1.865048534141088E-2</c:v>
                </c:pt>
                <c:pt idx="6">
                  <c:v>2.5054172690407581E-2</c:v>
                </c:pt>
                <c:pt idx="7">
                  <c:v>3.4007664493202597E-2</c:v>
                </c:pt>
                <c:pt idx="8">
                  <c:v>4.6622935127178786E-2</c:v>
                </c:pt>
                <c:pt idx="9">
                  <c:v>6.4459764688912707E-2</c:v>
                </c:pt>
                <c:pt idx="10">
                  <c:v>8.9527705929983631E-2</c:v>
                </c:pt>
                <c:pt idx="11">
                  <c:v>0.12375435594326045</c:v>
                </c:pt>
                <c:pt idx="12">
                  <c:v>0.16640998154358566</c:v>
                </c:pt>
                <c:pt idx="13">
                  <c:v>0.2043593853981242</c:v>
                </c:pt>
                <c:pt idx="14">
                  <c:v>0.18306009316719282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3-460A-8465-F0255D1B6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630976"/>
        <c:axId val="134001152"/>
      </c:barChart>
      <c:catAx>
        <c:axId val="133630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00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00115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6309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'pos3'!$O$5</c:f>
              <c:strCache>
                <c:ptCount val="1"/>
                <c:pt idx="0">
                  <c:v>position 3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'pos3'!$N$8:$N$18</c:f>
              <c:numCache>
                <c:formatCode>General</c:formatCode>
                <c:ptCount val="11"/>
                <c:pt idx="0">
                  <c:v>67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cat>
          <c:val>
            <c:numRef>
              <c:f>'pos3'!$Q$8:$Q$18</c:f>
              <c:numCache>
                <c:formatCode>0.0%</c:formatCode>
                <c:ptCount val="11"/>
                <c:pt idx="0">
                  <c:v>3.8103881329609436E-2</c:v>
                </c:pt>
                <c:pt idx="1">
                  <c:v>0.13880243118357227</c:v>
                </c:pt>
                <c:pt idx="2">
                  <c:v>0.14057277253350547</c:v>
                </c:pt>
                <c:pt idx="3">
                  <c:v>0.13689787622949248</c:v>
                </c:pt>
                <c:pt idx="4">
                  <c:v>0.11391539430039561</c:v>
                </c:pt>
                <c:pt idx="5">
                  <c:v>6.1079972134699331E-2</c:v>
                </c:pt>
                <c:pt idx="6">
                  <c:v>3.1316507634197625E-2</c:v>
                </c:pt>
                <c:pt idx="7">
                  <c:v>3.5803076687096959E-2</c:v>
                </c:pt>
                <c:pt idx="8">
                  <c:v>0.11400487003649332</c:v>
                </c:pt>
                <c:pt idx="9">
                  <c:v>0.1895032179309375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A-4B37-8E66-283AAE51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615616"/>
        <c:axId val="134002880"/>
      </c:barChart>
      <c:catAx>
        <c:axId val="133615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00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00288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6156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'pos3'!$O$5</c:f>
              <c:strCache>
                <c:ptCount val="1"/>
                <c:pt idx="0">
                  <c:v>position 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'pos3'!$N$8:$N$18</c:f>
              <c:numCache>
                <c:formatCode>General</c:formatCode>
                <c:ptCount val="11"/>
                <c:pt idx="0">
                  <c:v>67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'pos3'!$R$8:$R$18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0.96189611867039049</c:v>
                </c:pt>
                <c:pt idx="2">
                  <c:v>0.82309368748681822</c:v>
                </c:pt>
                <c:pt idx="3">
                  <c:v>0.6825209149533128</c:v>
                </c:pt>
                <c:pt idx="4">
                  <c:v>0.54562303872382034</c:v>
                </c:pt>
                <c:pt idx="5">
                  <c:v>0.43170764442342474</c:v>
                </c:pt>
                <c:pt idx="6">
                  <c:v>0.3706276722887254</c:v>
                </c:pt>
                <c:pt idx="7">
                  <c:v>0.33931116465452776</c:v>
                </c:pt>
                <c:pt idx="8">
                  <c:v>0.30350808796743078</c:v>
                </c:pt>
                <c:pt idx="9">
                  <c:v>0.1895032179309375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58-4F22-9FEF-FCD018ABD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7280"/>
        <c:axId val="133857856"/>
      </c:scatterChart>
      <c:valAx>
        <c:axId val="13385728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57856"/>
        <c:crosses val="autoZero"/>
        <c:crossBetween val="midCat"/>
      </c:valAx>
      <c:valAx>
        <c:axId val="13385785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5728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'pos3'!$F$5</c:f>
              <c:strCache>
                <c:ptCount val="1"/>
                <c:pt idx="0">
                  <c:v>position 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'pos3'!$E$8:$E$24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'pos3'!$I$8:$I$24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11-4415-9BA1-409C3B1450FA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'pos3'!$N$8:$N$18</c:f>
              <c:numCache>
                <c:formatCode>General</c:formatCode>
                <c:ptCount val="11"/>
                <c:pt idx="0">
                  <c:v>67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'pos3'!$R$8:$R$18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0.96189611867039049</c:v>
                </c:pt>
                <c:pt idx="2">
                  <c:v>0.82309368748681822</c:v>
                </c:pt>
                <c:pt idx="3">
                  <c:v>0.6825209149533128</c:v>
                </c:pt>
                <c:pt idx="4">
                  <c:v>0.54562303872382034</c:v>
                </c:pt>
                <c:pt idx="5">
                  <c:v>0.43170764442342474</c:v>
                </c:pt>
                <c:pt idx="6">
                  <c:v>0.3706276722887254</c:v>
                </c:pt>
                <c:pt idx="7">
                  <c:v>0.33931116465452776</c:v>
                </c:pt>
                <c:pt idx="8">
                  <c:v>0.30350808796743078</c:v>
                </c:pt>
                <c:pt idx="9">
                  <c:v>0.1895032179309375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1-4415-9BA1-409C3B1450FA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'pos3'!$N$8:$N$18</c:f>
              <c:numCache>
                <c:formatCode>General</c:formatCode>
                <c:ptCount val="11"/>
                <c:pt idx="0">
                  <c:v>67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'pos3'!$AD$8:$AD$18</c:f>
              <c:numCache>
                <c:formatCode>0.00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0.19629687587758607</c:v>
                </c:pt>
                <c:pt idx="3">
                  <c:v>7.8437071699585248E-2</c:v>
                </c:pt>
                <c:pt idx="4">
                  <c:v>3.3738090622459929E-2</c:v>
                </c:pt>
                <c:pt idx="5">
                  <c:v>1.519353748145465E-2</c:v>
                </c:pt>
                <c:pt idx="6">
                  <c:v>9.5202075751406462E-3</c:v>
                </c:pt>
                <c:pt idx="7">
                  <c:v>7.6521801383802237E-3</c:v>
                </c:pt>
                <c:pt idx="8">
                  <c:v>6.2089906753377833E-3</c:v>
                </c:pt>
                <c:pt idx="9">
                  <c:v>3.1213589823092932E-3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11-4415-9BA1-409C3B1450FA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'pos3'!$AU$8:$AU$16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'pos3'!$AX$8:$AX$16</c:f>
              <c:numCache>
                <c:formatCode>0.0%</c:formatCode>
                <c:ptCount val="9"/>
                <c:pt idx="0">
                  <c:v>1</c:v>
                </c:pt>
                <c:pt idx="1">
                  <c:v>0.98415717922590651</c:v>
                </c:pt>
                <c:pt idx="2">
                  <c:v>0.8901352145482152</c:v>
                </c:pt>
                <c:pt idx="3">
                  <c:v>0.72398838894621131</c:v>
                </c:pt>
                <c:pt idx="4">
                  <c:v>0.18296425259469187</c:v>
                </c:pt>
                <c:pt idx="5">
                  <c:v>3.9218535849792624E-2</c:v>
                </c:pt>
                <c:pt idx="6">
                  <c:v>7.5967687407273252E-3</c:v>
                </c:pt>
                <c:pt idx="7">
                  <c:v>4.7601037875703231E-3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A8-4BE8-B727-18E2D708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59584"/>
        <c:axId val="133860160"/>
      </c:scatterChart>
      <c:valAx>
        <c:axId val="133859584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131159792231747"/>
              <c:y val="0.868217021005179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60160"/>
        <c:crosses val="autoZero"/>
        <c:crossBetween val="midCat"/>
      </c:valAx>
      <c:valAx>
        <c:axId val="1338601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5958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49586676507426336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'pos4'!$F$5</c:f>
              <c:strCache>
                <c:ptCount val="1"/>
                <c:pt idx="0">
                  <c:v>position 4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'pos4'!$E$8:$E$24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'pos4'!$I$8:$I$24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91-4AC2-83AB-03843FD32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64768"/>
        <c:axId val="122339328"/>
      </c:scatterChart>
      <c:valAx>
        <c:axId val="13386476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39328"/>
        <c:crosses val="autoZero"/>
        <c:crossBetween val="midCat"/>
      </c:valAx>
      <c:valAx>
        <c:axId val="1223393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86476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'pos4'!$F$5</c:f>
              <c:strCache>
                <c:ptCount val="1"/>
                <c:pt idx="0">
                  <c:v>position 4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'pos4'!$E$9:$E$23</c:f>
              <c:numCache>
                <c:formatCode>General</c:formatCode>
                <c:ptCount val="15"/>
                <c:pt idx="0">
                  <c:v>174.36670000000001</c:v>
                </c:pt>
                <c:pt idx="1">
                  <c:v>163.1</c:v>
                </c:pt>
                <c:pt idx="2">
                  <c:v>151.83330000000001</c:v>
                </c:pt>
                <c:pt idx="3">
                  <c:v>140.5667</c:v>
                </c:pt>
                <c:pt idx="4">
                  <c:v>129.30000000000001</c:v>
                </c:pt>
                <c:pt idx="5">
                  <c:v>118.0333</c:v>
                </c:pt>
                <c:pt idx="6">
                  <c:v>106.7667</c:v>
                </c:pt>
                <c:pt idx="7">
                  <c:v>95.5</c:v>
                </c:pt>
                <c:pt idx="8">
                  <c:v>84.2333</c:v>
                </c:pt>
                <c:pt idx="9">
                  <c:v>72.966700000000003</c:v>
                </c:pt>
                <c:pt idx="10">
                  <c:v>61.7</c:v>
                </c:pt>
                <c:pt idx="11">
                  <c:v>50.433300000000003</c:v>
                </c:pt>
                <c:pt idx="12">
                  <c:v>39.166699999999999</c:v>
                </c:pt>
                <c:pt idx="13">
                  <c:v>27.9</c:v>
                </c:pt>
                <c:pt idx="14">
                  <c:v>16.633299999999998</c:v>
                </c:pt>
              </c:numCache>
            </c:numRef>
          </c:cat>
          <c:val>
            <c:numRef>
              <c:f>'pos4'!$H$9:$H$23</c:f>
              <c:numCache>
                <c:formatCode>0.0%</c:formatCode>
                <c:ptCount val="15"/>
                <c:pt idx="0">
                  <c:v>4.9278298469396121E-3</c:v>
                </c:pt>
                <c:pt idx="1">
                  <c:v>6.3177978186681879E-3</c:v>
                </c:pt>
                <c:pt idx="2">
                  <c:v>8.1680287697144336E-3</c:v>
                </c:pt>
                <c:pt idx="3">
                  <c:v>1.0653579987083788E-2</c:v>
                </c:pt>
                <c:pt idx="4">
                  <c:v>1.4026219254334634E-2</c:v>
                </c:pt>
                <c:pt idx="5">
                  <c:v>1.865048534141088E-2</c:v>
                </c:pt>
                <c:pt idx="6">
                  <c:v>2.5054172690407581E-2</c:v>
                </c:pt>
                <c:pt idx="7">
                  <c:v>3.4007664493202597E-2</c:v>
                </c:pt>
                <c:pt idx="8">
                  <c:v>4.6622935127178786E-2</c:v>
                </c:pt>
                <c:pt idx="9">
                  <c:v>6.4459764688912707E-2</c:v>
                </c:pt>
                <c:pt idx="10">
                  <c:v>8.9527705929983631E-2</c:v>
                </c:pt>
                <c:pt idx="11">
                  <c:v>0.12375435594326045</c:v>
                </c:pt>
                <c:pt idx="12">
                  <c:v>0.16640998154358566</c:v>
                </c:pt>
                <c:pt idx="13">
                  <c:v>0.2043593853981242</c:v>
                </c:pt>
                <c:pt idx="14">
                  <c:v>0.18306009316719282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4-4C67-AC57-E34C321DB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379008"/>
        <c:axId val="122341056"/>
      </c:barChart>
      <c:catAx>
        <c:axId val="134379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4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3410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790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'pos4'!$O$5</c:f>
              <c:strCache>
                <c:ptCount val="1"/>
                <c:pt idx="0">
                  <c:v>position 4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'pos4'!$N$8:$N$19</c:f>
              <c:numCache>
                <c:formatCode>General</c:formatCode>
                <c:ptCount val="12"/>
                <c:pt idx="0">
                  <c:v>95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cat>
          <c:val>
            <c:numRef>
              <c:f>'pos4'!$Q$8:$Q$19</c:f>
              <c:numCache>
                <c:formatCode>0.0%</c:formatCode>
                <c:ptCount val="12"/>
                <c:pt idx="0">
                  <c:v>3.2746765741747529E-2</c:v>
                </c:pt>
                <c:pt idx="1">
                  <c:v>0.13366893748949918</c:v>
                </c:pt>
                <c:pt idx="2">
                  <c:v>0.24482090720904356</c:v>
                </c:pt>
                <c:pt idx="3">
                  <c:v>0.14796592814731926</c:v>
                </c:pt>
                <c:pt idx="4">
                  <c:v>0.12121375427562442</c:v>
                </c:pt>
                <c:pt idx="5">
                  <c:v>9.1529270790075168E-2</c:v>
                </c:pt>
                <c:pt idx="6">
                  <c:v>4.51195272799896E-2</c:v>
                </c:pt>
                <c:pt idx="7">
                  <c:v>1.5473084567809265E-2</c:v>
                </c:pt>
                <c:pt idx="8">
                  <c:v>6.7458971440889403E-3</c:v>
                </c:pt>
                <c:pt idx="9">
                  <c:v>6.2906758894408332E-2</c:v>
                </c:pt>
                <c:pt idx="10">
                  <c:v>9.7809168460394807E-2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5-4676-B447-3CE304D4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380032"/>
        <c:axId val="122342784"/>
      </c:barChart>
      <c:catAx>
        <c:axId val="134380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4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34278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800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'pos4'!$O$5</c:f>
              <c:strCache>
                <c:ptCount val="1"/>
                <c:pt idx="0">
                  <c:v>position 4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'pos4'!$N$8:$N$19</c:f>
              <c:numCache>
                <c:formatCode>General</c:formatCode>
                <c:ptCount val="12"/>
                <c:pt idx="0">
                  <c:v>95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'pos4'!$R$8:$R$19</c:f>
              <c:numCache>
                <c:formatCode>0.0%</c:formatCode>
                <c:ptCount val="12"/>
                <c:pt idx="0">
                  <c:v>1</c:v>
                </c:pt>
                <c:pt idx="1">
                  <c:v>0.96725323425825249</c:v>
                </c:pt>
                <c:pt idx="2">
                  <c:v>0.83358429676875334</c:v>
                </c:pt>
                <c:pt idx="3">
                  <c:v>0.58876338955970975</c:v>
                </c:pt>
                <c:pt idx="4">
                  <c:v>0.44079746141239051</c:v>
                </c:pt>
                <c:pt idx="5">
                  <c:v>0.31958370713676609</c:v>
                </c:pt>
                <c:pt idx="6">
                  <c:v>0.22805443634669095</c:v>
                </c:pt>
                <c:pt idx="7">
                  <c:v>0.18293490906670135</c:v>
                </c:pt>
                <c:pt idx="8">
                  <c:v>0.16746182449889208</c:v>
                </c:pt>
                <c:pt idx="9">
                  <c:v>0.16071592735480314</c:v>
                </c:pt>
                <c:pt idx="10">
                  <c:v>9.7809168460394807E-2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62-4443-A745-4A324D1F1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44512"/>
        <c:axId val="122345088"/>
      </c:scatterChart>
      <c:valAx>
        <c:axId val="12234451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45088"/>
        <c:crosses val="autoZero"/>
        <c:crossBetween val="midCat"/>
      </c:valAx>
      <c:valAx>
        <c:axId val="12234508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4451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'pos4'!$F$5</c:f>
              <c:strCache>
                <c:ptCount val="1"/>
                <c:pt idx="0">
                  <c:v>position 4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'pos4'!$E$8:$E$24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'pos4'!$I$8:$I$24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C-42ED-88BE-277699DDFAB1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'pos4'!$N$8:$N$20</c:f>
              <c:numCache>
                <c:formatCode>General</c:formatCode>
                <c:ptCount val="13"/>
                <c:pt idx="0">
                  <c:v>95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'pos4'!$R$8:$R$20</c:f>
              <c:numCache>
                <c:formatCode>0.0%</c:formatCode>
                <c:ptCount val="13"/>
                <c:pt idx="0">
                  <c:v>1</c:v>
                </c:pt>
                <c:pt idx="1">
                  <c:v>0.96725323425825249</c:v>
                </c:pt>
                <c:pt idx="2">
                  <c:v>0.83358429676875334</c:v>
                </c:pt>
                <c:pt idx="3">
                  <c:v>0.58876338955970975</c:v>
                </c:pt>
                <c:pt idx="4">
                  <c:v>0.44079746141239051</c:v>
                </c:pt>
                <c:pt idx="5">
                  <c:v>0.31958370713676609</c:v>
                </c:pt>
                <c:pt idx="6">
                  <c:v>0.22805443634669095</c:v>
                </c:pt>
                <c:pt idx="7">
                  <c:v>0.18293490906670135</c:v>
                </c:pt>
                <c:pt idx="8">
                  <c:v>0.16746182449889208</c:v>
                </c:pt>
                <c:pt idx="9">
                  <c:v>0.16071592735480314</c:v>
                </c:pt>
                <c:pt idx="10">
                  <c:v>9.7809168460394807E-2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0C-42ED-88BE-277699DDFAB1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'pos4'!$N$8:$N$20</c:f>
              <c:numCache>
                <c:formatCode>General</c:formatCode>
                <c:ptCount val="13"/>
                <c:pt idx="0">
                  <c:v>95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'pos4'!$AD$8:$AD$20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0.22304405346386497</c:v>
                </c:pt>
                <c:pt idx="4">
                  <c:v>9.4869560329015251E-2</c:v>
                </c:pt>
                <c:pt idx="5">
                  <c:v>4.0510180707041807E-2</c:v>
                </c:pt>
                <c:pt idx="6">
                  <c:v>1.6496042114145279E-2</c:v>
                </c:pt>
                <c:pt idx="7">
                  <c:v>9.0750320471686373E-3</c:v>
                </c:pt>
                <c:pt idx="8">
                  <c:v>7.3688515483600718E-3</c:v>
                </c:pt>
                <c:pt idx="9">
                  <c:v>6.8516470527462655E-3</c:v>
                </c:pt>
                <c:pt idx="10">
                  <c:v>3.4652639602639917E-3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0C-42ED-88BE-277699DDFAB1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'pos4'!$AU$8:$AU$16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'pos4'!$AX$8:$AX$16</c:f>
              <c:numCache>
                <c:formatCode>0.0%</c:formatCode>
                <c:ptCount val="9"/>
                <c:pt idx="0">
                  <c:v>1</c:v>
                </c:pt>
                <c:pt idx="1">
                  <c:v>0.98415717922590651</c:v>
                </c:pt>
                <c:pt idx="2">
                  <c:v>0.8901352145482152</c:v>
                </c:pt>
                <c:pt idx="3">
                  <c:v>0.72398838894621131</c:v>
                </c:pt>
                <c:pt idx="4">
                  <c:v>0.19633784138783134</c:v>
                </c:pt>
                <c:pt idx="5">
                  <c:v>4.7434780164507626E-2</c:v>
                </c:pt>
                <c:pt idx="6">
                  <c:v>8.2480210570726395E-3</c:v>
                </c:pt>
                <c:pt idx="7">
                  <c:v>4.5375160235843186E-3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70-432A-8E33-D4C18D2AD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46816"/>
        <c:axId val="134643712"/>
      </c:scatterChart>
      <c:valAx>
        <c:axId val="12234681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689715981308738"/>
              <c:y val="0.868217021005179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643712"/>
        <c:crosses val="autoZero"/>
        <c:crossBetween val="midCat"/>
      </c:valAx>
      <c:valAx>
        <c:axId val="13464371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34681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49586676507426336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pos6a!$F$5</c:f>
              <c:strCache>
                <c:ptCount val="1"/>
                <c:pt idx="0">
                  <c:v>position 6a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pos6a!$E$9:$E$24</c:f>
              <c:numCache>
                <c:formatCode>General</c:formatCode>
                <c:ptCount val="16"/>
                <c:pt idx="0">
                  <c:v>148.5667</c:v>
                </c:pt>
                <c:pt idx="1">
                  <c:v>139.69999999999999</c:v>
                </c:pt>
                <c:pt idx="2">
                  <c:v>130.83330000000001</c:v>
                </c:pt>
                <c:pt idx="3">
                  <c:v>121.9667</c:v>
                </c:pt>
                <c:pt idx="4">
                  <c:v>113.1</c:v>
                </c:pt>
                <c:pt idx="5">
                  <c:v>104.2333</c:v>
                </c:pt>
                <c:pt idx="6">
                  <c:v>95.366699999999994</c:v>
                </c:pt>
                <c:pt idx="7">
                  <c:v>86.5</c:v>
                </c:pt>
                <c:pt idx="8">
                  <c:v>77.633300000000006</c:v>
                </c:pt>
                <c:pt idx="9">
                  <c:v>68.7667</c:v>
                </c:pt>
                <c:pt idx="10">
                  <c:v>59.9</c:v>
                </c:pt>
                <c:pt idx="11">
                  <c:v>51.033299999999997</c:v>
                </c:pt>
                <c:pt idx="12">
                  <c:v>42.166699999999999</c:v>
                </c:pt>
                <c:pt idx="13">
                  <c:v>33.299999999999997</c:v>
                </c:pt>
                <c:pt idx="14">
                  <c:v>24.433299999999999</c:v>
                </c:pt>
                <c:pt idx="15">
                  <c:v>16</c:v>
                </c:pt>
              </c:numCache>
            </c:numRef>
          </c:xVal>
          <c:yVal>
            <c:numRef>
              <c:f>pos6a!$I$9:$I$24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0.99992650412433626</c:v>
                </c:pt>
                <c:pt idx="2">
                  <c:v>0.99978887998914401</c:v>
                </c:pt>
                <c:pt idx="3">
                  <c:v>0.99952815871080747</c:v>
                </c:pt>
                <c:pt idx="4">
                  <c:v>0.99902659519588444</c:v>
                </c:pt>
                <c:pt idx="5">
                  <c:v>0.99804793467896147</c:v>
                </c:pt>
                <c:pt idx="6">
                  <c:v>0.99611355100098087</c:v>
                </c:pt>
                <c:pt idx="7">
                  <c:v>0.99224631280207731</c:v>
                </c:pt>
                <c:pt idx="8">
                  <c:v>0.98444684722931819</c:v>
                </c:pt>
                <c:pt idx="9">
                  <c:v>0.96865524229453082</c:v>
                </c:pt>
                <c:pt idx="10">
                  <c:v>0.93682430898160984</c:v>
                </c:pt>
                <c:pt idx="11">
                  <c:v>0.87387120665200835</c:v>
                </c:pt>
                <c:pt idx="12">
                  <c:v>0.75487296900092982</c:v>
                </c:pt>
                <c:pt idx="13">
                  <c:v>0.55033980217078016</c:v>
                </c:pt>
                <c:pt idx="14">
                  <c:v>0.26193007699062654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7-411F-956B-9C622BA4D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8320"/>
        <c:axId val="134648896"/>
      </c:scatterChart>
      <c:valAx>
        <c:axId val="13464832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648896"/>
        <c:crosses val="autoZero"/>
        <c:crossBetween val="midCat"/>
      </c:valAx>
      <c:valAx>
        <c:axId val="13464889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64832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pos6a!$F$5</c:f>
              <c:strCache>
                <c:ptCount val="1"/>
                <c:pt idx="0">
                  <c:v>position 6a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pos6a!$E$9:$E$23</c:f>
              <c:numCache>
                <c:formatCode>General</c:formatCode>
                <c:ptCount val="15"/>
                <c:pt idx="0">
                  <c:v>148.5667</c:v>
                </c:pt>
                <c:pt idx="1">
                  <c:v>139.69999999999999</c:v>
                </c:pt>
                <c:pt idx="2">
                  <c:v>130.83330000000001</c:v>
                </c:pt>
                <c:pt idx="3">
                  <c:v>121.9667</c:v>
                </c:pt>
                <c:pt idx="4">
                  <c:v>113.1</c:v>
                </c:pt>
                <c:pt idx="5">
                  <c:v>104.2333</c:v>
                </c:pt>
                <c:pt idx="6">
                  <c:v>95.366699999999994</c:v>
                </c:pt>
                <c:pt idx="7">
                  <c:v>86.5</c:v>
                </c:pt>
                <c:pt idx="8">
                  <c:v>77.633300000000006</c:v>
                </c:pt>
                <c:pt idx="9">
                  <c:v>68.7667</c:v>
                </c:pt>
                <c:pt idx="10">
                  <c:v>59.9</c:v>
                </c:pt>
                <c:pt idx="11">
                  <c:v>51.033299999999997</c:v>
                </c:pt>
                <c:pt idx="12">
                  <c:v>42.166699999999999</c:v>
                </c:pt>
                <c:pt idx="13">
                  <c:v>33.299999999999997</c:v>
                </c:pt>
                <c:pt idx="14">
                  <c:v>24.433299999999999</c:v>
                </c:pt>
              </c:numCache>
            </c:numRef>
          </c:cat>
          <c:val>
            <c:numRef>
              <c:f>pos6a!$H$9:$H$23</c:f>
              <c:numCache>
                <c:formatCode>0.0%</c:formatCode>
                <c:ptCount val="15"/>
                <c:pt idx="0">
                  <c:v>7.3495875663860419E-5</c:v>
                </c:pt>
                <c:pt idx="1">
                  <c:v>1.3762413519229836E-4</c:v>
                </c:pt>
                <c:pt idx="2">
                  <c:v>2.6072127833652082E-4</c:v>
                </c:pt>
                <c:pt idx="3">
                  <c:v>5.0156351492304302E-4</c:v>
                </c:pt>
                <c:pt idx="4">
                  <c:v>9.7866051692301081E-4</c:v>
                </c:pt>
                <c:pt idx="5">
                  <c:v>1.9343836779806384E-3</c:v>
                </c:pt>
                <c:pt idx="6">
                  <c:v>3.8672381989035848E-3</c:v>
                </c:pt>
                <c:pt idx="7">
                  <c:v>7.7994655727590878E-3</c:v>
                </c:pt>
                <c:pt idx="8">
                  <c:v>1.5791604934787394E-2</c:v>
                </c:pt>
                <c:pt idx="9">
                  <c:v>3.1830933312920924E-2</c:v>
                </c:pt>
                <c:pt idx="10">
                  <c:v>6.2953102329601524E-2</c:v>
                </c:pt>
                <c:pt idx="11">
                  <c:v>0.11899823765107849</c:v>
                </c:pt>
                <c:pt idx="12">
                  <c:v>0.20453316683014963</c:v>
                </c:pt>
                <c:pt idx="13">
                  <c:v>0.28840972518015362</c:v>
                </c:pt>
                <c:pt idx="14">
                  <c:v>0.26193007699062654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0-460B-B40F-6859B9094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85632"/>
        <c:axId val="134650624"/>
      </c:barChart>
      <c:catAx>
        <c:axId val="150085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65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65062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085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pos6a!$O$5</c:f>
              <c:strCache>
                <c:ptCount val="1"/>
                <c:pt idx="0">
                  <c:v>position 6a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pos6a!$N$8:$N$19</c:f>
              <c:numCache>
                <c:formatCode>General</c:formatCode>
                <c:ptCount val="12"/>
                <c:pt idx="0">
                  <c:v>113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</c:numCache>
            </c:numRef>
          </c:cat>
          <c:val>
            <c:numRef>
              <c:f>pos6a!$Q$8:$Q$19</c:f>
              <c:numCache>
                <c:formatCode>0.0%</c:formatCode>
                <c:ptCount val="12"/>
                <c:pt idx="0">
                  <c:v>4.8068101255265026E-2</c:v>
                </c:pt>
                <c:pt idx="1">
                  <c:v>9.6816485257934015E-2</c:v>
                </c:pt>
                <c:pt idx="2">
                  <c:v>0.19751918345218733</c:v>
                </c:pt>
                <c:pt idx="3">
                  <c:v>0.12379321489636765</c:v>
                </c:pt>
                <c:pt idx="4">
                  <c:v>0.12571156011510071</c:v>
                </c:pt>
                <c:pt idx="5">
                  <c:v>9.7598419450352386E-2</c:v>
                </c:pt>
                <c:pt idx="6">
                  <c:v>5.956774677843113E-2</c:v>
                </c:pt>
                <c:pt idx="7">
                  <c:v>7.1440114266649979E-2</c:v>
                </c:pt>
                <c:pt idx="8">
                  <c:v>5.1414779598815623E-2</c:v>
                </c:pt>
                <c:pt idx="9">
                  <c:v>2.7312961341173527E-2</c:v>
                </c:pt>
                <c:pt idx="10">
                  <c:v>4.3869114641978395E-2</c:v>
                </c:pt>
                <c:pt idx="11">
                  <c:v>5.6888318945744192E-2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D-4018-BD35-17A6D3F15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86656"/>
        <c:axId val="150741568"/>
      </c:barChart>
      <c:catAx>
        <c:axId val="150086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741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074156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086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pos6a!$O$5</c:f>
              <c:strCache>
                <c:ptCount val="1"/>
                <c:pt idx="0">
                  <c:v>position 6a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pos6a!$N$8:$N$20</c:f>
              <c:numCache>
                <c:formatCode>General</c:formatCode>
                <c:ptCount val="13"/>
                <c:pt idx="0">
                  <c:v>113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pos6a!$R$8:$R$20</c:f>
              <c:numCache>
                <c:formatCode>0.0%</c:formatCode>
                <c:ptCount val="13"/>
                <c:pt idx="0">
                  <c:v>1</c:v>
                </c:pt>
                <c:pt idx="1">
                  <c:v>0.95193189874473494</c:v>
                </c:pt>
                <c:pt idx="2">
                  <c:v>0.85511541348680098</c:v>
                </c:pt>
                <c:pt idx="3">
                  <c:v>0.65759623003461365</c:v>
                </c:pt>
                <c:pt idx="4">
                  <c:v>0.53380301513824602</c:v>
                </c:pt>
                <c:pt idx="5">
                  <c:v>0.40809145502314526</c:v>
                </c:pt>
                <c:pt idx="6">
                  <c:v>0.31049303557279284</c:v>
                </c:pt>
                <c:pt idx="7">
                  <c:v>0.25092528879436171</c:v>
                </c:pt>
                <c:pt idx="8">
                  <c:v>0.17948517452771173</c:v>
                </c:pt>
                <c:pt idx="9">
                  <c:v>0.1280703949288961</c:v>
                </c:pt>
                <c:pt idx="10">
                  <c:v>0.10075743358772259</c:v>
                </c:pt>
                <c:pt idx="11">
                  <c:v>5.6888318945744192E-2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87-4E4A-8E09-48E232EF1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43296"/>
        <c:axId val="150743872"/>
      </c:scatterChart>
      <c:valAx>
        <c:axId val="15074329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743872"/>
        <c:crosses val="autoZero"/>
        <c:crossBetween val="midCat"/>
      </c:valAx>
      <c:valAx>
        <c:axId val="15074387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74329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pos6a!$F$5</c:f>
              <c:strCache>
                <c:ptCount val="1"/>
                <c:pt idx="0">
                  <c:v>position 6a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pos6a!$E$8:$E$24</c:f>
              <c:numCache>
                <c:formatCode>General</c:formatCode>
                <c:ptCount val="17"/>
                <c:pt idx="0">
                  <c:v>256</c:v>
                </c:pt>
                <c:pt idx="1">
                  <c:v>148.5667</c:v>
                </c:pt>
                <c:pt idx="2">
                  <c:v>139.69999999999999</c:v>
                </c:pt>
                <c:pt idx="3">
                  <c:v>130.83330000000001</c:v>
                </c:pt>
                <c:pt idx="4">
                  <c:v>121.9667</c:v>
                </c:pt>
                <c:pt idx="5">
                  <c:v>113.1</c:v>
                </c:pt>
                <c:pt idx="6">
                  <c:v>104.2333</c:v>
                </c:pt>
                <c:pt idx="7">
                  <c:v>95.366699999999994</c:v>
                </c:pt>
                <c:pt idx="8">
                  <c:v>86.5</c:v>
                </c:pt>
                <c:pt idx="9">
                  <c:v>77.633300000000006</c:v>
                </c:pt>
                <c:pt idx="10">
                  <c:v>68.7667</c:v>
                </c:pt>
                <c:pt idx="11">
                  <c:v>59.9</c:v>
                </c:pt>
                <c:pt idx="12">
                  <c:v>51.033299999999997</c:v>
                </c:pt>
                <c:pt idx="13">
                  <c:v>42.166699999999999</c:v>
                </c:pt>
                <c:pt idx="14">
                  <c:v>33.299999999999997</c:v>
                </c:pt>
                <c:pt idx="15">
                  <c:v>24.433299999999999</c:v>
                </c:pt>
                <c:pt idx="16">
                  <c:v>16</c:v>
                </c:pt>
              </c:numCache>
            </c:numRef>
          </c:xVal>
          <c:yVal>
            <c:numRef>
              <c:f>pos6a!$I$8:$I$24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0.99992650412433626</c:v>
                </c:pt>
                <c:pt idx="3">
                  <c:v>0.99978887998914401</c:v>
                </c:pt>
                <c:pt idx="4">
                  <c:v>0.99952815871080747</c:v>
                </c:pt>
                <c:pt idx="5">
                  <c:v>0.99902659519588444</c:v>
                </c:pt>
                <c:pt idx="6">
                  <c:v>0.99804793467896147</c:v>
                </c:pt>
                <c:pt idx="7">
                  <c:v>0.99611355100098087</c:v>
                </c:pt>
                <c:pt idx="8">
                  <c:v>0.99224631280207731</c:v>
                </c:pt>
                <c:pt idx="9">
                  <c:v>0.98444684722931819</c:v>
                </c:pt>
                <c:pt idx="10">
                  <c:v>0.96865524229453082</c:v>
                </c:pt>
                <c:pt idx="11">
                  <c:v>0.93682430898160984</c:v>
                </c:pt>
                <c:pt idx="12">
                  <c:v>0.87387120665200835</c:v>
                </c:pt>
                <c:pt idx="13">
                  <c:v>0.75487296900092982</c:v>
                </c:pt>
                <c:pt idx="14">
                  <c:v>0.55033980217078016</c:v>
                </c:pt>
                <c:pt idx="15">
                  <c:v>0.26193007699062654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7-47C9-8471-71ACF5BC109B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pos6a!$N$8:$N$20</c:f>
              <c:numCache>
                <c:formatCode>General</c:formatCode>
                <c:ptCount val="13"/>
                <c:pt idx="0">
                  <c:v>113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pos6a!$R$8:$R$20</c:f>
              <c:numCache>
                <c:formatCode>0.0%</c:formatCode>
                <c:ptCount val="13"/>
                <c:pt idx="0">
                  <c:v>1</c:v>
                </c:pt>
                <c:pt idx="1">
                  <c:v>0.95193189874473494</c:v>
                </c:pt>
                <c:pt idx="2">
                  <c:v>0.85511541348680098</c:v>
                </c:pt>
                <c:pt idx="3">
                  <c:v>0.65759623003461365</c:v>
                </c:pt>
                <c:pt idx="4">
                  <c:v>0.53380301513824602</c:v>
                </c:pt>
                <c:pt idx="5">
                  <c:v>0.40809145502314526</c:v>
                </c:pt>
                <c:pt idx="6">
                  <c:v>0.31049303557279284</c:v>
                </c:pt>
                <c:pt idx="7">
                  <c:v>0.25092528879436171</c:v>
                </c:pt>
                <c:pt idx="8">
                  <c:v>0.17948517452771173</c:v>
                </c:pt>
                <c:pt idx="9">
                  <c:v>0.1280703949288961</c:v>
                </c:pt>
                <c:pt idx="10">
                  <c:v>0.10075743358772259</c:v>
                </c:pt>
                <c:pt idx="11">
                  <c:v>5.6888318945744192E-2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27-47C9-8471-71ACF5BC109B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pos6a!$N$8:$N$20</c:f>
              <c:numCache>
                <c:formatCode>General</c:formatCode>
                <c:ptCount val="13"/>
                <c:pt idx="0">
                  <c:v>113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pos6a!$AD$8:$AD$20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0.45751188566142503</c:v>
                </c:pt>
                <c:pt idx="3">
                  <c:v>0.10679899854369661</c:v>
                </c:pt>
                <c:pt idx="4">
                  <c:v>5.1368132254768571E-2</c:v>
                </c:pt>
                <c:pt idx="5">
                  <c:v>2.3399051869467155E-2</c:v>
                </c:pt>
                <c:pt idx="6">
                  <c:v>1.1376199091488164E-2</c:v>
                </c:pt>
                <c:pt idx="7">
                  <c:v>6.9048488313914929E-3</c:v>
                </c:pt>
                <c:pt idx="8">
                  <c:v>3.4015350621965702E-3</c:v>
                </c:pt>
                <c:pt idx="9">
                  <c:v>1.7701624354956248E-3</c:v>
                </c:pt>
                <c:pt idx="10">
                  <c:v>1.1927628199913942E-3</c:v>
                </c:pt>
                <c:pt idx="11">
                  <c:v>5.564876402290984E-4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27-47C9-8471-71ACF5BC109B}"/>
            </c:ext>
          </c:extLst>
        </c:ser>
        <c:ser>
          <c:idx val="3"/>
          <c:order val="3"/>
          <c:tx>
            <c:v>Mix LZA/Gunter</c:v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pos6a!$AU$8:$AU$16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pos6a!$AX$8:$AX$16</c:f>
              <c:numCache>
                <c:formatCode>0.0%</c:formatCode>
                <c:ptCount val="9"/>
                <c:pt idx="0">
                  <c:v>1</c:v>
                </c:pt>
                <c:pt idx="1">
                  <c:v>0.99985278357622054</c:v>
                </c:pt>
                <c:pt idx="2">
                  <c:v>0.71457355336020867</c:v>
                </c:pt>
                <c:pt idx="3">
                  <c:v>0.31021009725396698</c:v>
                </c:pt>
                <c:pt idx="4">
                  <c:v>2.5684066127384282E-2</c:v>
                </c:pt>
                <c:pt idx="5">
                  <c:v>1.1699525934733578E-2</c:v>
                </c:pt>
                <c:pt idx="6">
                  <c:v>3.4524244156957464E-3</c:v>
                </c:pt>
                <c:pt idx="7">
                  <c:v>1.7007675310982851E-3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E2-4286-975C-47A2B82E6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46752"/>
        <c:axId val="150747328"/>
      </c:scatterChart>
      <c:valAx>
        <c:axId val="150746752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866899477103436"/>
              <c:y val="0.853687096941193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747328"/>
        <c:crosses val="autoZero"/>
        <c:crossBetween val="midCat"/>
      </c:valAx>
      <c:valAx>
        <c:axId val="1507473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74675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pos6b!$F$5</c:f>
              <c:strCache>
                <c:ptCount val="1"/>
                <c:pt idx="0">
                  <c:v>position 6b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pos6b!$E$8:$E$24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155</c:v>
                </c:pt>
                <c:pt idx="2">
                  <c:v>145</c:v>
                </c:pt>
                <c:pt idx="3">
                  <c:v>135</c:v>
                </c:pt>
                <c:pt idx="4">
                  <c:v>125</c:v>
                </c:pt>
                <c:pt idx="5">
                  <c:v>115</c:v>
                </c:pt>
                <c:pt idx="6">
                  <c:v>105</c:v>
                </c:pt>
                <c:pt idx="7">
                  <c:v>95</c:v>
                </c:pt>
                <c:pt idx="8">
                  <c:v>85</c:v>
                </c:pt>
                <c:pt idx="9">
                  <c:v>75</c:v>
                </c:pt>
                <c:pt idx="10">
                  <c:v>65</c:v>
                </c:pt>
                <c:pt idx="11">
                  <c:v>55</c:v>
                </c:pt>
                <c:pt idx="12">
                  <c:v>45</c:v>
                </c:pt>
                <c:pt idx="13">
                  <c:v>35</c:v>
                </c:pt>
                <c:pt idx="14">
                  <c:v>25</c:v>
                </c:pt>
                <c:pt idx="15">
                  <c:v>15</c:v>
                </c:pt>
                <c:pt idx="16">
                  <c:v>8</c:v>
                </c:pt>
              </c:numCache>
            </c:numRef>
          </c:xVal>
          <c:yVal>
            <c:numRef>
              <c:f>pos6b!$I$8:$I$24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0.99988598674815188</c:v>
                </c:pt>
                <c:pt idx="3">
                  <c:v>0.99966892305713362</c:v>
                </c:pt>
                <c:pt idx="4">
                  <c:v>0.9992486819044889</c:v>
                </c:pt>
                <c:pt idx="5">
                  <c:v>0.99842135497441264</c:v>
                </c:pt>
                <c:pt idx="6">
                  <c:v>0.99676889367679566</c:v>
                </c:pt>
                <c:pt idx="7">
                  <c:v>0.99342377410174354</c:v>
                </c:pt>
                <c:pt idx="8">
                  <c:v>0.98657932471997312</c:v>
                </c:pt>
                <c:pt idx="9">
                  <c:v>0.97248553274153626</c:v>
                </c:pt>
                <c:pt idx="10">
                  <c:v>0.94352031993872509</c:v>
                </c:pt>
                <c:pt idx="11">
                  <c:v>0.88497890023986625</c:v>
                </c:pt>
                <c:pt idx="12">
                  <c:v>0.77176081773812322</c:v>
                </c:pt>
                <c:pt idx="13">
                  <c:v>0.57319723854057192</c:v>
                </c:pt>
                <c:pt idx="14">
                  <c:v>0.2917796445417617</c:v>
                </c:pt>
                <c:pt idx="15">
                  <c:v>4.9785055786099444E-2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C-4398-94B6-2688BD4B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05728"/>
        <c:axId val="151506304"/>
      </c:scatterChart>
      <c:valAx>
        <c:axId val="15150572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06304"/>
        <c:crosses val="autoZero"/>
        <c:crossBetween val="midCat"/>
      </c:valAx>
      <c:valAx>
        <c:axId val="15150630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0572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pos6b!$F$5</c:f>
              <c:strCache>
                <c:ptCount val="1"/>
                <c:pt idx="0">
                  <c:v>position 6b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pos6b!$E$8:$E$24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155</c:v>
                </c:pt>
                <c:pt idx="2">
                  <c:v>145</c:v>
                </c:pt>
                <c:pt idx="3">
                  <c:v>135</c:v>
                </c:pt>
                <c:pt idx="4">
                  <c:v>125</c:v>
                </c:pt>
                <c:pt idx="5">
                  <c:v>115</c:v>
                </c:pt>
                <c:pt idx="6">
                  <c:v>105</c:v>
                </c:pt>
                <c:pt idx="7">
                  <c:v>95</c:v>
                </c:pt>
                <c:pt idx="8">
                  <c:v>85</c:v>
                </c:pt>
                <c:pt idx="9">
                  <c:v>75</c:v>
                </c:pt>
                <c:pt idx="10">
                  <c:v>65</c:v>
                </c:pt>
                <c:pt idx="11">
                  <c:v>55</c:v>
                </c:pt>
                <c:pt idx="12">
                  <c:v>45</c:v>
                </c:pt>
                <c:pt idx="13">
                  <c:v>35</c:v>
                </c:pt>
                <c:pt idx="14">
                  <c:v>25</c:v>
                </c:pt>
                <c:pt idx="15">
                  <c:v>15</c:v>
                </c:pt>
                <c:pt idx="16">
                  <c:v>8</c:v>
                </c:pt>
              </c:numCache>
            </c:numRef>
          </c:cat>
          <c:val>
            <c:numRef>
              <c:f>pos6b!$H$8:$H$24</c:f>
              <c:numCache>
                <c:formatCode>0.0%</c:formatCode>
                <c:ptCount val="17"/>
                <c:pt idx="0">
                  <c:v>0</c:v>
                </c:pt>
                <c:pt idx="1">
                  <c:v>1.1401325184796479E-4</c:v>
                </c:pt>
                <c:pt idx="2">
                  <c:v>2.1706369101824065E-4</c:v>
                </c:pt>
                <c:pt idx="3">
                  <c:v>4.2024115264474202E-4</c:v>
                </c:pt>
                <c:pt idx="4">
                  <c:v>8.273269300762573E-4</c:v>
                </c:pt>
                <c:pt idx="5">
                  <c:v>1.6524612976169769E-3</c:v>
                </c:pt>
                <c:pt idx="6">
                  <c:v>3.3451195750521462E-3</c:v>
                </c:pt>
                <c:pt idx="7">
                  <c:v>6.8444493817704502E-3</c:v>
                </c:pt>
                <c:pt idx="8">
                  <c:v>1.4093791978436878E-2</c:v>
                </c:pt>
                <c:pt idx="9">
                  <c:v>2.8965212802811158E-2</c:v>
                </c:pt>
                <c:pt idx="10">
                  <c:v>5.8541419698858843E-2</c:v>
                </c:pt>
                <c:pt idx="11">
                  <c:v>0.11321808250174308</c:v>
                </c:pt>
                <c:pt idx="12">
                  <c:v>0.19856357919755135</c:v>
                </c:pt>
                <c:pt idx="13">
                  <c:v>0.28141759399881017</c:v>
                </c:pt>
                <c:pt idx="14">
                  <c:v>0.24199458875566227</c:v>
                </c:pt>
                <c:pt idx="15">
                  <c:v>4.9785055786099444E-2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9-4981-8C68-C80D433B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160384"/>
        <c:axId val="151508032"/>
      </c:barChart>
      <c:catAx>
        <c:axId val="150160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0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50803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1603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pos6b!$O$5</c:f>
              <c:strCache>
                <c:ptCount val="1"/>
                <c:pt idx="0">
                  <c:v>position 6b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pos6b!$N$8:$N$19</c:f>
              <c:numCache>
                <c:formatCode>General</c:formatCode>
                <c:ptCount val="12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cat>
          <c:val>
            <c:numRef>
              <c:f>pos6b!$Q$8:$Q$19</c:f>
              <c:numCache>
                <c:formatCode>0.0%</c:formatCode>
                <c:ptCount val="12"/>
                <c:pt idx="0">
                  <c:v>3.9073841091648118E-2</c:v>
                </c:pt>
                <c:pt idx="1">
                  <c:v>8.5345495015968262E-2</c:v>
                </c:pt>
                <c:pt idx="2">
                  <c:v>0.17233318010258397</c:v>
                </c:pt>
                <c:pt idx="3">
                  <c:v>0.1629276347624117</c:v>
                </c:pt>
                <c:pt idx="4">
                  <c:v>0.14602184747895094</c:v>
                </c:pt>
                <c:pt idx="5">
                  <c:v>0.10247810413239138</c:v>
                </c:pt>
                <c:pt idx="6">
                  <c:v>6.5451708119616758E-2</c:v>
                </c:pt>
                <c:pt idx="7">
                  <c:v>3.2940578728346076E-2</c:v>
                </c:pt>
                <c:pt idx="8">
                  <c:v>3.1065518242523956E-2</c:v>
                </c:pt>
                <c:pt idx="9">
                  <c:v>4.2651577470240974E-2</c:v>
                </c:pt>
                <c:pt idx="10">
                  <c:v>0.11971051485531792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B49-814C-4A94B5249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160896"/>
        <c:axId val="151509760"/>
      </c:barChart>
      <c:catAx>
        <c:axId val="150160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0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50976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1608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pos6b!$O$5</c:f>
              <c:strCache>
                <c:ptCount val="1"/>
                <c:pt idx="0">
                  <c:v>position 6b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pos6b!$N$8:$N$19</c:f>
              <c:numCache>
                <c:formatCode>General</c:formatCode>
                <c:ptCount val="12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pos6b!$R$8:$R$19</c:f>
              <c:numCache>
                <c:formatCode>0.0%</c:formatCode>
                <c:ptCount val="12"/>
                <c:pt idx="0">
                  <c:v>1</c:v>
                </c:pt>
                <c:pt idx="1">
                  <c:v>0.96092615890835198</c:v>
                </c:pt>
                <c:pt idx="2">
                  <c:v>0.87558066389238376</c:v>
                </c:pt>
                <c:pt idx="3">
                  <c:v>0.70324748378979973</c:v>
                </c:pt>
                <c:pt idx="4">
                  <c:v>0.54031984902738805</c:v>
                </c:pt>
                <c:pt idx="5">
                  <c:v>0.39429800154843708</c:v>
                </c:pt>
                <c:pt idx="6">
                  <c:v>0.29181989741604569</c:v>
                </c:pt>
                <c:pt idx="7">
                  <c:v>0.22636818929642893</c:v>
                </c:pt>
                <c:pt idx="8">
                  <c:v>0.19342761056808286</c:v>
                </c:pt>
                <c:pt idx="9">
                  <c:v>0.1623620923255589</c:v>
                </c:pt>
                <c:pt idx="10">
                  <c:v>0.11971051485531792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C-4256-B365-17566F46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50880"/>
        <c:axId val="151651456"/>
      </c:scatterChart>
      <c:valAx>
        <c:axId val="15165088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651456"/>
        <c:crosses val="autoZero"/>
        <c:crossBetween val="midCat"/>
      </c:valAx>
      <c:valAx>
        <c:axId val="15165145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65088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pos6b!$F$5</c:f>
              <c:strCache>
                <c:ptCount val="1"/>
                <c:pt idx="0">
                  <c:v>position 6b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pos6b!$E$8:$E$24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155</c:v>
                </c:pt>
                <c:pt idx="2">
                  <c:v>145</c:v>
                </c:pt>
                <c:pt idx="3">
                  <c:v>135</c:v>
                </c:pt>
                <c:pt idx="4">
                  <c:v>125</c:v>
                </c:pt>
                <c:pt idx="5">
                  <c:v>115</c:v>
                </c:pt>
                <c:pt idx="6">
                  <c:v>105</c:v>
                </c:pt>
                <c:pt idx="7">
                  <c:v>95</c:v>
                </c:pt>
                <c:pt idx="8">
                  <c:v>85</c:v>
                </c:pt>
                <c:pt idx="9">
                  <c:v>75</c:v>
                </c:pt>
                <c:pt idx="10">
                  <c:v>65</c:v>
                </c:pt>
                <c:pt idx="11">
                  <c:v>55</c:v>
                </c:pt>
                <c:pt idx="12">
                  <c:v>45</c:v>
                </c:pt>
                <c:pt idx="13">
                  <c:v>35</c:v>
                </c:pt>
                <c:pt idx="14">
                  <c:v>25</c:v>
                </c:pt>
                <c:pt idx="15">
                  <c:v>15</c:v>
                </c:pt>
                <c:pt idx="16">
                  <c:v>8</c:v>
                </c:pt>
              </c:numCache>
            </c:numRef>
          </c:xVal>
          <c:yVal>
            <c:numRef>
              <c:f>pos6b!$I$8:$I$24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0.99988598674815188</c:v>
                </c:pt>
                <c:pt idx="3">
                  <c:v>0.99966892305713362</c:v>
                </c:pt>
                <c:pt idx="4">
                  <c:v>0.9992486819044889</c:v>
                </c:pt>
                <c:pt idx="5">
                  <c:v>0.99842135497441264</c:v>
                </c:pt>
                <c:pt idx="6">
                  <c:v>0.99676889367679566</c:v>
                </c:pt>
                <c:pt idx="7">
                  <c:v>0.99342377410174354</c:v>
                </c:pt>
                <c:pt idx="8">
                  <c:v>0.98657932471997312</c:v>
                </c:pt>
                <c:pt idx="9">
                  <c:v>0.97248553274153626</c:v>
                </c:pt>
                <c:pt idx="10">
                  <c:v>0.94352031993872509</c:v>
                </c:pt>
                <c:pt idx="11">
                  <c:v>0.88497890023986625</c:v>
                </c:pt>
                <c:pt idx="12">
                  <c:v>0.77176081773812322</c:v>
                </c:pt>
                <c:pt idx="13">
                  <c:v>0.57319723854057192</c:v>
                </c:pt>
                <c:pt idx="14">
                  <c:v>0.2917796445417617</c:v>
                </c:pt>
                <c:pt idx="15">
                  <c:v>4.9785055786099444E-2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4-40F7-99E2-3EDDC0759F45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pos6b!$N$8:$N$20</c:f>
              <c:numCache>
                <c:formatCode>General</c:formatCode>
                <c:ptCount val="13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pos6b!$R$8:$R$20</c:f>
              <c:numCache>
                <c:formatCode>0.0%</c:formatCode>
                <c:ptCount val="13"/>
                <c:pt idx="0">
                  <c:v>1</c:v>
                </c:pt>
                <c:pt idx="1">
                  <c:v>0.96092615890835198</c:v>
                </c:pt>
                <c:pt idx="2">
                  <c:v>0.87558066389238376</c:v>
                </c:pt>
                <c:pt idx="3">
                  <c:v>0.70324748378979973</c:v>
                </c:pt>
                <c:pt idx="4">
                  <c:v>0.54031984902738805</c:v>
                </c:pt>
                <c:pt idx="5">
                  <c:v>0.39429800154843708</c:v>
                </c:pt>
                <c:pt idx="6">
                  <c:v>0.29181989741604569</c:v>
                </c:pt>
                <c:pt idx="7">
                  <c:v>0.22636818929642893</c:v>
                </c:pt>
                <c:pt idx="8">
                  <c:v>0.19342761056808286</c:v>
                </c:pt>
                <c:pt idx="9">
                  <c:v>0.1623620923255589</c:v>
                </c:pt>
                <c:pt idx="10">
                  <c:v>0.11971051485531792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74-40F7-99E2-3EDDC0759F45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pos6b!$N$8:$N$20</c:f>
              <c:numCache>
                <c:formatCode>General</c:formatCode>
                <c:ptCount val="13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pos6b!$AD$8:$AD$20</c:f>
              <c:numCache>
                <c:formatCode>0.00</c:formatCode>
                <c:ptCount val="13"/>
                <c:pt idx="0">
                  <c:v>1.0000000000000002</c:v>
                </c:pt>
                <c:pt idx="1">
                  <c:v>1.0000000000000002</c:v>
                </c:pt>
                <c:pt idx="2">
                  <c:v>0.37865783993535235</c:v>
                </c:pt>
                <c:pt idx="3">
                  <c:v>0.12067933695378386</c:v>
                </c:pt>
                <c:pt idx="4">
                  <c:v>4.9495504019806041E-2</c:v>
                </c:pt>
                <c:pt idx="5">
                  <c:v>2.0213553467324525E-2</c:v>
                </c:pt>
                <c:pt idx="6">
                  <c:v>9.0890748835830044E-3</c:v>
                </c:pt>
                <c:pt idx="7">
                  <c:v>4.766294400483176E-3</c:v>
                </c:pt>
                <c:pt idx="8">
                  <c:v>3.3532866799713705E-3</c:v>
                </c:pt>
                <c:pt idx="9">
                  <c:v>2.4478632171328935E-3</c:v>
                </c:pt>
                <c:pt idx="10">
                  <c:v>1.6006677322082071E-3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74-40F7-99E2-3EDDC0759F45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pos6b!$AU$8:$AU$16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pos6b!$AX$8:$AX$16</c:f>
              <c:numCache>
                <c:formatCode>0.0%</c:formatCode>
                <c:ptCount val="9"/>
                <c:pt idx="0">
                  <c:v>1</c:v>
                </c:pt>
                <c:pt idx="1">
                  <c:v>0.99968737712514111</c:v>
                </c:pt>
                <c:pt idx="2">
                  <c:v>0.96883308898441967</c:v>
                </c:pt>
                <c:pt idx="3">
                  <c:v>0.43864618712278064</c:v>
                </c:pt>
                <c:pt idx="4">
                  <c:v>9.7331925807724762E-2</c:v>
                </c:pt>
                <c:pt idx="5">
                  <c:v>2.4747752009903021E-2</c:v>
                </c:pt>
                <c:pt idx="6">
                  <c:v>4.5445374417915022E-3</c:v>
                </c:pt>
                <c:pt idx="7">
                  <c:v>2.383147200241588E-3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1-4068-97A9-C23032156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53184"/>
        <c:axId val="151653760"/>
      </c:scatterChart>
      <c:valAx>
        <c:axId val="151653184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131159792231747"/>
              <c:y val="0.842789653893204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653760"/>
        <c:crosses val="autoZero"/>
        <c:crossBetween val="midCat"/>
      </c:valAx>
      <c:valAx>
        <c:axId val="1516537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65318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'pos5'!$F$5</c:f>
              <c:strCache>
                <c:ptCount val="1"/>
                <c:pt idx="0">
                  <c:v>position 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'pos5'!$E$8:$E$24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182.4</c:v>
                </c:pt>
                <c:pt idx="2">
                  <c:v>171.2</c:v>
                </c:pt>
                <c:pt idx="3">
                  <c:v>160</c:v>
                </c:pt>
                <c:pt idx="4">
                  <c:v>148.80000000000001</c:v>
                </c:pt>
                <c:pt idx="5">
                  <c:v>137.6</c:v>
                </c:pt>
                <c:pt idx="6">
                  <c:v>126.4</c:v>
                </c:pt>
                <c:pt idx="7">
                  <c:v>115.2</c:v>
                </c:pt>
                <c:pt idx="8">
                  <c:v>104</c:v>
                </c:pt>
                <c:pt idx="9">
                  <c:v>92.8</c:v>
                </c:pt>
                <c:pt idx="10">
                  <c:v>81.599999999999994</c:v>
                </c:pt>
                <c:pt idx="11">
                  <c:v>70.400000000000006</c:v>
                </c:pt>
                <c:pt idx="12">
                  <c:v>59.2</c:v>
                </c:pt>
                <c:pt idx="13">
                  <c:v>48</c:v>
                </c:pt>
                <c:pt idx="14">
                  <c:v>36.799999999999997</c:v>
                </c:pt>
                <c:pt idx="15">
                  <c:v>25.6</c:v>
                </c:pt>
                <c:pt idx="16">
                  <c:v>16</c:v>
                </c:pt>
              </c:numCache>
            </c:numRef>
          </c:xVal>
          <c:yVal>
            <c:numRef>
              <c:f>'pos5'!$I$8:$I$24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0.99494889975710188</c:v>
                </c:pt>
                <c:pt idx="3">
                  <c:v>0.98833434813636323</c:v>
                </c:pt>
                <c:pt idx="4">
                  <c:v>0.97961424390627139</c:v>
                </c:pt>
                <c:pt idx="5">
                  <c:v>0.96803959695951913</c:v>
                </c:pt>
                <c:pt idx="6">
                  <c:v>0.95257137993570729</c:v>
                </c:pt>
                <c:pt idx="7">
                  <c:v>0.93176202541590558</c:v>
                </c:pt>
                <c:pt idx="8">
                  <c:v>0.90359633099601278</c:v>
                </c:pt>
                <c:pt idx="9">
                  <c:v>0.8652812968528012</c:v>
                </c:pt>
                <c:pt idx="10">
                  <c:v>0.81299995417018578</c:v>
                </c:pt>
                <c:pt idx="11">
                  <c:v>0.74170120270526851</c:v>
                </c:pt>
                <c:pt idx="12">
                  <c:v>0.64516200839340321</c:v>
                </c:pt>
                <c:pt idx="13">
                  <c:v>0.51699565926187818</c:v>
                </c:pt>
                <c:pt idx="14">
                  <c:v>0.35430571104956826</c:v>
                </c:pt>
                <c:pt idx="15">
                  <c:v>0.16756231217960052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07-4737-85B9-64753B1B4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87872"/>
        <c:axId val="151888448"/>
      </c:scatterChart>
      <c:valAx>
        <c:axId val="15188787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88448"/>
        <c:crosses val="autoZero"/>
        <c:crossBetween val="midCat"/>
      </c:valAx>
      <c:valAx>
        <c:axId val="15188844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8787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'pos5'!$F$5</c:f>
              <c:strCache>
                <c:ptCount val="1"/>
                <c:pt idx="0">
                  <c:v>position 5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'pos5'!$E$9:$E$23</c:f>
              <c:numCache>
                <c:formatCode>General</c:formatCode>
                <c:ptCount val="15"/>
                <c:pt idx="0">
                  <c:v>182.4</c:v>
                </c:pt>
                <c:pt idx="1">
                  <c:v>171.2</c:v>
                </c:pt>
                <c:pt idx="2">
                  <c:v>160</c:v>
                </c:pt>
                <c:pt idx="3">
                  <c:v>148.80000000000001</c:v>
                </c:pt>
                <c:pt idx="4">
                  <c:v>137.6</c:v>
                </c:pt>
                <c:pt idx="5">
                  <c:v>126.4</c:v>
                </c:pt>
                <c:pt idx="6">
                  <c:v>115.2</c:v>
                </c:pt>
                <c:pt idx="7">
                  <c:v>104</c:v>
                </c:pt>
                <c:pt idx="8">
                  <c:v>92.8</c:v>
                </c:pt>
                <c:pt idx="9">
                  <c:v>81.599999999999994</c:v>
                </c:pt>
                <c:pt idx="10">
                  <c:v>70.400000000000006</c:v>
                </c:pt>
                <c:pt idx="11">
                  <c:v>59.2</c:v>
                </c:pt>
                <c:pt idx="12">
                  <c:v>48</c:v>
                </c:pt>
                <c:pt idx="13">
                  <c:v>36.799999999999997</c:v>
                </c:pt>
                <c:pt idx="14">
                  <c:v>25.6</c:v>
                </c:pt>
              </c:numCache>
            </c:numRef>
          </c:cat>
          <c:val>
            <c:numRef>
              <c:f>'pos5'!$H$9:$H$23</c:f>
              <c:numCache>
                <c:formatCode>0.0%</c:formatCode>
                <c:ptCount val="15"/>
                <c:pt idx="0">
                  <c:v>5.0511002428980161E-3</c:v>
                </c:pt>
                <c:pt idx="1">
                  <c:v>6.6145516207386469E-3</c:v>
                </c:pt>
                <c:pt idx="2">
                  <c:v>8.7201042300918581E-3</c:v>
                </c:pt>
                <c:pt idx="3">
                  <c:v>1.1574646946752304E-2</c:v>
                </c:pt>
                <c:pt idx="4">
                  <c:v>1.5468217023811865E-2</c:v>
                </c:pt>
                <c:pt idx="5">
                  <c:v>2.0809354519801756E-2</c:v>
                </c:pt>
                <c:pt idx="6">
                  <c:v>2.8165694419892761E-2</c:v>
                </c:pt>
                <c:pt idx="7">
                  <c:v>3.8315034143211628E-2</c:v>
                </c:pt>
                <c:pt idx="8">
                  <c:v>5.2281342682615452E-2</c:v>
                </c:pt>
                <c:pt idx="9">
                  <c:v>7.1298751464917293E-2</c:v>
                </c:pt>
                <c:pt idx="10">
                  <c:v>9.6539194311865362E-2</c:v>
                </c:pt>
                <c:pt idx="11">
                  <c:v>0.12816634913152505</c:v>
                </c:pt>
                <c:pt idx="12">
                  <c:v>0.16268994821230992</c:v>
                </c:pt>
                <c:pt idx="13">
                  <c:v>0.18674339886996774</c:v>
                </c:pt>
                <c:pt idx="14">
                  <c:v>0.16756231217960052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D-4D9B-B2DA-E931F6D88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263168"/>
        <c:axId val="151890176"/>
      </c:barChart>
      <c:catAx>
        <c:axId val="152263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90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89017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631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42346256451657"/>
          <c:y val="0.1727104637195459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'pos5'!$O$5</c:f>
              <c:strCache>
                <c:ptCount val="1"/>
                <c:pt idx="0">
                  <c:v>position 5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cat>
          <c:val>
            <c:numRef>
              <c:f>'pos5'!$Q$8:$Q$20</c:f>
              <c:numCache>
                <c:formatCode>0.0%</c:formatCode>
                <c:ptCount val="13"/>
                <c:pt idx="0">
                  <c:v>0.13606522217487096</c:v>
                </c:pt>
                <c:pt idx="1">
                  <c:v>6.3809993342970703E-2</c:v>
                </c:pt>
                <c:pt idx="2">
                  <c:v>0.13751082811773191</c:v>
                </c:pt>
                <c:pt idx="3">
                  <c:v>0.21416972360794276</c:v>
                </c:pt>
                <c:pt idx="4">
                  <c:v>9.9872151613145818E-2</c:v>
                </c:pt>
                <c:pt idx="5">
                  <c:v>8.3850715421746477E-2</c:v>
                </c:pt>
                <c:pt idx="6">
                  <c:v>6.6882254142538414E-2</c:v>
                </c:pt>
                <c:pt idx="7">
                  <c:v>3.5159699068851503E-2</c:v>
                </c:pt>
                <c:pt idx="8">
                  <c:v>1.640581696233347E-2</c:v>
                </c:pt>
                <c:pt idx="9">
                  <c:v>1.145900356248555E-2</c:v>
                </c:pt>
                <c:pt idx="10">
                  <c:v>2.835225990824998E-2</c:v>
                </c:pt>
                <c:pt idx="11">
                  <c:v>0.1064623320771324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5-4851-9EAB-AE9828881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23616"/>
        <c:axId val="151891904"/>
      </c:barChart>
      <c:catAx>
        <c:axId val="151023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9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89190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0236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'pos5'!$O$5</c:f>
              <c:strCache>
                <c:ptCount val="1"/>
                <c:pt idx="0">
                  <c:v>position 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'pos5'!$R$8:$R$20</c:f>
              <c:numCache>
                <c:formatCode>0.0%</c:formatCode>
                <c:ptCount val="13"/>
                <c:pt idx="0">
                  <c:v>1</c:v>
                </c:pt>
                <c:pt idx="1">
                  <c:v>0.86393477782512906</c:v>
                </c:pt>
                <c:pt idx="2">
                  <c:v>0.8001247844821584</c:v>
                </c:pt>
                <c:pt idx="3">
                  <c:v>0.66261395636442644</c:v>
                </c:pt>
                <c:pt idx="4">
                  <c:v>0.44844423275648365</c:v>
                </c:pt>
                <c:pt idx="5">
                  <c:v>0.34857208114333782</c:v>
                </c:pt>
                <c:pt idx="6">
                  <c:v>0.26472136572159133</c:v>
                </c:pt>
                <c:pt idx="7">
                  <c:v>0.1978391115790529</c:v>
                </c:pt>
                <c:pt idx="8">
                  <c:v>0.1626794125102014</c:v>
                </c:pt>
                <c:pt idx="9">
                  <c:v>0.14627359554786792</c:v>
                </c:pt>
                <c:pt idx="10">
                  <c:v>0.13481459198538237</c:v>
                </c:pt>
                <c:pt idx="11">
                  <c:v>0.1064623320771324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F5-432E-B7E4-1F8180926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3632"/>
        <c:axId val="151894208"/>
      </c:scatterChart>
      <c:valAx>
        <c:axId val="15189363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94208"/>
        <c:crosses val="autoZero"/>
        <c:crossBetween val="midCat"/>
      </c:valAx>
      <c:valAx>
        <c:axId val="15189420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9363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'pos5'!$F$5</c:f>
              <c:strCache>
                <c:ptCount val="1"/>
                <c:pt idx="0">
                  <c:v>position 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'pos5'!$E$8:$E$24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182.4</c:v>
                </c:pt>
                <c:pt idx="2">
                  <c:v>171.2</c:v>
                </c:pt>
                <c:pt idx="3">
                  <c:v>160</c:v>
                </c:pt>
                <c:pt idx="4">
                  <c:v>148.80000000000001</c:v>
                </c:pt>
                <c:pt idx="5">
                  <c:v>137.6</c:v>
                </c:pt>
                <c:pt idx="6">
                  <c:v>126.4</c:v>
                </c:pt>
                <c:pt idx="7">
                  <c:v>115.2</c:v>
                </c:pt>
                <c:pt idx="8">
                  <c:v>104</c:v>
                </c:pt>
                <c:pt idx="9">
                  <c:v>92.8</c:v>
                </c:pt>
                <c:pt idx="10">
                  <c:v>81.599999999999994</c:v>
                </c:pt>
                <c:pt idx="11">
                  <c:v>70.400000000000006</c:v>
                </c:pt>
                <c:pt idx="12">
                  <c:v>59.2</c:v>
                </c:pt>
                <c:pt idx="13">
                  <c:v>48</c:v>
                </c:pt>
                <c:pt idx="14">
                  <c:v>36.799999999999997</c:v>
                </c:pt>
                <c:pt idx="15">
                  <c:v>25.6</c:v>
                </c:pt>
                <c:pt idx="16">
                  <c:v>16</c:v>
                </c:pt>
              </c:numCache>
            </c:numRef>
          </c:xVal>
          <c:yVal>
            <c:numRef>
              <c:f>'pos5'!$I$8:$I$24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0.99494889975710188</c:v>
                </c:pt>
                <c:pt idx="3">
                  <c:v>0.98833434813636323</c:v>
                </c:pt>
                <c:pt idx="4">
                  <c:v>0.97961424390627139</c:v>
                </c:pt>
                <c:pt idx="5">
                  <c:v>0.96803959695951913</c:v>
                </c:pt>
                <c:pt idx="6">
                  <c:v>0.95257137993570729</c:v>
                </c:pt>
                <c:pt idx="7">
                  <c:v>0.93176202541590558</c:v>
                </c:pt>
                <c:pt idx="8">
                  <c:v>0.90359633099601278</c:v>
                </c:pt>
                <c:pt idx="9">
                  <c:v>0.8652812968528012</c:v>
                </c:pt>
                <c:pt idx="10">
                  <c:v>0.81299995417018578</c:v>
                </c:pt>
                <c:pt idx="11">
                  <c:v>0.74170120270526851</c:v>
                </c:pt>
                <c:pt idx="12">
                  <c:v>0.64516200839340321</c:v>
                </c:pt>
                <c:pt idx="13">
                  <c:v>0.51699565926187818</c:v>
                </c:pt>
                <c:pt idx="14">
                  <c:v>0.35430571104956826</c:v>
                </c:pt>
                <c:pt idx="15">
                  <c:v>0.16756231217960052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8-4CA8-8300-B829FA5B376B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'pos5'!$R$8:$R$20</c:f>
              <c:numCache>
                <c:formatCode>0.0%</c:formatCode>
                <c:ptCount val="13"/>
                <c:pt idx="0">
                  <c:v>1</c:v>
                </c:pt>
                <c:pt idx="1">
                  <c:v>0.86393477782512906</c:v>
                </c:pt>
                <c:pt idx="2">
                  <c:v>0.8001247844821584</c:v>
                </c:pt>
                <c:pt idx="3">
                  <c:v>0.66261395636442644</c:v>
                </c:pt>
                <c:pt idx="4">
                  <c:v>0.44844423275648365</c:v>
                </c:pt>
                <c:pt idx="5">
                  <c:v>0.34857208114333782</c:v>
                </c:pt>
                <c:pt idx="6">
                  <c:v>0.26472136572159133</c:v>
                </c:pt>
                <c:pt idx="7">
                  <c:v>0.1978391115790529</c:v>
                </c:pt>
                <c:pt idx="8">
                  <c:v>0.1626794125102014</c:v>
                </c:pt>
                <c:pt idx="9">
                  <c:v>0.14627359554786792</c:v>
                </c:pt>
                <c:pt idx="10">
                  <c:v>0.13481459198538237</c:v>
                </c:pt>
                <c:pt idx="11">
                  <c:v>0.1064623320771324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8-4CA8-8300-B829FA5B376B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'pos5'!$AD$8:$AD$20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0.7043413473128719</c:v>
                </c:pt>
                <c:pt idx="3">
                  <c:v>0.31543497567340462</c:v>
                </c:pt>
                <c:pt idx="4">
                  <c:v>8.8550954077376565E-2</c:v>
                </c:pt>
                <c:pt idx="5">
                  <c:v>4.3528578259960135E-2</c:v>
                </c:pt>
                <c:pt idx="6">
                  <c:v>2.0840904600746404E-2</c:v>
                </c:pt>
                <c:pt idx="7">
                  <c:v>9.4372382414718379E-3</c:v>
                </c:pt>
                <c:pt idx="8">
                  <c:v>5.5355078163118005E-3</c:v>
                </c:pt>
                <c:pt idx="9">
                  <c:v>4.299274226757327E-3</c:v>
                </c:pt>
                <c:pt idx="10">
                  <c:v>3.6996773673160536E-3</c:v>
                </c:pt>
                <c:pt idx="11">
                  <c:v>2.6638698171370405E-3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8-4CA8-8300-B829FA5B376B}"/>
            </c:ext>
          </c:extLst>
        </c:ser>
        <c:ser>
          <c:idx val="3"/>
          <c:order val="3"/>
          <c:tx>
            <c:strRef>
              <c:f>'pos5'!$AV$6</c:f>
              <c:strCache>
                <c:ptCount val="1"/>
                <c:pt idx="0">
                  <c:v>SP1_OS</c:v>
                </c:pt>
              </c:strCache>
            </c:strRef>
          </c:tx>
          <c:spPr>
            <a:ln>
              <a:solidFill>
                <a:schemeClr val="tx2">
                  <a:lumMod val="20000"/>
                  <a:lumOff val="80000"/>
                </a:schemeClr>
              </a:solidFill>
            </a:ln>
          </c:spPr>
          <c:marker>
            <c:symbol val="none"/>
          </c:marker>
          <c:xVal>
            <c:numRef>
              <c:f>'pos5'!$AV$8:$AV$20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'pos5'!$AW$8:$AW$20</c:f>
              <c:numCache>
                <c:formatCode>0.0%</c:formatCode>
                <c:ptCount val="13"/>
                <c:pt idx="0">
                  <c:v>1</c:v>
                </c:pt>
                <c:pt idx="1">
                  <c:v>0.86464757709251105</c:v>
                </c:pt>
                <c:pt idx="2">
                  <c:v>0.56068281938325992</c:v>
                </c:pt>
                <c:pt idx="3">
                  <c:v>0.19140969162995594</c:v>
                </c:pt>
                <c:pt idx="4">
                  <c:v>7.6541850220264315E-2</c:v>
                </c:pt>
                <c:pt idx="5">
                  <c:v>2.9845814977973568E-2</c:v>
                </c:pt>
                <c:pt idx="6">
                  <c:v>1.1563876651982379E-2</c:v>
                </c:pt>
                <c:pt idx="7">
                  <c:v>6.3876651982378851E-3</c:v>
                </c:pt>
                <c:pt idx="8">
                  <c:v>3.0837004405286344E-3</c:v>
                </c:pt>
                <c:pt idx="9">
                  <c:v>1.3215859030837004E-3</c:v>
                </c:pt>
                <c:pt idx="10">
                  <c:v>9.911894273127754E-4</c:v>
                </c:pt>
                <c:pt idx="11">
                  <c:v>6.6079295154185019E-4</c:v>
                </c:pt>
                <c:pt idx="12">
                  <c:v>3.303964757709251E-4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1-4A5E-8C65-4D7510EA1D05}"/>
            </c:ext>
          </c:extLst>
        </c:ser>
        <c:ser>
          <c:idx val="4"/>
          <c:order val="4"/>
          <c:tx>
            <c:strRef>
              <c:f>'pos5'!$AX$6</c:f>
              <c:strCache>
                <c:ptCount val="1"/>
                <c:pt idx="0">
                  <c:v>SP2_OS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'pos5'!$AX$8:$AX$20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'pos5'!$AY$8:$AY$20</c:f>
              <c:numCache>
                <c:formatCode>0.0%</c:formatCode>
                <c:ptCount val="13"/>
                <c:pt idx="0">
                  <c:v>1</c:v>
                </c:pt>
                <c:pt idx="1">
                  <c:v>0.96691880988401413</c:v>
                </c:pt>
                <c:pt idx="2">
                  <c:v>0.49611699445284924</c:v>
                </c:pt>
                <c:pt idx="3">
                  <c:v>0.18285426122037318</c:v>
                </c:pt>
                <c:pt idx="4">
                  <c:v>7.9778113968734243E-2</c:v>
                </c:pt>
                <c:pt idx="5">
                  <c:v>3.6913767019667171E-2</c:v>
                </c:pt>
                <c:pt idx="6">
                  <c:v>1.8255168935955621E-2</c:v>
                </c:pt>
                <c:pt idx="7">
                  <c:v>9.8840141200201709E-3</c:v>
                </c:pt>
                <c:pt idx="8">
                  <c:v>4.437720625315179E-3</c:v>
                </c:pt>
                <c:pt idx="9">
                  <c:v>3.1265758951084218E-3</c:v>
                </c:pt>
                <c:pt idx="10">
                  <c:v>1.9162884518406456E-3</c:v>
                </c:pt>
                <c:pt idx="11">
                  <c:v>1.1094301563287948E-3</c:v>
                </c:pt>
                <c:pt idx="12">
                  <c:v>6.05143721633888E-4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81-4A5E-8C65-4D7510EA1D05}"/>
            </c:ext>
          </c:extLst>
        </c:ser>
        <c:ser>
          <c:idx val="5"/>
          <c:order val="5"/>
          <c:tx>
            <c:strRef>
              <c:f>'pos5'!$AZ$6</c:f>
              <c:strCache>
                <c:ptCount val="1"/>
                <c:pt idx="0">
                  <c:v>SP3_OS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'pos5'!$AZ$8:$AZ$20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'pos5'!$BA$8:$BA$20</c:f>
              <c:numCache>
                <c:formatCode>0.0%</c:formatCode>
                <c:ptCount val="13"/>
                <c:pt idx="0">
                  <c:v>1</c:v>
                </c:pt>
                <c:pt idx="1">
                  <c:v>0.82020219626982738</c:v>
                </c:pt>
                <c:pt idx="2">
                  <c:v>0.40508976817151821</c:v>
                </c:pt>
                <c:pt idx="3">
                  <c:v>0.15504619138922782</c:v>
                </c:pt>
                <c:pt idx="4">
                  <c:v>6.9635698100052296E-2</c:v>
                </c:pt>
                <c:pt idx="5">
                  <c:v>3.4077043751089414E-2</c:v>
                </c:pt>
                <c:pt idx="6">
                  <c:v>1.9522398466097261E-2</c:v>
                </c:pt>
                <c:pt idx="7">
                  <c:v>1.0109813491371796E-2</c:v>
                </c:pt>
                <c:pt idx="8">
                  <c:v>6.3622102143977687E-3</c:v>
                </c:pt>
                <c:pt idx="9">
                  <c:v>5.490674568589855E-3</c:v>
                </c:pt>
                <c:pt idx="10">
                  <c:v>2.6146069374237404E-3</c:v>
                </c:pt>
                <c:pt idx="11">
                  <c:v>1.220149904131079E-3</c:v>
                </c:pt>
                <c:pt idx="12">
                  <c:v>6.1007495206553952E-4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81-4A5E-8C65-4D7510EA1D05}"/>
            </c:ext>
          </c:extLst>
        </c:ser>
        <c:ser>
          <c:idx val="6"/>
          <c:order val="6"/>
          <c:tx>
            <c:strRef>
              <c:f>'pos5'!$BB$6</c:f>
              <c:strCache>
                <c:ptCount val="1"/>
                <c:pt idx="0">
                  <c:v>SP4_OS</c:v>
                </c:pt>
              </c:strCache>
            </c:strRef>
          </c:tx>
          <c:spPr>
            <a:ln>
              <a:solidFill>
                <a:schemeClr val="tx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'pos5'!$BB$8:$BB$20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'pos5'!$BC$8:$BC$20</c:f>
              <c:numCache>
                <c:formatCode>0.0%</c:formatCode>
                <c:ptCount val="13"/>
                <c:pt idx="0">
                  <c:v>1</c:v>
                </c:pt>
                <c:pt idx="1">
                  <c:v>0.72859884836852218</c:v>
                </c:pt>
                <c:pt idx="2">
                  <c:v>0.39865642994241846</c:v>
                </c:pt>
                <c:pt idx="3">
                  <c:v>0.14241842610364686</c:v>
                </c:pt>
                <c:pt idx="4">
                  <c:v>4.3378119001919388E-2</c:v>
                </c:pt>
                <c:pt idx="5">
                  <c:v>1.1612284069097888E-2</c:v>
                </c:pt>
                <c:pt idx="6">
                  <c:v>7.1017274472168906E-3</c:v>
                </c:pt>
                <c:pt idx="7">
                  <c:v>5.1823416506717847E-3</c:v>
                </c:pt>
                <c:pt idx="8">
                  <c:v>3.6468330134357004E-3</c:v>
                </c:pt>
                <c:pt idx="9">
                  <c:v>2.9750479846449135E-3</c:v>
                </c:pt>
                <c:pt idx="10">
                  <c:v>2.2072936660268712E-3</c:v>
                </c:pt>
                <c:pt idx="11">
                  <c:v>1.5355086372360843E-3</c:v>
                </c:pt>
                <c:pt idx="12">
                  <c:v>8.6372360844529745E-4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81-4A5E-8C65-4D7510EA1D05}"/>
            </c:ext>
          </c:extLst>
        </c:ser>
        <c:ser>
          <c:idx val="7"/>
          <c:order val="7"/>
          <c:tx>
            <c:strRef>
              <c:f>'pos5'!$BE$6</c:f>
              <c:strCache>
                <c:ptCount val="1"/>
                <c:pt idx="0">
                  <c:v>SP1_US</c:v>
                </c:pt>
              </c:strCache>
            </c:strRef>
          </c:tx>
          <c:spPr>
            <a:ln>
              <a:solidFill>
                <a:schemeClr val="bg2">
                  <a:lumMod val="90000"/>
                </a:schemeClr>
              </a:solidFill>
            </a:ln>
          </c:spPr>
          <c:marker>
            <c:symbol val="none"/>
          </c:marker>
          <c:xVal>
            <c:numRef>
              <c:f>'pos5'!$BE$8:$BE$20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'pos5'!$BF$8:$BF$20</c:f>
              <c:numCache>
                <c:formatCode>0.0%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0.801056338028169</c:v>
                </c:pt>
                <c:pt idx="3">
                  <c:v>0.56363179074446679</c:v>
                </c:pt>
                <c:pt idx="4">
                  <c:v>0.44743460764587528</c:v>
                </c:pt>
                <c:pt idx="5">
                  <c:v>0.30432595573440646</c:v>
                </c:pt>
                <c:pt idx="6">
                  <c:v>0.19315895372233402</c:v>
                </c:pt>
                <c:pt idx="7">
                  <c:v>0.13506036217303824</c:v>
                </c:pt>
                <c:pt idx="8">
                  <c:v>8.9285714285714288E-2</c:v>
                </c:pt>
                <c:pt idx="9">
                  <c:v>6.1116700201207241E-2</c:v>
                </c:pt>
                <c:pt idx="10">
                  <c:v>4.8038229376257541E-2</c:v>
                </c:pt>
                <c:pt idx="11">
                  <c:v>3.0181086519114688E-2</c:v>
                </c:pt>
                <c:pt idx="12">
                  <c:v>2.4899396378269618E-2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81-4A5E-8C65-4D7510EA1D05}"/>
            </c:ext>
          </c:extLst>
        </c:ser>
        <c:ser>
          <c:idx val="8"/>
          <c:order val="8"/>
          <c:tx>
            <c:strRef>
              <c:f>'pos5'!$BG$6</c:f>
              <c:strCache>
                <c:ptCount val="1"/>
                <c:pt idx="0">
                  <c:v>SP2_US</c:v>
                </c:pt>
              </c:strCache>
            </c:strRef>
          </c:tx>
          <c:spPr>
            <a:ln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'pos5'!$BG$8:$BG$20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'pos5'!$BH$8:$BH$20</c:f>
              <c:numCache>
                <c:formatCode>0.0%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0.78731104960613152</c:v>
                </c:pt>
                <c:pt idx="3">
                  <c:v>0.64296359378326584</c:v>
                </c:pt>
                <c:pt idx="4">
                  <c:v>0.52182243985522669</c:v>
                </c:pt>
                <c:pt idx="5">
                  <c:v>0.36661698956780925</c:v>
                </c:pt>
                <c:pt idx="6">
                  <c:v>0.24845646157121568</c:v>
                </c:pt>
                <c:pt idx="7">
                  <c:v>0.16350862252501597</c:v>
                </c:pt>
                <c:pt idx="8">
                  <c:v>0.10794123908878007</c:v>
                </c:pt>
                <c:pt idx="9">
                  <c:v>9.0909090909090912E-2</c:v>
                </c:pt>
                <c:pt idx="10">
                  <c:v>4.5560996380668517E-2</c:v>
                </c:pt>
                <c:pt idx="11">
                  <c:v>2.852884820097935E-2</c:v>
                </c:pt>
                <c:pt idx="12">
                  <c:v>1.6606344475196936E-2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181-4A5E-8C65-4D7510EA1D05}"/>
            </c:ext>
          </c:extLst>
        </c:ser>
        <c:ser>
          <c:idx val="9"/>
          <c:order val="9"/>
          <c:tx>
            <c:strRef>
              <c:f>'pos5'!$BI$6</c:f>
              <c:strCache>
                <c:ptCount val="1"/>
                <c:pt idx="0">
                  <c:v>SP3_US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'pos5'!$BI$8:$BI$20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'pos5'!$BJ$8:$BJ$20</c:f>
              <c:numCache>
                <c:formatCode>0.0%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0.77814186584425593</c:v>
                </c:pt>
                <c:pt idx="3">
                  <c:v>0.59155744024672319</c:v>
                </c:pt>
                <c:pt idx="4">
                  <c:v>0.47937548188126444</c:v>
                </c:pt>
                <c:pt idx="5">
                  <c:v>0.34714726291441789</c:v>
                </c:pt>
                <c:pt idx="6">
                  <c:v>0.24325366229760986</c:v>
                </c:pt>
                <c:pt idx="7">
                  <c:v>0.16249036237471087</c:v>
                </c:pt>
                <c:pt idx="8">
                  <c:v>0.12432536622976099</c:v>
                </c:pt>
                <c:pt idx="9">
                  <c:v>0.11044718581341559</c:v>
                </c:pt>
                <c:pt idx="10">
                  <c:v>4.4140323824209717E-2</c:v>
                </c:pt>
                <c:pt idx="11">
                  <c:v>2.6985350809560524E-2</c:v>
                </c:pt>
                <c:pt idx="12">
                  <c:v>1.638396299151889E-2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81-4A5E-8C65-4D7510EA1D05}"/>
            </c:ext>
          </c:extLst>
        </c:ser>
        <c:ser>
          <c:idx val="10"/>
          <c:order val="10"/>
          <c:tx>
            <c:strRef>
              <c:f>'pos5'!$BK$6</c:f>
              <c:strCache>
                <c:ptCount val="1"/>
                <c:pt idx="0">
                  <c:v>SP4_US</c:v>
                </c:pt>
              </c:strCache>
            </c:strRef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marker>
            <c:symbol val="none"/>
          </c:marker>
          <c:xVal>
            <c:numRef>
              <c:f>'pos5'!$BK$8:$BK$20</c:f>
              <c:numCache>
                <c:formatCode>0.0</c:formatCode>
                <c:ptCount val="13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</c:numCache>
            </c:numRef>
          </c:xVal>
          <c:yVal>
            <c:numRef>
              <c:f>'pos5'!$BL$8:$BL$20</c:f>
              <c:numCache>
                <c:formatCode>0.0%</c:formatCode>
                <c:ptCount val="13"/>
                <c:pt idx="0">
                  <c:v>1</c:v>
                </c:pt>
                <c:pt idx="1">
                  <c:v>0.90817035065385954</c:v>
                </c:pt>
                <c:pt idx="2">
                  <c:v>0.65079273232264789</c:v>
                </c:pt>
                <c:pt idx="3">
                  <c:v>0.51087837055896312</c:v>
                </c:pt>
                <c:pt idx="4">
                  <c:v>0.40585580372642055</c:v>
                </c:pt>
                <c:pt idx="5">
                  <c:v>0.27791922231223237</c:v>
                </c:pt>
                <c:pt idx="6">
                  <c:v>0.19633144312000925</c:v>
                </c:pt>
                <c:pt idx="7">
                  <c:v>0.14755236662423329</c:v>
                </c:pt>
                <c:pt idx="8">
                  <c:v>0.10554333989121628</c:v>
                </c:pt>
                <c:pt idx="9">
                  <c:v>8.6101145700729076E-2</c:v>
                </c:pt>
                <c:pt idx="10">
                  <c:v>5.0514986691355165E-2</c:v>
                </c:pt>
                <c:pt idx="11">
                  <c:v>2.812174516838329E-2</c:v>
                </c:pt>
                <c:pt idx="12">
                  <c:v>1.1977780349496587E-2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1-4A5E-8C65-4D7510EA1D05}"/>
            </c:ext>
          </c:extLst>
        </c:ser>
        <c:ser>
          <c:idx val="11"/>
          <c:order val="11"/>
          <c:tx>
            <c:strRef>
              <c:f>'pos5'!$AU$28</c:f>
              <c:strCache>
                <c:ptCount val="1"/>
                <c:pt idx="0">
                  <c:v>Overview</c:v>
                </c:pt>
              </c:strCache>
            </c:strRef>
          </c:tx>
          <c:marker>
            <c:symbol val="none"/>
          </c:marker>
          <c:xVal>
            <c:numRef>
              <c:f>'pos5'!$AU$32:$AU$40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'pos5'!$AX$32:$AX$40</c:f>
              <c:numCache>
                <c:formatCode>0.0%</c:formatCode>
                <c:ptCount val="9"/>
                <c:pt idx="0">
                  <c:v>1</c:v>
                </c:pt>
                <c:pt idx="1">
                  <c:v>0.97739056261241164</c:v>
                </c:pt>
                <c:pt idx="2">
                  <c:v>0.70091380829776972</c:v>
                </c:pt>
                <c:pt idx="3">
                  <c:v>0.29794045925156853</c:v>
                </c:pt>
                <c:pt idx="4">
                  <c:v>4.4275477038688282E-2</c:v>
                </c:pt>
                <c:pt idx="5">
                  <c:v>2.1764289129980068E-2</c:v>
                </c:pt>
                <c:pt idx="6">
                  <c:v>4.7186191207359189E-3</c:v>
                </c:pt>
                <c:pt idx="7">
                  <c:v>2.7677539081559007E-3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81-4A5E-8C65-4D7510EA1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6064"/>
        <c:axId val="151896640"/>
      </c:scatterChart>
      <c:valAx>
        <c:axId val="151896064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643581049890775"/>
              <c:y val="0.844459205318032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96640"/>
        <c:crosses val="autoZero"/>
        <c:crossBetween val="midCat"/>
      </c:valAx>
      <c:valAx>
        <c:axId val="15189664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89606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4022347989714468E-2"/>
          <c:y val="0.90604839143653049"/>
          <c:w val="0.60226513515789848"/>
          <c:h val="9.3951593609549203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'pos5'!$F$5</c:f>
              <c:strCache>
                <c:ptCount val="1"/>
                <c:pt idx="0">
                  <c:v>position 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'pos5'!$E$8:$E$24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182.4</c:v>
                </c:pt>
                <c:pt idx="2">
                  <c:v>171.2</c:v>
                </c:pt>
                <c:pt idx="3">
                  <c:v>160</c:v>
                </c:pt>
                <c:pt idx="4">
                  <c:v>148.80000000000001</c:v>
                </c:pt>
                <c:pt idx="5">
                  <c:v>137.6</c:v>
                </c:pt>
                <c:pt idx="6">
                  <c:v>126.4</c:v>
                </c:pt>
                <c:pt idx="7">
                  <c:v>115.2</c:v>
                </c:pt>
                <c:pt idx="8">
                  <c:v>104</c:v>
                </c:pt>
                <c:pt idx="9">
                  <c:v>92.8</c:v>
                </c:pt>
                <c:pt idx="10">
                  <c:v>81.599999999999994</c:v>
                </c:pt>
                <c:pt idx="11">
                  <c:v>70.400000000000006</c:v>
                </c:pt>
                <c:pt idx="12">
                  <c:v>59.2</c:v>
                </c:pt>
                <c:pt idx="13">
                  <c:v>48</c:v>
                </c:pt>
                <c:pt idx="14">
                  <c:v>36.799999999999997</c:v>
                </c:pt>
                <c:pt idx="15">
                  <c:v>25.6</c:v>
                </c:pt>
                <c:pt idx="16">
                  <c:v>16</c:v>
                </c:pt>
              </c:numCache>
            </c:numRef>
          </c:xVal>
          <c:yVal>
            <c:numRef>
              <c:f>'pos5'!$I$8:$I$24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0.99494889975710188</c:v>
                </c:pt>
                <c:pt idx="3">
                  <c:v>0.98833434813636323</c:v>
                </c:pt>
                <c:pt idx="4">
                  <c:v>0.97961424390627139</c:v>
                </c:pt>
                <c:pt idx="5">
                  <c:v>0.96803959695951913</c:v>
                </c:pt>
                <c:pt idx="6">
                  <c:v>0.95257137993570729</c:v>
                </c:pt>
                <c:pt idx="7">
                  <c:v>0.93176202541590558</c:v>
                </c:pt>
                <c:pt idx="8">
                  <c:v>0.90359633099601278</c:v>
                </c:pt>
                <c:pt idx="9">
                  <c:v>0.8652812968528012</c:v>
                </c:pt>
                <c:pt idx="10">
                  <c:v>0.81299995417018578</c:v>
                </c:pt>
                <c:pt idx="11">
                  <c:v>0.74170120270526851</c:v>
                </c:pt>
                <c:pt idx="12">
                  <c:v>0.64516200839340321</c:v>
                </c:pt>
                <c:pt idx="13">
                  <c:v>0.51699565926187818</c:v>
                </c:pt>
                <c:pt idx="14">
                  <c:v>0.35430571104956826</c:v>
                </c:pt>
                <c:pt idx="15">
                  <c:v>0.16756231217960052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B2-42D5-B80F-FC5E993C69ED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'pos5'!$R$8:$R$20</c:f>
              <c:numCache>
                <c:formatCode>0.0%</c:formatCode>
                <c:ptCount val="13"/>
                <c:pt idx="0">
                  <c:v>1</c:v>
                </c:pt>
                <c:pt idx="1">
                  <c:v>0.86393477782512906</c:v>
                </c:pt>
                <c:pt idx="2">
                  <c:v>0.8001247844821584</c:v>
                </c:pt>
                <c:pt idx="3">
                  <c:v>0.66261395636442644</c:v>
                </c:pt>
                <c:pt idx="4">
                  <c:v>0.44844423275648365</c:v>
                </c:pt>
                <c:pt idx="5">
                  <c:v>0.34857208114333782</c:v>
                </c:pt>
                <c:pt idx="6">
                  <c:v>0.26472136572159133</c:v>
                </c:pt>
                <c:pt idx="7">
                  <c:v>0.1978391115790529</c:v>
                </c:pt>
                <c:pt idx="8">
                  <c:v>0.1626794125102014</c:v>
                </c:pt>
                <c:pt idx="9">
                  <c:v>0.14627359554786792</c:v>
                </c:pt>
                <c:pt idx="10">
                  <c:v>0.13481459198538237</c:v>
                </c:pt>
                <c:pt idx="11">
                  <c:v>0.1064623320771324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B2-42D5-B80F-FC5E993C69ED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'pos5'!$AD$8:$AD$20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0.7043413473128719</c:v>
                </c:pt>
                <c:pt idx="3">
                  <c:v>0.31543497567340462</c:v>
                </c:pt>
                <c:pt idx="4">
                  <c:v>8.8550954077376565E-2</c:v>
                </c:pt>
                <c:pt idx="5">
                  <c:v>4.3528578259960135E-2</c:v>
                </c:pt>
                <c:pt idx="6">
                  <c:v>2.0840904600746404E-2</c:v>
                </c:pt>
                <c:pt idx="7">
                  <c:v>9.4372382414718379E-3</c:v>
                </c:pt>
                <c:pt idx="8">
                  <c:v>5.5355078163118005E-3</c:v>
                </c:pt>
                <c:pt idx="9">
                  <c:v>4.299274226757327E-3</c:v>
                </c:pt>
                <c:pt idx="10">
                  <c:v>3.6996773673160536E-3</c:v>
                </c:pt>
                <c:pt idx="11">
                  <c:v>2.6638698171370405E-3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B2-42D5-B80F-FC5E993C69ED}"/>
            </c:ext>
          </c:extLst>
        </c:ser>
        <c:ser>
          <c:idx val="11"/>
          <c:order val="3"/>
          <c:tx>
            <c:v>Mix LZA/Gunter</c:v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'pos5'!$AU$32:$AU$40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'pos5'!$AX$32:$AX$40</c:f>
              <c:numCache>
                <c:formatCode>0.0%</c:formatCode>
                <c:ptCount val="9"/>
                <c:pt idx="0">
                  <c:v>1</c:v>
                </c:pt>
                <c:pt idx="1">
                  <c:v>0.97739056261241164</c:v>
                </c:pt>
                <c:pt idx="2">
                  <c:v>0.70091380829776972</c:v>
                </c:pt>
                <c:pt idx="3">
                  <c:v>0.29794045925156853</c:v>
                </c:pt>
                <c:pt idx="4">
                  <c:v>4.4275477038688282E-2</c:v>
                </c:pt>
                <c:pt idx="5">
                  <c:v>2.1764289129980068E-2</c:v>
                </c:pt>
                <c:pt idx="6">
                  <c:v>4.7186191207359189E-3</c:v>
                </c:pt>
                <c:pt idx="7">
                  <c:v>2.7677539081559007E-3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AB2-42D5-B80F-FC5E993C6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00096"/>
        <c:axId val="151900672"/>
      </c:scatterChart>
      <c:valAx>
        <c:axId val="15190009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643581049890775"/>
              <c:y val="0.844459205318032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900672"/>
        <c:crosses val="autoZero"/>
        <c:crossBetween val="midCat"/>
      </c:valAx>
      <c:valAx>
        <c:axId val="15190067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90009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4022347989714468E-2"/>
          <c:y val="0.90604839143653049"/>
          <c:w val="0.60226513515789848"/>
          <c:h val="9.3951593609549203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pos7a!$F$5</c:f>
              <c:strCache>
                <c:ptCount val="1"/>
                <c:pt idx="0">
                  <c:v>position 7a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pos7a!$E$8:$E$24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</c:v>
                </c:pt>
                <c:pt idx="2">
                  <c:v>101</c:v>
                </c:pt>
                <c:pt idx="3">
                  <c:v>95</c:v>
                </c:pt>
                <c:pt idx="4">
                  <c:v>89</c:v>
                </c:pt>
                <c:pt idx="5">
                  <c:v>83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59</c:v>
                </c:pt>
                <c:pt idx="10">
                  <c:v>53</c:v>
                </c:pt>
                <c:pt idx="11">
                  <c:v>47</c:v>
                </c:pt>
                <c:pt idx="12">
                  <c:v>41</c:v>
                </c:pt>
                <c:pt idx="13">
                  <c:v>35</c:v>
                </c:pt>
                <c:pt idx="14">
                  <c:v>29</c:v>
                </c:pt>
                <c:pt idx="15">
                  <c:v>23</c:v>
                </c:pt>
                <c:pt idx="16">
                  <c:v>16</c:v>
                </c:pt>
              </c:numCache>
            </c:numRef>
          </c:xVal>
          <c:yVal>
            <c:numRef>
              <c:f>pos7a!$I$8:$I$24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0.99625647333463829</c:v>
                </c:pt>
                <c:pt idx="3">
                  <c:v>0.99093148537766318</c:v>
                </c:pt>
                <c:pt idx="4">
                  <c:v>0.98333485889450034</c:v>
                </c:pt>
                <c:pt idx="5">
                  <c:v>0.97247709486830169</c:v>
                </c:pt>
                <c:pt idx="6">
                  <c:v>0.9569471048969177</c:v>
                </c:pt>
                <c:pt idx="7">
                  <c:v>0.93475787339891236</c:v>
                </c:pt>
                <c:pt idx="8">
                  <c:v>0.90317007156329476</c:v>
                </c:pt>
                <c:pt idx="9">
                  <c:v>0.85852702949188109</c:v>
                </c:pt>
                <c:pt idx="10">
                  <c:v>0.79622333413731505</c:v>
                </c:pt>
                <c:pt idx="11">
                  <c:v>0.71103822566323482</c:v>
                </c:pt>
                <c:pt idx="12">
                  <c:v>0.59830883193015105</c:v>
                </c:pt>
                <c:pt idx="13">
                  <c:v>0.45666882917745966</c:v>
                </c:pt>
                <c:pt idx="14">
                  <c:v>0.29300662717133563</c:v>
                </c:pt>
                <c:pt idx="15">
                  <c:v>0.12864288973800658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01-443F-9567-DF8C8F7AE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65568"/>
        <c:axId val="152766144"/>
      </c:scatterChart>
      <c:valAx>
        <c:axId val="15276556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66144"/>
        <c:crosses val="autoZero"/>
        <c:crossBetween val="midCat"/>
      </c:valAx>
      <c:valAx>
        <c:axId val="15276614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6556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pos7a!$F$5</c:f>
              <c:strCache>
                <c:ptCount val="1"/>
                <c:pt idx="0">
                  <c:v>position 7a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pos7a!$E$8:$E$24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</c:v>
                </c:pt>
                <c:pt idx="2">
                  <c:v>101</c:v>
                </c:pt>
                <c:pt idx="3">
                  <c:v>95</c:v>
                </c:pt>
                <c:pt idx="4">
                  <c:v>89</c:v>
                </c:pt>
                <c:pt idx="5">
                  <c:v>83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59</c:v>
                </c:pt>
                <c:pt idx="10">
                  <c:v>53</c:v>
                </c:pt>
                <c:pt idx="11">
                  <c:v>47</c:v>
                </c:pt>
                <c:pt idx="12">
                  <c:v>41</c:v>
                </c:pt>
                <c:pt idx="13">
                  <c:v>35</c:v>
                </c:pt>
                <c:pt idx="14">
                  <c:v>29</c:v>
                </c:pt>
                <c:pt idx="15">
                  <c:v>23</c:v>
                </c:pt>
                <c:pt idx="16">
                  <c:v>16</c:v>
                </c:pt>
              </c:numCache>
            </c:numRef>
          </c:cat>
          <c:val>
            <c:numRef>
              <c:f>pos7a!$H$8:$H$24</c:f>
              <c:numCache>
                <c:formatCode>0.0%</c:formatCode>
                <c:ptCount val="17"/>
                <c:pt idx="0">
                  <c:v>0</c:v>
                </c:pt>
                <c:pt idx="1">
                  <c:v>3.7435266653615879E-3</c:v>
                </c:pt>
                <c:pt idx="2">
                  <c:v>5.3249879569751664E-3</c:v>
                </c:pt>
                <c:pt idx="3">
                  <c:v>7.5966264831628149E-3</c:v>
                </c:pt>
                <c:pt idx="4">
                  <c:v>1.0857764026198672E-2</c:v>
                </c:pt>
                <c:pt idx="5">
                  <c:v>1.5529989971384033E-2</c:v>
                </c:pt>
                <c:pt idx="6">
                  <c:v>2.2189231498005297E-2</c:v>
                </c:pt>
                <c:pt idx="7">
                  <c:v>3.1587801835617553E-2</c:v>
                </c:pt>
                <c:pt idx="8">
                  <c:v>4.4643042071413626E-2</c:v>
                </c:pt>
                <c:pt idx="9">
                  <c:v>6.2303695354566029E-2</c:v>
                </c:pt>
                <c:pt idx="10">
                  <c:v>8.5185108474080271E-2</c:v>
                </c:pt>
                <c:pt idx="11">
                  <c:v>0.11272939373308379</c:v>
                </c:pt>
                <c:pt idx="12">
                  <c:v>0.14164000275269137</c:v>
                </c:pt>
                <c:pt idx="13">
                  <c:v>0.16366220200612405</c:v>
                </c:pt>
                <c:pt idx="14">
                  <c:v>0.16436373743332905</c:v>
                </c:pt>
                <c:pt idx="15">
                  <c:v>0.12864288973800658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D-40AD-80D0-4FE5AB3CB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074176"/>
        <c:axId val="152767872"/>
      </c:barChart>
      <c:catAx>
        <c:axId val="153074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6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276787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0741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pos7a!$O$5</c:f>
              <c:strCache>
                <c:ptCount val="1"/>
                <c:pt idx="0">
                  <c:v>position 7a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pos7a!$N$8:$N$20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cat>
          <c:val>
            <c:numRef>
              <c:f>pos7a!$Q$8:$Q$20</c:f>
              <c:numCache>
                <c:formatCode>0.0%</c:formatCode>
                <c:ptCount val="13"/>
                <c:pt idx="0">
                  <c:v>1.8378907326754505E-2</c:v>
                </c:pt>
                <c:pt idx="1">
                  <c:v>4.7015408787695022E-2</c:v>
                </c:pt>
                <c:pt idx="2">
                  <c:v>0.13904087876950216</c:v>
                </c:pt>
                <c:pt idx="3">
                  <c:v>0.17597441975853131</c:v>
                </c:pt>
                <c:pt idx="4">
                  <c:v>0.16976886818457468</c:v>
                </c:pt>
                <c:pt idx="5">
                  <c:v>0.15352968741385964</c:v>
                </c:pt>
                <c:pt idx="6">
                  <c:v>8.0441314295165101E-2</c:v>
                </c:pt>
                <c:pt idx="7">
                  <c:v>2.2809967473399854E-2</c:v>
                </c:pt>
                <c:pt idx="8">
                  <c:v>1.9619328518661446E-2</c:v>
                </c:pt>
                <c:pt idx="9">
                  <c:v>5.8282567947516399E-2</c:v>
                </c:pt>
                <c:pt idx="10">
                  <c:v>0.11513865152433982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A-440E-A6C0-643C64192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526656"/>
        <c:axId val="152769600"/>
      </c:barChart>
      <c:catAx>
        <c:axId val="131526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69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276960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526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pos7a!$O$5</c:f>
              <c:strCache>
                <c:ptCount val="1"/>
                <c:pt idx="0">
                  <c:v>position 7a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pos7a!$N$8:$N$20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pos7a!$R$8:$R$20</c:f>
              <c:numCache>
                <c:formatCode>0.0%</c:formatCode>
                <c:ptCount val="13"/>
                <c:pt idx="0">
                  <c:v>1</c:v>
                </c:pt>
                <c:pt idx="1">
                  <c:v>0.9816210926732456</c:v>
                </c:pt>
                <c:pt idx="2">
                  <c:v>0.93460568388555054</c:v>
                </c:pt>
                <c:pt idx="3">
                  <c:v>0.79556480511604832</c:v>
                </c:pt>
                <c:pt idx="4">
                  <c:v>0.61959038535751698</c:v>
                </c:pt>
                <c:pt idx="5">
                  <c:v>0.44982151717294228</c:v>
                </c:pt>
                <c:pt idx="6">
                  <c:v>0.29629182975908264</c:v>
                </c:pt>
                <c:pt idx="7">
                  <c:v>0.21585051546391751</c:v>
                </c:pt>
                <c:pt idx="8">
                  <c:v>0.19304054799051765</c:v>
                </c:pt>
                <c:pt idx="9">
                  <c:v>0.17342121947185621</c:v>
                </c:pt>
                <c:pt idx="10">
                  <c:v>0.11513865152433982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FC-4EE7-B113-CA966BE29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1328"/>
        <c:axId val="152771904"/>
      </c:scatterChart>
      <c:valAx>
        <c:axId val="15277132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1904"/>
        <c:crosses val="autoZero"/>
        <c:crossBetween val="midCat"/>
      </c:valAx>
      <c:valAx>
        <c:axId val="15277190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132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pos7a!$F$5</c:f>
              <c:strCache>
                <c:ptCount val="1"/>
                <c:pt idx="0">
                  <c:v>position 7a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pos7a!$E$8:$E$24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</c:v>
                </c:pt>
                <c:pt idx="2">
                  <c:v>101</c:v>
                </c:pt>
                <c:pt idx="3">
                  <c:v>95</c:v>
                </c:pt>
                <c:pt idx="4">
                  <c:v>89</c:v>
                </c:pt>
                <c:pt idx="5">
                  <c:v>83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59</c:v>
                </c:pt>
                <c:pt idx="10">
                  <c:v>53</c:v>
                </c:pt>
                <c:pt idx="11">
                  <c:v>47</c:v>
                </c:pt>
                <c:pt idx="12">
                  <c:v>41</c:v>
                </c:pt>
                <c:pt idx="13">
                  <c:v>35</c:v>
                </c:pt>
                <c:pt idx="14">
                  <c:v>29</c:v>
                </c:pt>
                <c:pt idx="15">
                  <c:v>23</c:v>
                </c:pt>
                <c:pt idx="16">
                  <c:v>16</c:v>
                </c:pt>
              </c:numCache>
            </c:numRef>
          </c:xVal>
          <c:yVal>
            <c:numRef>
              <c:f>pos7a!$I$8:$I$24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0.99625647333463829</c:v>
                </c:pt>
                <c:pt idx="3">
                  <c:v>0.99093148537766318</c:v>
                </c:pt>
                <c:pt idx="4">
                  <c:v>0.98333485889450034</c:v>
                </c:pt>
                <c:pt idx="5">
                  <c:v>0.97247709486830169</c:v>
                </c:pt>
                <c:pt idx="6">
                  <c:v>0.9569471048969177</c:v>
                </c:pt>
                <c:pt idx="7">
                  <c:v>0.93475787339891236</c:v>
                </c:pt>
                <c:pt idx="8">
                  <c:v>0.90317007156329476</c:v>
                </c:pt>
                <c:pt idx="9">
                  <c:v>0.85852702949188109</c:v>
                </c:pt>
                <c:pt idx="10">
                  <c:v>0.79622333413731505</c:v>
                </c:pt>
                <c:pt idx="11">
                  <c:v>0.71103822566323482</c:v>
                </c:pt>
                <c:pt idx="12">
                  <c:v>0.59830883193015105</c:v>
                </c:pt>
                <c:pt idx="13">
                  <c:v>0.45666882917745966</c:v>
                </c:pt>
                <c:pt idx="14">
                  <c:v>0.29300662717133563</c:v>
                </c:pt>
                <c:pt idx="15">
                  <c:v>0.12864288973800658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D7-4DDA-93E5-21BCCF185CCA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pos7a!$N$8:$N$20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pos7a!$R$8:$R$20</c:f>
              <c:numCache>
                <c:formatCode>0.0%</c:formatCode>
                <c:ptCount val="13"/>
                <c:pt idx="0">
                  <c:v>1</c:v>
                </c:pt>
                <c:pt idx="1">
                  <c:v>0.9816210926732456</c:v>
                </c:pt>
                <c:pt idx="2">
                  <c:v>0.93460568388555054</c:v>
                </c:pt>
                <c:pt idx="3">
                  <c:v>0.79556480511604832</c:v>
                </c:pt>
                <c:pt idx="4">
                  <c:v>0.61959038535751698</c:v>
                </c:pt>
                <c:pt idx="5">
                  <c:v>0.44982151717294228</c:v>
                </c:pt>
                <c:pt idx="6">
                  <c:v>0.29629182975908264</c:v>
                </c:pt>
                <c:pt idx="7">
                  <c:v>0.21585051546391751</c:v>
                </c:pt>
                <c:pt idx="8">
                  <c:v>0.19304054799051765</c:v>
                </c:pt>
                <c:pt idx="9">
                  <c:v>0.17342121947185621</c:v>
                </c:pt>
                <c:pt idx="10">
                  <c:v>0.11513865152433982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D7-4DDA-93E5-21BCCF185CCA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pos7a!$N$8:$N$20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pos7a!$AD$8:$AD$20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0.43510613790724645</c:v>
                </c:pt>
                <c:pt idx="3">
                  <c:v>0.13055164445522593</c:v>
                </c:pt>
                <c:pt idx="4">
                  <c:v>4.9302366433230577E-2</c:v>
                </c:pt>
                <c:pt idx="5">
                  <c:v>1.988994513933949E-2</c:v>
                </c:pt>
                <c:pt idx="6">
                  <c:v>6.8245039632539072E-3</c:v>
                </c:pt>
                <c:pt idx="7">
                  <c:v>3.01951881633045E-3</c:v>
                </c:pt>
                <c:pt idx="8">
                  <c:v>2.3324570073674517E-3</c:v>
                </c:pt>
                <c:pt idx="9">
                  <c:v>1.9256070229549159E-3</c:v>
                </c:pt>
                <c:pt idx="10">
                  <c:v>1.0904141889374194E-3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D7-4DDA-93E5-21BCCF185CCA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pos7a!$AU$8:$AU$16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pos7a!$AX$8:$AX$16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0.94786478227569626</c:v>
                </c:pt>
                <c:pt idx="3">
                  <c:v>0.40945521766060583</c:v>
                </c:pt>
                <c:pt idx="4">
                  <c:v>6.5275822227612967E-2</c:v>
                </c:pt>
                <c:pt idx="5">
                  <c:v>2.4651183216615288E-2</c:v>
                </c:pt>
                <c:pt idx="6">
                  <c:v>3.4122519816269532E-3</c:v>
                </c:pt>
                <c:pt idx="7">
                  <c:v>1.509759408165225E-3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62-4F5F-AB4C-31C12DA8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3760"/>
        <c:axId val="152774336"/>
      </c:scatterChart>
      <c:valAx>
        <c:axId val="15277376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278307729206082"/>
              <c:y val="0.846422134909200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4336"/>
        <c:crosses val="autoZero"/>
        <c:crossBetween val="midCat"/>
      </c:valAx>
      <c:valAx>
        <c:axId val="152774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376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54081008024722"/>
          <c:y val="0.10462780225866262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pos7b!$F$5</c:f>
              <c:strCache>
                <c:ptCount val="1"/>
                <c:pt idx="0">
                  <c:v>position 7b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pos7b!$E$8:$E$24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102.0667</c:v>
                </c:pt>
                <c:pt idx="2">
                  <c:v>96.2</c:v>
                </c:pt>
                <c:pt idx="3">
                  <c:v>90.333299999999994</c:v>
                </c:pt>
                <c:pt idx="4">
                  <c:v>84.466700000000003</c:v>
                </c:pt>
                <c:pt idx="5">
                  <c:v>78.599999999999994</c:v>
                </c:pt>
                <c:pt idx="6">
                  <c:v>72.7333</c:v>
                </c:pt>
                <c:pt idx="7">
                  <c:v>66.866699999999994</c:v>
                </c:pt>
                <c:pt idx="8">
                  <c:v>61</c:v>
                </c:pt>
                <c:pt idx="9">
                  <c:v>55.133299999999998</c:v>
                </c:pt>
                <c:pt idx="10">
                  <c:v>49.2667</c:v>
                </c:pt>
                <c:pt idx="11">
                  <c:v>43.4</c:v>
                </c:pt>
                <c:pt idx="12">
                  <c:v>37.533299999999997</c:v>
                </c:pt>
                <c:pt idx="13">
                  <c:v>31.666699999999999</c:v>
                </c:pt>
                <c:pt idx="14">
                  <c:v>25.8</c:v>
                </c:pt>
                <c:pt idx="15">
                  <c:v>19.933299999999999</c:v>
                </c:pt>
                <c:pt idx="16">
                  <c:v>16</c:v>
                </c:pt>
              </c:numCache>
            </c:numRef>
          </c:xVal>
          <c:yVal>
            <c:numRef>
              <c:f>pos7b!$I$8:$I$24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0.99884981198849809</c:v>
                </c:pt>
                <c:pt idx="3">
                  <c:v>0.99699966464741596</c:v>
                </c:pt>
                <c:pt idx="4">
                  <c:v>0.99401074555301061</c:v>
                </c:pt>
                <c:pt idx="5">
                  <c:v>0.98916383044002532</c:v>
                </c:pt>
                <c:pt idx="6">
                  <c:v>0.9812887528451455</c:v>
                </c:pt>
                <c:pt idx="7">
                  <c:v>0.96850040313661689</c:v>
                </c:pt>
                <c:pt idx="8">
                  <c:v>0.9478112892523064</c:v>
                </c:pt>
                <c:pt idx="9">
                  <c:v>0.91463635650120223</c:v>
                </c:pt>
                <c:pt idx="10">
                  <c:v>0.86229852088104963</c:v>
                </c:pt>
                <c:pt idx="11">
                  <c:v>0.78197444185200238</c:v>
                </c:pt>
                <c:pt idx="12">
                  <c:v>0.66415508986735727</c:v>
                </c:pt>
                <c:pt idx="13">
                  <c:v>0.50366390535921968</c:v>
                </c:pt>
                <c:pt idx="14">
                  <c:v>0.31040092471691244</c:v>
                </c:pt>
                <c:pt idx="15">
                  <c:v>0.12251286112835441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23-4A1F-94FA-AC2EC7149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8944"/>
        <c:axId val="152779520"/>
      </c:scatterChart>
      <c:valAx>
        <c:axId val="15277894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9520"/>
        <c:crosses val="autoZero"/>
        <c:crossBetween val="midCat"/>
      </c:valAx>
      <c:valAx>
        <c:axId val="15277952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7894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pos7b!$F$5</c:f>
              <c:strCache>
                <c:ptCount val="1"/>
                <c:pt idx="0">
                  <c:v>position 7b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pos7b!$E$9:$E$23</c:f>
              <c:numCache>
                <c:formatCode>General</c:formatCode>
                <c:ptCount val="15"/>
                <c:pt idx="0">
                  <c:v>102.0667</c:v>
                </c:pt>
                <c:pt idx="1">
                  <c:v>96.2</c:v>
                </c:pt>
                <c:pt idx="2">
                  <c:v>90.333299999999994</c:v>
                </c:pt>
                <c:pt idx="3">
                  <c:v>84.466700000000003</c:v>
                </c:pt>
                <c:pt idx="4">
                  <c:v>78.599999999999994</c:v>
                </c:pt>
                <c:pt idx="5">
                  <c:v>72.7333</c:v>
                </c:pt>
                <c:pt idx="6">
                  <c:v>66.866699999999994</c:v>
                </c:pt>
                <c:pt idx="7">
                  <c:v>61</c:v>
                </c:pt>
                <c:pt idx="8">
                  <c:v>55.133299999999998</c:v>
                </c:pt>
                <c:pt idx="9">
                  <c:v>49.2667</c:v>
                </c:pt>
                <c:pt idx="10">
                  <c:v>43.4</c:v>
                </c:pt>
                <c:pt idx="11">
                  <c:v>37.533299999999997</c:v>
                </c:pt>
                <c:pt idx="12">
                  <c:v>31.666699999999999</c:v>
                </c:pt>
                <c:pt idx="13">
                  <c:v>25.8</c:v>
                </c:pt>
                <c:pt idx="14">
                  <c:v>19.933299999999999</c:v>
                </c:pt>
              </c:numCache>
            </c:numRef>
          </c:cat>
          <c:val>
            <c:numRef>
              <c:f>pos7b!$H$9:$H$23</c:f>
              <c:numCache>
                <c:formatCode>0.0%</c:formatCode>
                <c:ptCount val="15"/>
                <c:pt idx="0">
                  <c:v>1.1501880115018801E-3</c:v>
                </c:pt>
                <c:pt idx="1">
                  <c:v>1.8501473410821182E-3</c:v>
                </c:pt>
                <c:pt idx="2">
                  <c:v>2.9889190944053195E-3</c:v>
                </c:pt>
                <c:pt idx="3">
                  <c:v>4.8469151129852802E-3</c:v>
                </c:pt>
                <c:pt idx="4">
                  <c:v>7.8750775948798063E-3</c:v>
                </c:pt>
                <c:pt idx="5">
                  <c:v>1.2788349708528657E-2</c:v>
                </c:pt>
                <c:pt idx="6">
                  <c:v>2.0689113884310491E-2</c:v>
                </c:pt>
                <c:pt idx="7">
                  <c:v>3.3174932751104162E-2</c:v>
                </c:pt>
                <c:pt idx="8">
                  <c:v>5.2337835620152547E-2</c:v>
                </c:pt>
                <c:pt idx="9">
                  <c:v>8.0324079029047243E-2</c:v>
                </c:pt>
                <c:pt idx="10">
                  <c:v>0.11781935198464512</c:v>
                </c:pt>
                <c:pt idx="11">
                  <c:v>0.16049118450813762</c:v>
                </c:pt>
                <c:pt idx="12">
                  <c:v>0.19326298064230721</c:v>
                </c:pt>
                <c:pt idx="13">
                  <c:v>0.18788806358855803</c:v>
                </c:pt>
                <c:pt idx="14">
                  <c:v>0.12251286112835441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7-4588-B6A6-0FCFD2F0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222656"/>
        <c:axId val="151159360"/>
      </c:barChart>
      <c:catAx>
        <c:axId val="153222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15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15936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222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pos7b!$O$5</c:f>
              <c:strCache>
                <c:ptCount val="1"/>
                <c:pt idx="0">
                  <c:v>position 7b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pos7b!$N$8:$N$18</c:f>
              <c:numCache>
                <c:formatCode>General</c:formatCode>
                <c:ptCount val="11"/>
                <c:pt idx="0">
                  <c:v>75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cat>
          <c:val>
            <c:numRef>
              <c:f>pos7b!$Q$8:$Q$18</c:f>
              <c:numCache>
                <c:formatCode>0.0%</c:formatCode>
                <c:ptCount val="11"/>
                <c:pt idx="0">
                  <c:v>9.9479669139160825E-3</c:v>
                </c:pt>
                <c:pt idx="1">
                  <c:v>9.8223916240965381E-2</c:v>
                </c:pt>
                <c:pt idx="2">
                  <c:v>0.66695819956032831</c:v>
                </c:pt>
                <c:pt idx="3">
                  <c:v>4.3211184741178889E-2</c:v>
                </c:pt>
                <c:pt idx="4">
                  <c:v>3.1278369102785114E-2</c:v>
                </c:pt>
                <c:pt idx="5">
                  <c:v>1.8295402426101948E-2</c:v>
                </c:pt>
                <c:pt idx="6">
                  <c:v>8.1971879991775912E-3</c:v>
                </c:pt>
                <c:pt idx="7">
                  <c:v>5.208053266697244E-3</c:v>
                </c:pt>
                <c:pt idx="8">
                  <c:v>1.3765835297094688E-2</c:v>
                </c:pt>
                <c:pt idx="9">
                  <c:v>0.10491388445175474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3-4E56-B69C-C284BE63D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51360"/>
        <c:axId val="151161088"/>
      </c:barChart>
      <c:catAx>
        <c:axId val="153551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16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16108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5513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pos7b!$O$5</c:f>
              <c:strCache>
                <c:ptCount val="1"/>
                <c:pt idx="0">
                  <c:v>position 7b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pos7b!$N$8:$N$18</c:f>
              <c:numCache>
                <c:formatCode>General</c:formatCode>
                <c:ptCount val="11"/>
                <c:pt idx="0">
                  <c:v>75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pos7b!$R$8:$R$18</c:f>
              <c:numCache>
                <c:formatCode>0.0%</c:formatCode>
                <c:ptCount val="11"/>
                <c:pt idx="0">
                  <c:v>1</c:v>
                </c:pt>
                <c:pt idx="1">
                  <c:v>0.99005203308608392</c:v>
                </c:pt>
                <c:pt idx="2">
                  <c:v>0.89182811684511853</c:v>
                </c:pt>
                <c:pt idx="3">
                  <c:v>0.22486991728479019</c:v>
                </c:pt>
                <c:pt idx="4">
                  <c:v>0.18165873254361131</c:v>
                </c:pt>
                <c:pt idx="5">
                  <c:v>0.1503803634408262</c:v>
                </c:pt>
                <c:pt idx="6">
                  <c:v>0.13208496101472425</c:v>
                </c:pt>
                <c:pt idx="7">
                  <c:v>0.12388777301554667</c:v>
                </c:pt>
                <c:pt idx="8">
                  <c:v>0.11867971974884943</c:v>
                </c:pt>
                <c:pt idx="9">
                  <c:v>0.10491388445175474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5-4107-8AB9-CE3312547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62816"/>
        <c:axId val="151163392"/>
      </c:scatterChart>
      <c:valAx>
        <c:axId val="15116281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163392"/>
        <c:crosses val="autoZero"/>
        <c:crossBetween val="midCat"/>
      </c:valAx>
      <c:valAx>
        <c:axId val="15116339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16281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pos7b!$F$5</c:f>
              <c:strCache>
                <c:ptCount val="1"/>
                <c:pt idx="0">
                  <c:v>position 7b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pos7b!$E$8:$E$24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102.0667</c:v>
                </c:pt>
                <c:pt idx="2">
                  <c:v>96.2</c:v>
                </c:pt>
                <c:pt idx="3">
                  <c:v>90.333299999999994</c:v>
                </c:pt>
                <c:pt idx="4">
                  <c:v>84.466700000000003</c:v>
                </c:pt>
                <c:pt idx="5">
                  <c:v>78.599999999999994</c:v>
                </c:pt>
                <c:pt idx="6">
                  <c:v>72.7333</c:v>
                </c:pt>
                <c:pt idx="7">
                  <c:v>66.866699999999994</c:v>
                </c:pt>
                <c:pt idx="8">
                  <c:v>61</c:v>
                </c:pt>
                <c:pt idx="9">
                  <c:v>55.133299999999998</c:v>
                </c:pt>
                <c:pt idx="10">
                  <c:v>49.2667</c:v>
                </c:pt>
                <c:pt idx="11">
                  <c:v>43.4</c:v>
                </c:pt>
                <c:pt idx="12">
                  <c:v>37.533299999999997</c:v>
                </c:pt>
                <c:pt idx="13">
                  <c:v>31.666699999999999</c:v>
                </c:pt>
                <c:pt idx="14">
                  <c:v>25.8</c:v>
                </c:pt>
                <c:pt idx="15">
                  <c:v>19.933299999999999</c:v>
                </c:pt>
                <c:pt idx="16">
                  <c:v>16</c:v>
                </c:pt>
              </c:numCache>
            </c:numRef>
          </c:xVal>
          <c:yVal>
            <c:numRef>
              <c:f>pos7b!$I$8:$I$24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0.99884981198849809</c:v>
                </c:pt>
                <c:pt idx="3">
                  <c:v>0.99699966464741596</c:v>
                </c:pt>
                <c:pt idx="4">
                  <c:v>0.99401074555301061</c:v>
                </c:pt>
                <c:pt idx="5">
                  <c:v>0.98916383044002532</c:v>
                </c:pt>
                <c:pt idx="6">
                  <c:v>0.9812887528451455</c:v>
                </c:pt>
                <c:pt idx="7">
                  <c:v>0.96850040313661689</c:v>
                </c:pt>
                <c:pt idx="8">
                  <c:v>0.9478112892523064</c:v>
                </c:pt>
                <c:pt idx="9">
                  <c:v>0.91463635650120223</c:v>
                </c:pt>
                <c:pt idx="10">
                  <c:v>0.86229852088104963</c:v>
                </c:pt>
                <c:pt idx="11">
                  <c:v>0.78197444185200238</c:v>
                </c:pt>
                <c:pt idx="12">
                  <c:v>0.66415508986735727</c:v>
                </c:pt>
                <c:pt idx="13">
                  <c:v>0.50366390535921968</c:v>
                </c:pt>
                <c:pt idx="14">
                  <c:v>0.31040092471691244</c:v>
                </c:pt>
                <c:pt idx="15">
                  <c:v>0.12251286112835441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A3-4313-87C4-67259E16849F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pos7b!$N$8:$N$18</c:f>
              <c:numCache>
                <c:formatCode>General</c:formatCode>
                <c:ptCount val="11"/>
                <c:pt idx="0">
                  <c:v>75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pos7b!$R$8:$R$18</c:f>
              <c:numCache>
                <c:formatCode>0.0%</c:formatCode>
                <c:ptCount val="11"/>
                <c:pt idx="0">
                  <c:v>1</c:v>
                </c:pt>
                <c:pt idx="1">
                  <c:v>0.99005203308608392</c:v>
                </c:pt>
                <c:pt idx="2">
                  <c:v>0.89182811684511853</c:v>
                </c:pt>
                <c:pt idx="3">
                  <c:v>0.22486991728479019</c:v>
                </c:pt>
                <c:pt idx="4">
                  <c:v>0.18165873254361131</c:v>
                </c:pt>
                <c:pt idx="5">
                  <c:v>0.1503803634408262</c:v>
                </c:pt>
                <c:pt idx="6">
                  <c:v>0.13208496101472425</c:v>
                </c:pt>
                <c:pt idx="7">
                  <c:v>0.12388777301554667</c:v>
                </c:pt>
                <c:pt idx="8">
                  <c:v>0.11867971974884943</c:v>
                </c:pt>
                <c:pt idx="9">
                  <c:v>0.10491388445175474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A3-4313-87C4-67259E16849F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pos7b!$N$8:$N$18</c:f>
              <c:numCache>
                <c:formatCode>General</c:formatCode>
                <c:ptCount val="11"/>
                <c:pt idx="0">
                  <c:v>75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pos7b!$AD$8:$AD$18</c:f>
              <c:numCache>
                <c:formatCode>0.00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0.30120722459907839</c:v>
                </c:pt>
                <c:pt idx="3">
                  <c:v>3.9761830537218424E-3</c:v>
                </c:pt>
                <c:pt idx="4">
                  <c:v>2.0812725665378673E-3</c:v>
                </c:pt>
                <c:pt idx="5">
                  <c:v>1.1524469187445914E-3</c:v>
                </c:pt>
                <c:pt idx="6">
                  <c:v>7.7900658563301512E-4</c:v>
                </c:pt>
                <c:pt idx="7">
                  <c:v>6.6254063633101434E-4</c:v>
                </c:pt>
                <c:pt idx="8">
                  <c:v>6.1054919600547948E-4</c:v>
                </c:pt>
                <c:pt idx="9">
                  <c:v>5.1379778062773799E-4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A3-4313-87C4-67259E16849F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pos7b!$AU$29:$AU$37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pos7b!$AX$29:$AX$37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0.97919544482498155</c:v>
                </c:pt>
                <c:pt idx="3">
                  <c:v>0.75639095719641369</c:v>
                </c:pt>
                <c:pt idx="4">
                  <c:v>0.15060361229953917</c:v>
                </c:pt>
                <c:pt idx="5">
                  <c:v>1.9880915268609212E-3</c:v>
                </c:pt>
                <c:pt idx="6">
                  <c:v>5.7622345937229568E-4</c:v>
                </c:pt>
                <c:pt idx="7">
                  <c:v>3.8950329281650756E-4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1F-4439-BA8D-7A12CD269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65120"/>
        <c:axId val="151165696"/>
      </c:scatterChart>
      <c:valAx>
        <c:axId val="15116512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278307729206082"/>
              <c:y val="0.856051744025951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165696"/>
        <c:crosses val="autoZero"/>
        <c:crossBetween val="midCat"/>
      </c:valAx>
      <c:valAx>
        <c:axId val="15116569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16512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6040976620806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pos8a!$F$5</c:f>
              <c:strCache>
                <c:ptCount val="1"/>
                <c:pt idx="0">
                  <c:v>position 8a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pos8a!$E$8:$E$24</c:f>
              <c:numCache>
                <c:formatCode>General</c:formatCode>
                <c:ptCount val="17"/>
                <c:pt idx="0">
                  <c:v>256</c:v>
                </c:pt>
                <c:pt idx="1">
                  <c:v>200.66669999999999</c:v>
                </c:pt>
                <c:pt idx="2">
                  <c:v>188</c:v>
                </c:pt>
                <c:pt idx="3">
                  <c:v>175.33330000000001</c:v>
                </c:pt>
                <c:pt idx="4">
                  <c:v>162.66669999999999</c:v>
                </c:pt>
                <c:pt idx="5">
                  <c:v>150</c:v>
                </c:pt>
                <c:pt idx="6">
                  <c:v>137.33330000000001</c:v>
                </c:pt>
                <c:pt idx="7">
                  <c:v>124.66670000000001</c:v>
                </c:pt>
                <c:pt idx="8">
                  <c:v>112</c:v>
                </c:pt>
                <c:pt idx="9">
                  <c:v>99.333299999999994</c:v>
                </c:pt>
                <c:pt idx="10">
                  <c:v>86.666700000000006</c:v>
                </c:pt>
                <c:pt idx="11">
                  <c:v>74</c:v>
                </c:pt>
                <c:pt idx="12">
                  <c:v>61.333300000000001</c:v>
                </c:pt>
                <c:pt idx="13">
                  <c:v>48.666699999999999</c:v>
                </c:pt>
                <c:pt idx="14">
                  <c:v>36</c:v>
                </c:pt>
                <c:pt idx="15">
                  <c:v>23.333300000000001</c:v>
                </c:pt>
                <c:pt idx="16">
                  <c:v>16</c:v>
                </c:pt>
              </c:numCache>
            </c:numRef>
          </c:xVal>
          <c:yVal>
            <c:numRef>
              <c:f>pos8a!$I$8:$I$24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0.99975687499558286</c:v>
                </c:pt>
                <c:pt idx="3">
                  <c:v>0.99933281975532018</c:v>
                </c:pt>
                <c:pt idx="4">
                  <c:v>0.99858153522132154</c:v>
                </c:pt>
                <c:pt idx="5">
                  <c:v>0.99723303955728637</c:v>
                </c:pt>
                <c:pt idx="6">
                  <c:v>0.99478200026856833</c:v>
                </c:pt>
                <c:pt idx="7">
                  <c:v>0.99027287954710896</c:v>
                </c:pt>
                <c:pt idx="8">
                  <c:v>0.9818907209645843</c:v>
                </c:pt>
                <c:pt idx="9">
                  <c:v>0.96619997031613314</c:v>
                </c:pt>
                <c:pt idx="10">
                  <c:v>0.93680092726745867</c:v>
                </c:pt>
                <c:pt idx="11">
                  <c:v>0.88224127329653468</c:v>
                </c:pt>
                <c:pt idx="12">
                  <c:v>0.78387529948901336</c:v>
                </c:pt>
                <c:pt idx="13">
                  <c:v>0.61785767292619309</c:v>
                </c:pt>
                <c:pt idx="14">
                  <c:v>0.37493126771314078</c:v>
                </c:pt>
                <c:pt idx="15">
                  <c:v>0.11743432444466431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D-4C82-820F-CB072BC2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49216"/>
        <c:axId val="153849792"/>
      </c:scatterChart>
      <c:valAx>
        <c:axId val="15384921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49792"/>
        <c:crosses val="autoZero"/>
        <c:crossBetween val="midCat"/>
      </c:valAx>
      <c:valAx>
        <c:axId val="15384979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4921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pos8a!$F$5</c:f>
              <c:strCache>
                <c:ptCount val="1"/>
                <c:pt idx="0">
                  <c:v>position 8a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pos8a!$E$9:$E$23</c:f>
              <c:numCache>
                <c:formatCode>General</c:formatCode>
                <c:ptCount val="15"/>
                <c:pt idx="0">
                  <c:v>200.66669999999999</c:v>
                </c:pt>
                <c:pt idx="1">
                  <c:v>188</c:v>
                </c:pt>
                <c:pt idx="2">
                  <c:v>175.33330000000001</c:v>
                </c:pt>
                <c:pt idx="3">
                  <c:v>162.66669999999999</c:v>
                </c:pt>
                <c:pt idx="4">
                  <c:v>150</c:v>
                </c:pt>
                <c:pt idx="5">
                  <c:v>137.33330000000001</c:v>
                </c:pt>
                <c:pt idx="6">
                  <c:v>124.66670000000001</c:v>
                </c:pt>
                <c:pt idx="7">
                  <c:v>112</c:v>
                </c:pt>
                <c:pt idx="8">
                  <c:v>99.333299999999994</c:v>
                </c:pt>
                <c:pt idx="9">
                  <c:v>86.666700000000006</c:v>
                </c:pt>
                <c:pt idx="10">
                  <c:v>74</c:v>
                </c:pt>
                <c:pt idx="11">
                  <c:v>61.333300000000001</c:v>
                </c:pt>
                <c:pt idx="12">
                  <c:v>48.666699999999999</c:v>
                </c:pt>
                <c:pt idx="13">
                  <c:v>36</c:v>
                </c:pt>
                <c:pt idx="14">
                  <c:v>23.333300000000001</c:v>
                </c:pt>
              </c:numCache>
            </c:numRef>
          </c:cat>
          <c:val>
            <c:numRef>
              <c:f>pos8a!$H$9:$H$23</c:f>
              <c:numCache>
                <c:formatCode>0.0%</c:formatCode>
                <c:ptCount val="15"/>
                <c:pt idx="0">
                  <c:v>2.4312500441724206E-4</c:v>
                </c:pt>
                <c:pt idx="1">
                  <c:v>4.2405524026263146E-4</c:v>
                </c:pt>
                <c:pt idx="2">
                  <c:v>7.512845339986288E-4</c:v>
                </c:pt>
                <c:pt idx="3">
                  <c:v>1.3484956640351681E-3</c:v>
                </c:pt>
                <c:pt idx="4">
                  <c:v>2.4510392887180099E-3</c:v>
                </c:pt>
                <c:pt idx="5">
                  <c:v>4.5091207214593152E-3</c:v>
                </c:pt>
                <c:pt idx="6">
                  <c:v>8.3821585825246819E-3</c:v>
                </c:pt>
                <c:pt idx="7">
                  <c:v>1.5690750648451136E-2</c:v>
                </c:pt>
                <c:pt idx="8">
                  <c:v>2.939904304867447E-2</c:v>
                </c:pt>
                <c:pt idx="9">
                  <c:v>5.4559653970923938E-2</c:v>
                </c:pt>
                <c:pt idx="10">
                  <c:v>9.8365973807521309E-2</c:v>
                </c:pt>
                <c:pt idx="11">
                  <c:v>0.16601762656282024</c:v>
                </c:pt>
                <c:pt idx="12">
                  <c:v>0.24292640521305237</c:v>
                </c:pt>
                <c:pt idx="13">
                  <c:v>0.25749694326847644</c:v>
                </c:pt>
                <c:pt idx="14">
                  <c:v>0.11743432444466431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1-4BA9-B396-0D34EFA8A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306624"/>
        <c:axId val="153851520"/>
      </c:barChart>
      <c:catAx>
        <c:axId val="153306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5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385152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066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pos8a!$O$5</c:f>
              <c:strCache>
                <c:ptCount val="1"/>
                <c:pt idx="0">
                  <c:v>position 8a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pos8a!$N$8:$N$20</c:f>
              <c:numCache>
                <c:formatCode>General</c:formatCode>
                <c:ptCount val="13"/>
                <c:pt idx="0">
                  <c:v>122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cat>
          <c:val>
            <c:numRef>
              <c:f>pos8a!$Q$8:$Q$20</c:f>
              <c:numCache>
                <c:formatCode>0.0%</c:formatCode>
                <c:ptCount val="13"/>
                <c:pt idx="0">
                  <c:v>8.4223120102519922E-2</c:v>
                </c:pt>
                <c:pt idx="1">
                  <c:v>3.7279508646896671E-2</c:v>
                </c:pt>
                <c:pt idx="2">
                  <c:v>0.19254203549520787</c:v>
                </c:pt>
                <c:pt idx="3">
                  <c:v>0.25656800583765432</c:v>
                </c:pt>
                <c:pt idx="4">
                  <c:v>9.5839124145559715E-2</c:v>
                </c:pt>
                <c:pt idx="5">
                  <c:v>6.3389088433760399E-2</c:v>
                </c:pt>
                <c:pt idx="6">
                  <c:v>4.4978817874980329E-2</c:v>
                </c:pt>
                <c:pt idx="7">
                  <c:v>3.5853615142834291E-2</c:v>
                </c:pt>
                <c:pt idx="8">
                  <c:v>2.5421128492858922E-2</c:v>
                </c:pt>
                <c:pt idx="9">
                  <c:v>1.6045814241917138E-2</c:v>
                </c:pt>
                <c:pt idx="10">
                  <c:v>9.0759539691666627E-2</c:v>
                </c:pt>
                <c:pt idx="11">
                  <c:v>5.7100201894143505E-2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2-4330-8B20-3438DA56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307648"/>
        <c:axId val="153853248"/>
      </c:barChart>
      <c:catAx>
        <c:axId val="153307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53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385324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076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pos8a!$O$5</c:f>
              <c:strCache>
                <c:ptCount val="1"/>
                <c:pt idx="0">
                  <c:v>position 8a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pos8a!$N$8:$N$20</c:f>
              <c:numCache>
                <c:formatCode>General</c:formatCode>
                <c:ptCount val="13"/>
                <c:pt idx="0">
                  <c:v>122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pos8a!$R$8:$R$20</c:f>
              <c:numCache>
                <c:formatCode>0.0%</c:formatCode>
                <c:ptCount val="13"/>
                <c:pt idx="0">
                  <c:v>0.99999999999999978</c:v>
                </c:pt>
                <c:pt idx="1">
                  <c:v>0.9157768798974798</c:v>
                </c:pt>
                <c:pt idx="2">
                  <c:v>0.87849737125058314</c:v>
                </c:pt>
                <c:pt idx="3">
                  <c:v>0.68595533575537526</c:v>
                </c:pt>
                <c:pt idx="4">
                  <c:v>0.42938732991772094</c:v>
                </c:pt>
                <c:pt idx="5">
                  <c:v>0.33354820577216121</c:v>
                </c:pt>
                <c:pt idx="6">
                  <c:v>0.27015911733840081</c:v>
                </c:pt>
                <c:pt idx="7">
                  <c:v>0.2251802994634205</c:v>
                </c:pt>
                <c:pt idx="8">
                  <c:v>0.18932668432058619</c:v>
                </c:pt>
                <c:pt idx="9">
                  <c:v>0.16390555582772728</c:v>
                </c:pt>
                <c:pt idx="10">
                  <c:v>0.14785974158581014</c:v>
                </c:pt>
                <c:pt idx="11">
                  <c:v>5.7100201894143505E-2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02-4200-BECF-ADD24D7E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22336"/>
        <c:axId val="153822912"/>
      </c:scatterChart>
      <c:valAx>
        <c:axId val="15382233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22912"/>
        <c:crosses val="autoZero"/>
        <c:crossBetween val="midCat"/>
      </c:valAx>
      <c:valAx>
        <c:axId val="15382291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2233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pos8a!$F$5</c:f>
              <c:strCache>
                <c:ptCount val="1"/>
                <c:pt idx="0">
                  <c:v>position 8a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pos8a!$E$8:$E$24</c:f>
              <c:numCache>
                <c:formatCode>General</c:formatCode>
                <c:ptCount val="17"/>
                <c:pt idx="0">
                  <c:v>256</c:v>
                </c:pt>
                <c:pt idx="1">
                  <c:v>200.66669999999999</c:v>
                </c:pt>
                <c:pt idx="2">
                  <c:v>188</c:v>
                </c:pt>
                <c:pt idx="3">
                  <c:v>175.33330000000001</c:v>
                </c:pt>
                <c:pt idx="4">
                  <c:v>162.66669999999999</c:v>
                </c:pt>
                <c:pt idx="5">
                  <c:v>150</c:v>
                </c:pt>
                <c:pt idx="6">
                  <c:v>137.33330000000001</c:v>
                </c:pt>
                <c:pt idx="7">
                  <c:v>124.66670000000001</c:v>
                </c:pt>
                <c:pt idx="8">
                  <c:v>112</c:v>
                </c:pt>
                <c:pt idx="9">
                  <c:v>99.333299999999994</c:v>
                </c:pt>
                <c:pt idx="10">
                  <c:v>86.666700000000006</c:v>
                </c:pt>
                <c:pt idx="11">
                  <c:v>74</c:v>
                </c:pt>
                <c:pt idx="12">
                  <c:v>61.333300000000001</c:v>
                </c:pt>
                <c:pt idx="13">
                  <c:v>48.666699999999999</c:v>
                </c:pt>
                <c:pt idx="14">
                  <c:v>36</c:v>
                </c:pt>
                <c:pt idx="15">
                  <c:v>23.333300000000001</c:v>
                </c:pt>
                <c:pt idx="16">
                  <c:v>16</c:v>
                </c:pt>
              </c:numCache>
            </c:numRef>
          </c:xVal>
          <c:yVal>
            <c:numRef>
              <c:f>pos8a!$I$8:$I$24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0.99975687499558286</c:v>
                </c:pt>
                <c:pt idx="3">
                  <c:v>0.99933281975532018</c:v>
                </c:pt>
                <c:pt idx="4">
                  <c:v>0.99858153522132154</c:v>
                </c:pt>
                <c:pt idx="5">
                  <c:v>0.99723303955728637</c:v>
                </c:pt>
                <c:pt idx="6">
                  <c:v>0.99478200026856833</c:v>
                </c:pt>
                <c:pt idx="7">
                  <c:v>0.99027287954710896</c:v>
                </c:pt>
                <c:pt idx="8">
                  <c:v>0.9818907209645843</c:v>
                </c:pt>
                <c:pt idx="9">
                  <c:v>0.96619997031613314</c:v>
                </c:pt>
                <c:pt idx="10">
                  <c:v>0.93680092726745867</c:v>
                </c:pt>
                <c:pt idx="11">
                  <c:v>0.88224127329653468</c:v>
                </c:pt>
                <c:pt idx="12">
                  <c:v>0.78387529948901336</c:v>
                </c:pt>
                <c:pt idx="13">
                  <c:v>0.61785767292619309</c:v>
                </c:pt>
                <c:pt idx="14">
                  <c:v>0.37493126771314078</c:v>
                </c:pt>
                <c:pt idx="15">
                  <c:v>0.11743432444466431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55-415E-BC7C-3FFB85C8561F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pos8a!$N$8:$N$20</c:f>
              <c:numCache>
                <c:formatCode>General</c:formatCode>
                <c:ptCount val="13"/>
                <c:pt idx="0">
                  <c:v>122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pos8a!$R$8:$R$20</c:f>
              <c:numCache>
                <c:formatCode>0.0%</c:formatCode>
                <c:ptCount val="13"/>
                <c:pt idx="0">
                  <c:v>0.99999999999999978</c:v>
                </c:pt>
                <c:pt idx="1">
                  <c:v>0.9157768798974798</c:v>
                </c:pt>
                <c:pt idx="2">
                  <c:v>0.87849737125058314</c:v>
                </c:pt>
                <c:pt idx="3">
                  <c:v>0.68595533575537526</c:v>
                </c:pt>
                <c:pt idx="4">
                  <c:v>0.42938732991772094</c:v>
                </c:pt>
                <c:pt idx="5">
                  <c:v>0.33354820577216121</c:v>
                </c:pt>
                <c:pt idx="6">
                  <c:v>0.27015911733840081</c:v>
                </c:pt>
                <c:pt idx="7">
                  <c:v>0.2251802994634205</c:v>
                </c:pt>
                <c:pt idx="8">
                  <c:v>0.18932668432058619</c:v>
                </c:pt>
                <c:pt idx="9">
                  <c:v>0.16390555582772728</c:v>
                </c:pt>
                <c:pt idx="10">
                  <c:v>0.14785974158581014</c:v>
                </c:pt>
                <c:pt idx="11">
                  <c:v>5.7100201894143505E-2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55-415E-BC7C-3FFB85C8561F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pos8a!$N$8:$N$20</c:f>
              <c:numCache>
                <c:formatCode>General</c:formatCode>
                <c:ptCount val="13"/>
                <c:pt idx="0">
                  <c:v>122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pos8a!$AD$8:$AD$20</c:f>
              <c:numCache>
                <c:formatCode>0.00</c:formatCode>
                <c:ptCount val="13"/>
                <c:pt idx="0">
                  <c:v>1.0000000000000002</c:v>
                </c:pt>
                <c:pt idx="1">
                  <c:v>1.0000000000000002</c:v>
                </c:pt>
                <c:pt idx="2">
                  <c:v>0.8226033463838428</c:v>
                </c:pt>
                <c:pt idx="3">
                  <c:v>0.23409483214230153</c:v>
                </c:pt>
                <c:pt idx="4">
                  <c:v>4.8626255388653422E-2</c:v>
                </c:pt>
                <c:pt idx="5">
                  <c:v>2.2505390544554027E-2</c:v>
                </c:pt>
                <c:pt idx="6">
                  <c:v>1.2066496804599827E-2</c:v>
                </c:pt>
                <c:pt idx="7">
                  <c:v>7.2607200960626145E-3</c:v>
                </c:pt>
                <c:pt idx="8">
                  <c:v>4.6991060731720775E-3</c:v>
                </c:pt>
                <c:pt idx="9">
                  <c:v>3.4687184449151117E-3</c:v>
                </c:pt>
                <c:pt idx="10">
                  <c:v>2.9355792066379635E-3</c:v>
                </c:pt>
                <c:pt idx="11">
                  <c:v>8.4200046744121993E-4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55-415E-BC7C-3FFB85C8561F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pos8a!$AU$8:$AU$16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pos8a!$AX$8:$AX$16</c:f>
              <c:numCache>
                <c:formatCode>0.0%</c:formatCode>
                <c:ptCount val="9"/>
                <c:pt idx="0">
                  <c:v>1</c:v>
                </c:pt>
                <c:pt idx="1">
                  <c:v>0.99572974232123257</c:v>
                </c:pt>
                <c:pt idx="2">
                  <c:v>0.81687886136436449</c:v>
                </c:pt>
                <c:pt idx="3">
                  <c:v>0.26852644731958719</c:v>
                </c:pt>
                <c:pt idx="4">
                  <c:v>2.4313127694326711E-2</c:v>
                </c:pt>
                <c:pt idx="5">
                  <c:v>1.1252695272277013E-2</c:v>
                </c:pt>
                <c:pt idx="6">
                  <c:v>3.6303600480313072E-3</c:v>
                </c:pt>
                <c:pt idx="7">
                  <c:v>2.3495530365860388E-3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98-40A5-B4C4-758A0C958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24640"/>
        <c:axId val="153825216"/>
      </c:scatterChart>
      <c:valAx>
        <c:axId val="15382464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838839615061895"/>
              <c:y val="0.855645450525013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25216"/>
        <c:crosses val="autoZero"/>
        <c:crossBetween val="midCat"/>
      </c:valAx>
      <c:valAx>
        <c:axId val="15382521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82464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655116086843566"/>
          <c:h val="6.1265894860592321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pos8b!$F$5</c:f>
              <c:strCache>
                <c:ptCount val="1"/>
                <c:pt idx="0">
                  <c:v>position 8b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pos8b!$E$8:$E$24</c:f>
              <c:numCache>
                <c:formatCode>General</c:formatCode>
                <c:ptCount val="17"/>
                <c:pt idx="0">
                  <c:v>256</c:v>
                </c:pt>
                <c:pt idx="1">
                  <c:v>213.13329999999999</c:v>
                </c:pt>
                <c:pt idx="2">
                  <c:v>199.4</c:v>
                </c:pt>
                <c:pt idx="3">
                  <c:v>185.66669999999999</c:v>
                </c:pt>
                <c:pt idx="4">
                  <c:v>171.9333</c:v>
                </c:pt>
                <c:pt idx="5">
                  <c:v>158.19999999999999</c:v>
                </c:pt>
                <c:pt idx="6">
                  <c:v>144.4667</c:v>
                </c:pt>
                <c:pt idx="7">
                  <c:v>130.73330000000001</c:v>
                </c:pt>
                <c:pt idx="8">
                  <c:v>117</c:v>
                </c:pt>
                <c:pt idx="9">
                  <c:v>103.2667</c:v>
                </c:pt>
                <c:pt idx="10">
                  <c:v>89.533299999999997</c:v>
                </c:pt>
                <c:pt idx="11">
                  <c:v>75.8</c:v>
                </c:pt>
                <c:pt idx="12">
                  <c:v>62.066699999999997</c:v>
                </c:pt>
                <c:pt idx="13">
                  <c:v>48.333300000000001</c:v>
                </c:pt>
                <c:pt idx="14">
                  <c:v>34.6</c:v>
                </c:pt>
                <c:pt idx="15">
                  <c:v>20.866700000000002</c:v>
                </c:pt>
                <c:pt idx="16">
                  <c:v>8</c:v>
                </c:pt>
              </c:numCache>
            </c:numRef>
          </c:xVal>
          <c:yVal>
            <c:numRef>
              <c:f>pos8b!$I$8:$I$24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0.99375443818767362</c:v>
                </c:pt>
                <c:pt idx="3">
                  <c:v>0.98615285445888845</c:v>
                </c:pt>
                <c:pt idx="4">
                  <c:v>0.97682447180653575</c:v>
                </c:pt>
                <c:pt idx="5">
                  <c:v>0.96527339236068366</c:v>
                </c:pt>
                <c:pt idx="6">
                  <c:v>0.95082815599361703</c:v>
                </c:pt>
                <c:pt idx="7">
                  <c:v>0.93256444051976928</c:v>
                </c:pt>
                <c:pt idx="8">
                  <c:v>0.90919042216172186</c:v>
                </c:pt>
                <c:pt idx="9">
                  <c:v>0.87886793787716422</c:v>
                </c:pt>
                <c:pt idx="10">
                  <c:v>0.8389327648959336</c:v>
                </c:pt>
                <c:pt idx="11">
                  <c:v>0.78544916424504307</c:v>
                </c:pt>
                <c:pt idx="12">
                  <c:v>0.7125010808870349</c:v>
                </c:pt>
                <c:pt idx="13">
                  <c:v>0.61111191176817403</c:v>
                </c:pt>
                <c:pt idx="14">
                  <c:v>0.46791272197489198</c:v>
                </c:pt>
                <c:pt idx="15">
                  <c:v>0.26554708605957061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B8-4737-8AC0-780FF9D4D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02848"/>
        <c:axId val="152503424"/>
      </c:scatterChart>
      <c:valAx>
        <c:axId val="15250284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03424"/>
        <c:crosses val="autoZero"/>
        <c:crossBetween val="midCat"/>
      </c:valAx>
      <c:valAx>
        <c:axId val="15250342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0284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pos8b!$F$5</c:f>
              <c:strCache>
                <c:ptCount val="1"/>
                <c:pt idx="0">
                  <c:v>position 8b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pos8b!$E$9:$E$23</c:f>
              <c:numCache>
                <c:formatCode>General</c:formatCode>
                <c:ptCount val="15"/>
                <c:pt idx="0">
                  <c:v>213.13329999999999</c:v>
                </c:pt>
                <c:pt idx="1">
                  <c:v>199.4</c:v>
                </c:pt>
                <c:pt idx="2">
                  <c:v>185.66669999999999</c:v>
                </c:pt>
                <c:pt idx="3">
                  <c:v>171.9333</c:v>
                </c:pt>
                <c:pt idx="4">
                  <c:v>158.19999999999999</c:v>
                </c:pt>
                <c:pt idx="5">
                  <c:v>144.4667</c:v>
                </c:pt>
                <c:pt idx="6">
                  <c:v>130.73330000000001</c:v>
                </c:pt>
                <c:pt idx="7">
                  <c:v>117</c:v>
                </c:pt>
                <c:pt idx="8">
                  <c:v>103.2667</c:v>
                </c:pt>
                <c:pt idx="9">
                  <c:v>89.533299999999997</c:v>
                </c:pt>
                <c:pt idx="10">
                  <c:v>75.8</c:v>
                </c:pt>
                <c:pt idx="11">
                  <c:v>62.066699999999997</c:v>
                </c:pt>
                <c:pt idx="12">
                  <c:v>48.333300000000001</c:v>
                </c:pt>
                <c:pt idx="13">
                  <c:v>34.6</c:v>
                </c:pt>
                <c:pt idx="14">
                  <c:v>20.866700000000002</c:v>
                </c:pt>
              </c:numCache>
            </c:numRef>
          </c:cat>
          <c:val>
            <c:numRef>
              <c:f>pos8b!$H$9:$H$23</c:f>
              <c:numCache>
                <c:formatCode>0.0%</c:formatCode>
                <c:ptCount val="15"/>
                <c:pt idx="0">
                  <c:v>6.2455618123265673E-3</c:v>
                </c:pt>
                <c:pt idx="1">
                  <c:v>7.6015837287851358E-3</c:v>
                </c:pt>
                <c:pt idx="2">
                  <c:v>9.3283826523526646E-3</c:v>
                </c:pt>
                <c:pt idx="3">
                  <c:v>1.1551079445852146E-2</c:v>
                </c:pt>
                <c:pt idx="4">
                  <c:v>1.4445236367066615E-2</c:v>
                </c:pt>
                <c:pt idx="5">
                  <c:v>1.8263715473847773E-2</c:v>
                </c:pt>
                <c:pt idx="6">
                  <c:v>2.3374018358047432E-2</c:v>
                </c:pt>
                <c:pt idx="7">
                  <c:v>3.0322484284557596E-2</c:v>
                </c:pt>
                <c:pt idx="8">
                  <c:v>3.993517298123056E-2</c:v>
                </c:pt>
                <c:pt idx="9">
                  <c:v>5.3483600650890521E-2</c:v>
                </c:pt>
                <c:pt idx="10">
                  <c:v>7.2948083358008134E-2</c:v>
                </c:pt>
                <c:pt idx="11">
                  <c:v>0.10138916911886088</c:v>
                </c:pt>
                <c:pt idx="12">
                  <c:v>0.143199189793282</c:v>
                </c:pt>
                <c:pt idx="13">
                  <c:v>0.20236563591532133</c:v>
                </c:pt>
                <c:pt idx="14">
                  <c:v>0.26554708605957061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C-4454-8CE6-A8B4E3360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391552"/>
        <c:axId val="152505152"/>
      </c:barChart>
      <c:catAx>
        <c:axId val="1543915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0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250515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3915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pos8b!$O$5</c:f>
              <c:strCache>
                <c:ptCount val="1"/>
                <c:pt idx="0">
                  <c:v>position 8b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pos8b!$N$8:$N$18</c:f>
              <c:numCache>
                <c:formatCode>General</c:formatCode>
                <c:ptCount val="11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pos8b!$Q$8:$Q$18</c:f>
              <c:numCache>
                <c:formatCode>0.0%</c:formatCode>
                <c:ptCount val="11"/>
                <c:pt idx="0">
                  <c:v>6.2152171596711665E-2</c:v>
                </c:pt>
                <c:pt idx="1">
                  <c:v>4.3890924291229198E-2</c:v>
                </c:pt>
                <c:pt idx="2">
                  <c:v>0.18074782594441305</c:v>
                </c:pt>
                <c:pt idx="3">
                  <c:v>0.14834804560394077</c:v>
                </c:pt>
                <c:pt idx="4">
                  <c:v>0.13544714647520226</c:v>
                </c:pt>
                <c:pt idx="5">
                  <c:v>7.8966780594556057E-2</c:v>
                </c:pt>
                <c:pt idx="6">
                  <c:v>6.153335464358603E-2</c:v>
                </c:pt>
                <c:pt idx="7">
                  <c:v>4.3813059906398812E-2</c:v>
                </c:pt>
                <c:pt idx="8">
                  <c:v>2.9547484980369982E-2</c:v>
                </c:pt>
                <c:pt idx="9">
                  <c:v>0.13425459194964223</c:v>
                </c:pt>
                <c:pt idx="10">
                  <c:v>8.1298614013950027E-2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8-4FF0-A3EB-24D4E1D4D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392064"/>
        <c:axId val="152506880"/>
      </c:barChart>
      <c:catAx>
        <c:axId val="154392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06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250688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3920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pos8b!$O$5</c:f>
              <c:strCache>
                <c:ptCount val="1"/>
                <c:pt idx="0">
                  <c:v>position 8b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pos8b!$N$8:$N$19</c:f>
              <c:numCache>
                <c:formatCode>General</c:formatCode>
                <c:ptCount val="12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pos8b!$R$8:$R$19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0.93784782840328851</c:v>
                </c:pt>
                <c:pt idx="2">
                  <c:v>0.8939569041120593</c:v>
                </c:pt>
                <c:pt idx="3">
                  <c:v>0.71320907816764623</c:v>
                </c:pt>
                <c:pt idx="4">
                  <c:v>0.56486103256370546</c:v>
                </c:pt>
                <c:pt idx="5">
                  <c:v>0.42941388608850317</c:v>
                </c:pt>
                <c:pt idx="6">
                  <c:v>0.35044710549394709</c:v>
                </c:pt>
                <c:pt idx="7">
                  <c:v>0.28891375085036108</c:v>
                </c:pt>
                <c:pt idx="8">
                  <c:v>0.24510069094396225</c:v>
                </c:pt>
                <c:pt idx="9">
                  <c:v>0.21555320596359226</c:v>
                </c:pt>
                <c:pt idx="10">
                  <c:v>8.1298614013950027E-2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04-40CC-ACA7-40F473A28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08608"/>
        <c:axId val="152509184"/>
      </c:scatterChart>
      <c:valAx>
        <c:axId val="15250860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09184"/>
        <c:crosses val="autoZero"/>
        <c:crossBetween val="midCat"/>
      </c:valAx>
      <c:valAx>
        <c:axId val="15250918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50860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pos8b!$F$5</c:f>
              <c:strCache>
                <c:ptCount val="1"/>
                <c:pt idx="0">
                  <c:v>position 8b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pos8b!$E$8:$E$24</c:f>
              <c:numCache>
                <c:formatCode>General</c:formatCode>
                <c:ptCount val="17"/>
                <c:pt idx="0">
                  <c:v>256</c:v>
                </c:pt>
                <c:pt idx="1">
                  <c:v>213.13329999999999</c:v>
                </c:pt>
                <c:pt idx="2">
                  <c:v>199.4</c:v>
                </c:pt>
                <c:pt idx="3">
                  <c:v>185.66669999999999</c:v>
                </c:pt>
                <c:pt idx="4">
                  <c:v>171.9333</c:v>
                </c:pt>
                <c:pt idx="5">
                  <c:v>158.19999999999999</c:v>
                </c:pt>
                <c:pt idx="6">
                  <c:v>144.4667</c:v>
                </c:pt>
                <c:pt idx="7">
                  <c:v>130.73330000000001</c:v>
                </c:pt>
                <c:pt idx="8">
                  <c:v>117</c:v>
                </c:pt>
                <c:pt idx="9">
                  <c:v>103.2667</c:v>
                </c:pt>
                <c:pt idx="10">
                  <c:v>89.533299999999997</c:v>
                </c:pt>
                <c:pt idx="11">
                  <c:v>75.8</c:v>
                </c:pt>
                <c:pt idx="12">
                  <c:v>62.066699999999997</c:v>
                </c:pt>
                <c:pt idx="13">
                  <c:v>48.333300000000001</c:v>
                </c:pt>
                <c:pt idx="14">
                  <c:v>34.6</c:v>
                </c:pt>
                <c:pt idx="15">
                  <c:v>20.866700000000002</c:v>
                </c:pt>
                <c:pt idx="16">
                  <c:v>8</c:v>
                </c:pt>
              </c:numCache>
            </c:numRef>
          </c:xVal>
          <c:yVal>
            <c:numRef>
              <c:f>pos8b!$I$8:$I$24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0.99375443818767362</c:v>
                </c:pt>
                <c:pt idx="3">
                  <c:v>0.98615285445888845</c:v>
                </c:pt>
                <c:pt idx="4">
                  <c:v>0.97682447180653575</c:v>
                </c:pt>
                <c:pt idx="5">
                  <c:v>0.96527339236068366</c:v>
                </c:pt>
                <c:pt idx="6">
                  <c:v>0.95082815599361703</c:v>
                </c:pt>
                <c:pt idx="7">
                  <c:v>0.93256444051976928</c:v>
                </c:pt>
                <c:pt idx="8">
                  <c:v>0.90919042216172186</c:v>
                </c:pt>
                <c:pt idx="9">
                  <c:v>0.87886793787716422</c:v>
                </c:pt>
                <c:pt idx="10">
                  <c:v>0.8389327648959336</c:v>
                </c:pt>
                <c:pt idx="11">
                  <c:v>0.78544916424504307</c:v>
                </c:pt>
                <c:pt idx="12">
                  <c:v>0.7125010808870349</c:v>
                </c:pt>
                <c:pt idx="13">
                  <c:v>0.61111191176817403</c:v>
                </c:pt>
                <c:pt idx="14">
                  <c:v>0.46791272197489198</c:v>
                </c:pt>
                <c:pt idx="15">
                  <c:v>0.26554708605957061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4-4334-9470-6C9CA3580DD0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pos8b!$N$8:$N$20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pos8b!$R$8:$R$20</c:f>
              <c:numCache>
                <c:formatCode>0.0%</c:formatCode>
                <c:ptCount val="13"/>
                <c:pt idx="0">
                  <c:v>1.0000000000000002</c:v>
                </c:pt>
                <c:pt idx="1">
                  <c:v>0.93784782840328851</c:v>
                </c:pt>
                <c:pt idx="2">
                  <c:v>0.8939569041120593</c:v>
                </c:pt>
                <c:pt idx="3">
                  <c:v>0.71320907816764623</c:v>
                </c:pt>
                <c:pt idx="4">
                  <c:v>0.56486103256370546</c:v>
                </c:pt>
                <c:pt idx="5">
                  <c:v>0.42941388608850317</c:v>
                </c:pt>
                <c:pt idx="6">
                  <c:v>0.35044710549394709</c:v>
                </c:pt>
                <c:pt idx="7">
                  <c:v>0.28891375085036108</c:v>
                </c:pt>
                <c:pt idx="8">
                  <c:v>0.24510069094396225</c:v>
                </c:pt>
                <c:pt idx="9">
                  <c:v>0.21555320596359226</c:v>
                </c:pt>
                <c:pt idx="10">
                  <c:v>8.1298614013950027E-2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24-4334-9470-6C9CA3580DD0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pos8b!$N$8:$N$20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pos8b!$AD$8:$AD$20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0.67776623143577042</c:v>
                </c:pt>
                <c:pt idx="3">
                  <c:v>0.17326817448238563</c:v>
                </c:pt>
                <c:pt idx="4">
                  <c:v>7.2378117691199423E-2</c:v>
                </c:pt>
                <c:pt idx="5">
                  <c:v>2.9987241145780025E-2</c:v>
                </c:pt>
                <c:pt idx="6">
                  <c:v>1.6597725932603644E-2</c:v>
                </c:pt>
                <c:pt idx="7">
                  <c:v>1.008191047795147E-2</c:v>
                </c:pt>
                <c:pt idx="8">
                  <c:v>7.0747430212137162E-3</c:v>
                </c:pt>
                <c:pt idx="9">
                  <c:v>5.7213009445896898E-3</c:v>
                </c:pt>
                <c:pt idx="10">
                  <c:v>1.5323594631053365E-3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24-4334-9470-6C9CA3580DD0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pos8b!$AU$8:$AU$16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pos8b!$AX$8:$AX$16</c:f>
              <c:numCache>
                <c:formatCode>0.0%</c:formatCode>
                <c:ptCount val="9"/>
                <c:pt idx="0">
                  <c:v>1</c:v>
                </c:pt>
                <c:pt idx="1">
                  <c:v>0.96395618775575043</c:v>
                </c:pt>
                <c:pt idx="2">
                  <c:v>0.86138515956477879</c:v>
                </c:pt>
                <c:pt idx="3">
                  <c:v>0.5562408706817229</c:v>
                </c:pt>
                <c:pt idx="4">
                  <c:v>0.16918737162944175</c:v>
                </c:pt>
                <c:pt idx="5">
                  <c:v>3.6189058845599711E-2</c:v>
                </c:pt>
                <c:pt idx="6">
                  <c:v>8.2988629663018221E-3</c:v>
                </c:pt>
                <c:pt idx="7">
                  <c:v>5.0409552389757348E-3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2C-4717-95B1-9F980288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40960"/>
        <c:axId val="154641536"/>
      </c:scatterChart>
      <c:valAx>
        <c:axId val="15464096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278307729206082"/>
              <c:y val="0.857319577957189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41536"/>
        <c:crosses val="autoZero"/>
        <c:crossBetween val="midCat"/>
      </c:valAx>
      <c:valAx>
        <c:axId val="1546415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4096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'pos10'!$F$5</c:f>
              <c:strCache>
                <c:ptCount val="1"/>
                <c:pt idx="0">
                  <c:v>position 10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'pos10'!$E$8:$E$24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114.4667</c:v>
                </c:pt>
                <c:pt idx="2">
                  <c:v>107.4</c:v>
                </c:pt>
                <c:pt idx="3">
                  <c:v>100.33329999999999</c:v>
                </c:pt>
                <c:pt idx="4">
                  <c:v>93.2667</c:v>
                </c:pt>
                <c:pt idx="5">
                  <c:v>86.2</c:v>
                </c:pt>
                <c:pt idx="6">
                  <c:v>79.133300000000006</c:v>
                </c:pt>
                <c:pt idx="7">
                  <c:v>72.066699999999997</c:v>
                </c:pt>
                <c:pt idx="8">
                  <c:v>65</c:v>
                </c:pt>
                <c:pt idx="9">
                  <c:v>57.933300000000003</c:v>
                </c:pt>
                <c:pt idx="10">
                  <c:v>50.866700000000002</c:v>
                </c:pt>
                <c:pt idx="11">
                  <c:v>43.8</c:v>
                </c:pt>
                <c:pt idx="12">
                  <c:v>36.7333</c:v>
                </c:pt>
                <c:pt idx="13">
                  <c:v>29.666699999999999</c:v>
                </c:pt>
                <c:pt idx="14">
                  <c:v>22.6</c:v>
                </c:pt>
                <c:pt idx="15">
                  <c:v>15.533300000000001</c:v>
                </c:pt>
                <c:pt idx="16">
                  <c:v>8</c:v>
                </c:pt>
              </c:numCache>
            </c:numRef>
          </c:xVal>
          <c:yVal>
            <c:numRef>
              <c:f>'pos10'!$I$8:$I$24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0.99863192525367372</c:v>
                </c:pt>
                <c:pt idx="3">
                  <c:v>0.99654282913592729</c:v>
                </c:pt>
                <c:pt idx="4">
                  <c:v>0.99332688723345708</c:v>
                </c:pt>
                <c:pt idx="5">
                  <c:v>0.98833637979300959</c:v>
                </c:pt>
                <c:pt idx="6">
                  <c:v>0.98053375572835488</c:v>
                </c:pt>
                <c:pt idx="7">
                  <c:v>0.96826106571223525</c:v>
                </c:pt>
                <c:pt idx="8">
                  <c:v>0.94887611959892026</c:v>
                </c:pt>
                <c:pt idx="9">
                  <c:v>0.91823137855687775</c:v>
                </c:pt>
                <c:pt idx="10">
                  <c:v>0.87001090861353991</c:v>
                </c:pt>
                <c:pt idx="11">
                  <c:v>0.79517328835723744</c:v>
                </c:pt>
                <c:pt idx="12">
                  <c:v>0.68242273842850665</c:v>
                </c:pt>
                <c:pt idx="13">
                  <c:v>0.52221138987198212</c:v>
                </c:pt>
                <c:pt idx="14">
                  <c:v>0.31925520224916021</c:v>
                </c:pt>
                <c:pt idx="15">
                  <c:v>0.11643362305242599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C-4719-82B7-4C4E51BAE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44992"/>
        <c:axId val="154645568"/>
      </c:scatterChart>
      <c:valAx>
        <c:axId val="15464499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45568"/>
        <c:crosses val="autoZero"/>
        <c:crossBetween val="midCat"/>
      </c:valAx>
      <c:valAx>
        <c:axId val="15464556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4499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'pos10'!$F$5</c:f>
              <c:strCache>
                <c:ptCount val="1"/>
                <c:pt idx="0">
                  <c:v>position 10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'pos10'!$E$9:$E$23</c:f>
              <c:numCache>
                <c:formatCode>General</c:formatCode>
                <c:ptCount val="15"/>
                <c:pt idx="0">
                  <c:v>114.4667</c:v>
                </c:pt>
                <c:pt idx="1">
                  <c:v>107.4</c:v>
                </c:pt>
                <c:pt idx="2">
                  <c:v>100.33329999999999</c:v>
                </c:pt>
                <c:pt idx="3">
                  <c:v>93.2667</c:v>
                </c:pt>
                <c:pt idx="4">
                  <c:v>86.2</c:v>
                </c:pt>
                <c:pt idx="5">
                  <c:v>79.133300000000006</c:v>
                </c:pt>
                <c:pt idx="6">
                  <c:v>72.066699999999997</c:v>
                </c:pt>
                <c:pt idx="7">
                  <c:v>65</c:v>
                </c:pt>
                <c:pt idx="8">
                  <c:v>57.933300000000003</c:v>
                </c:pt>
                <c:pt idx="9">
                  <c:v>50.866700000000002</c:v>
                </c:pt>
                <c:pt idx="10">
                  <c:v>43.8</c:v>
                </c:pt>
                <c:pt idx="11">
                  <c:v>36.7333</c:v>
                </c:pt>
                <c:pt idx="12">
                  <c:v>29.666699999999999</c:v>
                </c:pt>
                <c:pt idx="13">
                  <c:v>22.6</c:v>
                </c:pt>
                <c:pt idx="14">
                  <c:v>15.533300000000001</c:v>
                </c:pt>
              </c:numCache>
            </c:numRef>
          </c:cat>
          <c:val>
            <c:numRef>
              <c:f>'pos10'!$H$9:$H$23</c:f>
              <c:numCache>
                <c:formatCode>0.0%</c:formatCode>
                <c:ptCount val="15"/>
                <c:pt idx="0">
                  <c:v>1.3680747463264229E-3</c:v>
                </c:pt>
                <c:pt idx="1">
                  <c:v>2.0890961177463885E-3</c:v>
                </c:pt>
                <c:pt idx="2">
                  <c:v>3.2159419024701979E-3</c:v>
                </c:pt>
                <c:pt idx="3">
                  <c:v>4.9905074404474337E-3</c:v>
                </c:pt>
                <c:pt idx="4">
                  <c:v>7.8026240646546932E-3</c:v>
                </c:pt>
                <c:pt idx="5">
                  <c:v>1.2272690016119692E-2</c:v>
                </c:pt>
                <c:pt idx="6">
                  <c:v>1.9384946113314972E-2</c:v>
                </c:pt>
                <c:pt idx="7">
                  <c:v>3.0644741042042477E-2</c:v>
                </c:pt>
                <c:pt idx="8">
                  <c:v>4.8220469943337854E-2</c:v>
                </c:pt>
                <c:pt idx="9">
                  <c:v>7.4837620256302431E-2</c:v>
                </c:pt>
                <c:pt idx="10">
                  <c:v>0.11275054992873083</c:v>
                </c:pt>
                <c:pt idx="11">
                  <c:v>0.16021134855652455</c:v>
                </c:pt>
                <c:pt idx="12">
                  <c:v>0.20295618762282189</c:v>
                </c:pt>
                <c:pt idx="13">
                  <c:v>0.20282157919673421</c:v>
                </c:pt>
                <c:pt idx="14">
                  <c:v>0.11643362305242599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8-474A-8964-47D1A3594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820608"/>
        <c:axId val="154647296"/>
      </c:barChart>
      <c:catAx>
        <c:axId val="154820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4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64729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8206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'pos10'!$O$5</c:f>
              <c:strCache>
                <c:ptCount val="1"/>
                <c:pt idx="0">
                  <c:v>position 10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'pos10'!$N$8:$N$19</c:f>
              <c:numCache>
                <c:formatCode>General</c:formatCode>
                <c:ptCount val="12"/>
                <c:pt idx="0">
                  <c:v>81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cat>
          <c:val>
            <c:numRef>
              <c:f>'pos10'!$Q$8:$Q$19</c:f>
              <c:numCache>
                <c:formatCode>0.0%</c:formatCode>
                <c:ptCount val="12"/>
                <c:pt idx="0">
                  <c:v>2.6653589642997254E-2</c:v>
                </c:pt>
                <c:pt idx="1">
                  <c:v>2.1051392703020793E-2</c:v>
                </c:pt>
                <c:pt idx="2">
                  <c:v>0.29953315025500199</c:v>
                </c:pt>
                <c:pt idx="3">
                  <c:v>0.19261278932914869</c:v>
                </c:pt>
                <c:pt idx="4">
                  <c:v>0.15332287171439779</c:v>
                </c:pt>
                <c:pt idx="5">
                  <c:v>9.4205570812083181E-2</c:v>
                </c:pt>
                <c:pt idx="6">
                  <c:v>5.2565712043938805E-2</c:v>
                </c:pt>
                <c:pt idx="7">
                  <c:v>2.3440564927422518E-2</c:v>
                </c:pt>
                <c:pt idx="8">
                  <c:v>1.1224009415457042E-2</c:v>
                </c:pt>
                <c:pt idx="9">
                  <c:v>3.4692036092585324E-2</c:v>
                </c:pt>
                <c:pt idx="10">
                  <c:v>9.0698313063946656E-2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9-41B4-B184-4252B0EE3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821632"/>
        <c:axId val="155091520"/>
      </c:barChart>
      <c:catAx>
        <c:axId val="154821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09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509152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821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'pos10'!$O$5</c:f>
              <c:strCache>
                <c:ptCount val="1"/>
                <c:pt idx="0">
                  <c:v>position 10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'pos10'!$N$8:$N$19</c:f>
              <c:numCache>
                <c:formatCode>General</c:formatCode>
                <c:ptCount val="12"/>
                <c:pt idx="0">
                  <c:v>81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'pos10'!$R$8:$R$19</c:f>
              <c:numCache>
                <c:formatCode>0.0%</c:formatCode>
                <c:ptCount val="12"/>
                <c:pt idx="0">
                  <c:v>1</c:v>
                </c:pt>
                <c:pt idx="1">
                  <c:v>0.97334641035700276</c:v>
                </c:pt>
                <c:pt idx="2">
                  <c:v>0.95229501765398195</c:v>
                </c:pt>
                <c:pt idx="3">
                  <c:v>0.65276186739898001</c:v>
                </c:pt>
                <c:pt idx="4">
                  <c:v>0.4601490780698313</c:v>
                </c:pt>
                <c:pt idx="5">
                  <c:v>0.30682620635543351</c:v>
                </c:pt>
                <c:pt idx="6">
                  <c:v>0.21262063554335034</c:v>
                </c:pt>
                <c:pt idx="7">
                  <c:v>0.16005492349941153</c:v>
                </c:pt>
                <c:pt idx="8">
                  <c:v>0.136614358571989</c:v>
                </c:pt>
                <c:pt idx="9">
                  <c:v>0.12539034915653197</c:v>
                </c:pt>
                <c:pt idx="10">
                  <c:v>9.0698313063946656E-2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0A-4D55-988A-BAD9EADE1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93248"/>
        <c:axId val="155093824"/>
      </c:scatterChart>
      <c:valAx>
        <c:axId val="15509324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093824"/>
        <c:crosses val="autoZero"/>
        <c:crossBetween val="midCat"/>
      </c:valAx>
      <c:valAx>
        <c:axId val="15509382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09324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'pos10'!$F$5</c:f>
              <c:strCache>
                <c:ptCount val="1"/>
                <c:pt idx="0">
                  <c:v>position 10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'pos10'!$E$8:$E$24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114.4667</c:v>
                </c:pt>
                <c:pt idx="2">
                  <c:v>107.4</c:v>
                </c:pt>
                <c:pt idx="3">
                  <c:v>100.33329999999999</c:v>
                </c:pt>
                <c:pt idx="4">
                  <c:v>93.2667</c:v>
                </c:pt>
                <c:pt idx="5">
                  <c:v>86.2</c:v>
                </c:pt>
                <c:pt idx="6">
                  <c:v>79.133300000000006</c:v>
                </c:pt>
                <c:pt idx="7">
                  <c:v>72.066699999999997</c:v>
                </c:pt>
                <c:pt idx="8">
                  <c:v>65</c:v>
                </c:pt>
                <c:pt idx="9">
                  <c:v>57.933300000000003</c:v>
                </c:pt>
                <c:pt idx="10">
                  <c:v>50.866700000000002</c:v>
                </c:pt>
                <c:pt idx="11">
                  <c:v>43.8</c:v>
                </c:pt>
                <c:pt idx="12">
                  <c:v>36.7333</c:v>
                </c:pt>
                <c:pt idx="13">
                  <c:v>29.666699999999999</c:v>
                </c:pt>
                <c:pt idx="14">
                  <c:v>22.6</c:v>
                </c:pt>
                <c:pt idx="15">
                  <c:v>15.533300000000001</c:v>
                </c:pt>
                <c:pt idx="16">
                  <c:v>8</c:v>
                </c:pt>
              </c:numCache>
            </c:numRef>
          </c:xVal>
          <c:yVal>
            <c:numRef>
              <c:f>'pos10'!$I$8:$I$24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0.99863192525367372</c:v>
                </c:pt>
                <c:pt idx="3">
                  <c:v>0.99654282913592729</c:v>
                </c:pt>
                <c:pt idx="4">
                  <c:v>0.99332688723345708</c:v>
                </c:pt>
                <c:pt idx="5">
                  <c:v>0.98833637979300959</c:v>
                </c:pt>
                <c:pt idx="6">
                  <c:v>0.98053375572835488</c:v>
                </c:pt>
                <c:pt idx="7">
                  <c:v>0.96826106571223525</c:v>
                </c:pt>
                <c:pt idx="8">
                  <c:v>0.94887611959892026</c:v>
                </c:pt>
                <c:pt idx="9">
                  <c:v>0.91823137855687775</c:v>
                </c:pt>
                <c:pt idx="10">
                  <c:v>0.87001090861353991</c:v>
                </c:pt>
                <c:pt idx="11">
                  <c:v>0.79517328835723744</c:v>
                </c:pt>
                <c:pt idx="12">
                  <c:v>0.68242273842850665</c:v>
                </c:pt>
                <c:pt idx="13">
                  <c:v>0.52221138987198212</c:v>
                </c:pt>
                <c:pt idx="14">
                  <c:v>0.31925520224916021</c:v>
                </c:pt>
                <c:pt idx="15">
                  <c:v>0.11643362305242599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84-4E82-8BCA-878649D6D705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'pos10'!$N$8:$N$20</c:f>
              <c:numCache>
                <c:formatCode>General</c:formatCode>
                <c:ptCount val="13"/>
                <c:pt idx="0">
                  <c:v>81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'pos10'!$R$8:$R$20</c:f>
              <c:numCache>
                <c:formatCode>0.0%</c:formatCode>
                <c:ptCount val="13"/>
                <c:pt idx="0">
                  <c:v>1</c:v>
                </c:pt>
                <c:pt idx="1">
                  <c:v>0.97334641035700276</c:v>
                </c:pt>
                <c:pt idx="2">
                  <c:v>0.95229501765398195</c:v>
                </c:pt>
                <c:pt idx="3">
                  <c:v>0.65276186739898001</c:v>
                </c:pt>
                <c:pt idx="4">
                  <c:v>0.4601490780698313</c:v>
                </c:pt>
                <c:pt idx="5">
                  <c:v>0.30682620635543351</c:v>
                </c:pt>
                <c:pt idx="6">
                  <c:v>0.21262063554335034</c:v>
                </c:pt>
                <c:pt idx="7">
                  <c:v>0.16005492349941153</c:v>
                </c:pt>
                <c:pt idx="8">
                  <c:v>0.136614358571989</c:v>
                </c:pt>
                <c:pt idx="9">
                  <c:v>0.12539034915653197</c:v>
                </c:pt>
                <c:pt idx="10">
                  <c:v>9.0698313063946656E-2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84-4E82-8BCA-878649D6D705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'pos10'!$N$8:$N$20</c:f>
              <c:numCache>
                <c:formatCode>General</c:formatCode>
                <c:ptCount val="13"/>
                <c:pt idx="0">
                  <c:v>81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'pos10'!$AD$8:$AD$20</c:f>
              <c:numCache>
                <c:formatCode>0.00</c:formatCode>
                <c:ptCount val="13"/>
                <c:pt idx="0">
                  <c:v>0.99999999999999989</c:v>
                </c:pt>
                <c:pt idx="1">
                  <c:v>0.99999999999999989</c:v>
                </c:pt>
                <c:pt idx="2">
                  <c:v>0.8495933309017909</c:v>
                </c:pt>
                <c:pt idx="3">
                  <c:v>6.9992969727648374E-2</c:v>
                </c:pt>
                <c:pt idx="4">
                  <c:v>2.5138678442897501E-2</c:v>
                </c:pt>
                <c:pt idx="5">
                  <c:v>9.1729665565801876E-3</c:v>
                </c:pt>
                <c:pt idx="6">
                  <c:v>3.7516415470517333E-3</c:v>
                </c:pt>
                <c:pt idx="7">
                  <c:v>1.858825473252136E-3</c:v>
                </c:pt>
                <c:pt idx="8">
                  <c:v>1.2974023101810733E-3</c:v>
                </c:pt>
                <c:pt idx="9">
                  <c:v>1.1121143773209028E-3</c:v>
                </c:pt>
                <c:pt idx="10">
                  <c:v>7.1193779923428655E-4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84-4E82-8BCA-878649D6D705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'pos10'!$AU$8:$AU$16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'pos10'!$AX$8:$AX$16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0.97226981004766344</c:v>
                </c:pt>
                <c:pt idx="3">
                  <c:v>0.71354592256989291</c:v>
                </c:pt>
                <c:pt idx="4">
                  <c:v>9.991068208711755E-2</c:v>
                </c:pt>
                <c:pt idx="5">
                  <c:v>1.2569339221448751E-2</c:v>
                </c:pt>
                <c:pt idx="6">
                  <c:v>1.8758207735258665E-3</c:v>
                </c:pt>
                <c:pt idx="7">
                  <c:v>9.2941273662606799E-4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C-431C-9D24-B9463D0EF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95552"/>
        <c:axId val="155096128"/>
      </c:scatterChart>
      <c:valAx>
        <c:axId val="155095552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131159792231747"/>
              <c:y val="0.853687096941193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096128"/>
        <c:crosses val="autoZero"/>
        <c:crossBetween val="midCat"/>
      </c:valAx>
      <c:valAx>
        <c:axId val="1550961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09555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'pos11'!$F$5</c:f>
              <c:strCache>
                <c:ptCount val="1"/>
                <c:pt idx="0">
                  <c:v>position 11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169.8</c:v>
                </c:pt>
                <c:pt idx="2">
                  <c:v>159.4</c:v>
                </c:pt>
                <c:pt idx="3">
                  <c:v>149</c:v>
                </c:pt>
                <c:pt idx="4">
                  <c:v>138.6</c:v>
                </c:pt>
                <c:pt idx="5">
                  <c:v>128.19999999999999</c:v>
                </c:pt>
                <c:pt idx="6">
                  <c:v>117.8</c:v>
                </c:pt>
                <c:pt idx="7">
                  <c:v>107.4</c:v>
                </c:pt>
                <c:pt idx="8">
                  <c:v>97</c:v>
                </c:pt>
                <c:pt idx="9">
                  <c:v>86.6</c:v>
                </c:pt>
                <c:pt idx="10">
                  <c:v>76.2</c:v>
                </c:pt>
                <c:pt idx="11">
                  <c:v>65.8</c:v>
                </c:pt>
                <c:pt idx="12">
                  <c:v>55.4</c:v>
                </c:pt>
                <c:pt idx="13">
                  <c:v>45</c:v>
                </c:pt>
                <c:pt idx="14">
                  <c:v>34.6</c:v>
                </c:pt>
                <c:pt idx="15">
                  <c:v>24.2</c:v>
                </c:pt>
                <c:pt idx="16">
                  <c:v>16</c:v>
                </c:pt>
              </c:numCache>
            </c:numRef>
          </c:xVal>
          <c:yVal>
            <c:numRef>
              <c:f>'pos11'!$I$8:$I$24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0.99878134159618137</c:v>
                </c:pt>
                <c:pt idx="3">
                  <c:v>0.99686994389079653</c:v>
                </c:pt>
                <c:pt idx="4">
                  <c:v>0.99384842140524254</c:v>
                </c:pt>
                <c:pt idx="5">
                  <c:v>0.98903877397202922</c:v>
                </c:pt>
                <c:pt idx="6">
                  <c:v>0.98133690645674576</c:v>
                </c:pt>
                <c:pt idx="7">
                  <c:v>0.96894799430533463</c:v>
                </c:pt>
                <c:pt idx="8">
                  <c:v>0.94898517712084418</c:v>
                </c:pt>
                <c:pt idx="9">
                  <c:v>0.91689473243446951</c:v>
                </c:pt>
                <c:pt idx="10">
                  <c:v>0.86577472573486314</c:v>
                </c:pt>
                <c:pt idx="11">
                  <c:v>0.78595293526505328</c:v>
                </c:pt>
                <c:pt idx="12">
                  <c:v>0.66601457164391598</c:v>
                </c:pt>
                <c:pt idx="13">
                  <c:v>0.49818809144962733</c:v>
                </c:pt>
                <c:pt idx="14">
                  <c:v>0.29273193199899505</c:v>
                </c:pt>
                <c:pt idx="15">
                  <c:v>9.9879072104513869E-2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C0-49F6-B876-45A23C19B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31360"/>
        <c:axId val="156231936"/>
      </c:scatterChart>
      <c:valAx>
        <c:axId val="15623136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31936"/>
        <c:crosses val="autoZero"/>
        <c:crossBetween val="midCat"/>
      </c:valAx>
      <c:valAx>
        <c:axId val="1562319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3136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'pos11'!$F$5</c:f>
              <c:strCache>
                <c:ptCount val="1"/>
                <c:pt idx="0">
                  <c:v>position 11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'pos11'!$E$9:$E$23</c:f>
              <c:numCache>
                <c:formatCode>General</c:formatCode>
                <c:ptCount val="15"/>
                <c:pt idx="0">
                  <c:v>169.8</c:v>
                </c:pt>
                <c:pt idx="1">
                  <c:v>159.4</c:v>
                </c:pt>
                <c:pt idx="2">
                  <c:v>149</c:v>
                </c:pt>
                <c:pt idx="3">
                  <c:v>138.6</c:v>
                </c:pt>
                <c:pt idx="4">
                  <c:v>128.19999999999999</c:v>
                </c:pt>
                <c:pt idx="5">
                  <c:v>117.8</c:v>
                </c:pt>
                <c:pt idx="6">
                  <c:v>107.4</c:v>
                </c:pt>
                <c:pt idx="7">
                  <c:v>97</c:v>
                </c:pt>
                <c:pt idx="8">
                  <c:v>86.6</c:v>
                </c:pt>
                <c:pt idx="9">
                  <c:v>76.2</c:v>
                </c:pt>
                <c:pt idx="10">
                  <c:v>65.8</c:v>
                </c:pt>
                <c:pt idx="11">
                  <c:v>55.4</c:v>
                </c:pt>
                <c:pt idx="12">
                  <c:v>45</c:v>
                </c:pt>
                <c:pt idx="13">
                  <c:v>34.6</c:v>
                </c:pt>
                <c:pt idx="14">
                  <c:v>24.2</c:v>
                </c:pt>
              </c:numCache>
            </c:numRef>
          </c:cat>
          <c:val>
            <c:numRef>
              <c:f>'pos11'!$H$9:$H$23</c:f>
              <c:numCache>
                <c:formatCode>0.0%</c:formatCode>
                <c:ptCount val="15"/>
                <c:pt idx="0">
                  <c:v>1.2186584038187758E-3</c:v>
                </c:pt>
                <c:pt idx="1">
                  <c:v>1.9113977053848087E-3</c:v>
                </c:pt>
                <c:pt idx="2">
                  <c:v>3.0215224855539742E-3</c:v>
                </c:pt>
                <c:pt idx="3">
                  <c:v>4.8096474332132988E-3</c:v>
                </c:pt>
                <c:pt idx="4">
                  <c:v>7.7018675152834776E-3</c:v>
                </c:pt>
                <c:pt idx="5">
                  <c:v>1.2388912151411106E-2</c:v>
                </c:pt>
                <c:pt idx="6">
                  <c:v>1.996281718449041E-2</c:v>
                </c:pt>
                <c:pt idx="7">
                  <c:v>3.2090444686374682E-2</c:v>
                </c:pt>
                <c:pt idx="8">
                  <c:v>5.1120006699606403E-2</c:v>
                </c:pt>
                <c:pt idx="9">
                  <c:v>7.9821790469809903E-2</c:v>
                </c:pt>
                <c:pt idx="10">
                  <c:v>0.11993836362113727</c:v>
                </c:pt>
                <c:pt idx="11">
                  <c:v>0.16782648019428861</c:v>
                </c:pt>
                <c:pt idx="12">
                  <c:v>0.20545615945063228</c:v>
                </c:pt>
                <c:pt idx="13">
                  <c:v>0.1928528598944812</c:v>
                </c:pt>
                <c:pt idx="14">
                  <c:v>9.9879072104513869E-2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E-4CBD-A4A6-D35BECEAD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631616"/>
        <c:axId val="156233664"/>
      </c:barChart>
      <c:catAx>
        <c:axId val="155631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3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623366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6316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'pos11'!$O$5</c:f>
              <c:strCache>
                <c:ptCount val="1"/>
                <c:pt idx="0">
                  <c:v>position 11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'pos11'!$N$8:$N$18</c:f>
              <c:numCache>
                <c:formatCode>General</c:formatCode>
                <c:ptCount val="11"/>
                <c:pt idx="0">
                  <c:v>89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cat>
          <c:val>
            <c:numRef>
              <c:f>'pos11'!$Q$8:$Q$18</c:f>
              <c:numCache>
                <c:formatCode>0.0%</c:formatCode>
                <c:ptCount val="11"/>
                <c:pt idx="0">
                  <c:v>4.3450026929291376E-2</c:v>
                </c:pt>
                <c:pt idx="1">
                  <c:v>0.16589366776948528</c:v>
                </c:pt>
                <c:pt idx="2">
                  <c:v>0.2548803570054628</c:v>
                </c:pt>
                <c:pt idx="3">
                  <c:v>0.15304762637531738</c:v>
                </c:pt>
                <c:pt idx="4">
                  <c:v>9.2409017465568968E-2</c:v>
                </c:pt>
                <c:pt idx="5">
                  <c:v>6.7209356005231979E-2</c:v>
                </c:pt>
                <c:pt idx="6">
                  <c:v>4.1760406247595604E-2</c:v>
                </c:pt>
                <c:pt idx="7">
                  <c:v>3.3853966299915363E-2</c:v>
                </c:pt>
                <c:pt idx="8">
                  <c:v>6.727706393783181E-2</c:v>
                </c:pt>
                <c:pt idx="9">
                  <c:v>8.0218511964299452E-2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1-4BDF-951C-07707E0E1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632640"/>
        <c:axId val="156235392"/>
      </c:barChart>
      <c:catAx>
        <c:axId val="155632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3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623539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6326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'pos11'!$O$5</c:f>
              <c:strCache>
                <c:ptCount val="1"/>
                <c:pt idx="0">
                  <c:v>position 11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'pos11'!$N$8:$N$18</c:f>
              <c:numCache>
                <c:formatCode>General</c:formatCode>
                <c:ptCount val="11"/>
                <c:pt idx="0">
                  <c:v>89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'pos11'!$R$8:$R$18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0.95654997307070855</c:v>
                </c:pt>
                <c:pt idx="2">
                  <c:v>0.79065630530122322</c:v>
                </c:pt>
                <c:pt idx="3">
                  <c:v>0.53577594829576047</c:v>
                </c:pt>
                <c:pt idx="4">
                  <c:v>0.38272832192044315</c:v>
                </c:pt>
                <c:pt idx="5">
                  <c:v>0.29031930445487419</c:v>
                </c:pt>
                <c:pt idx="6">
                  <c:v>0.22310994844964221</c:v>
                </c:pt>
                <c:pt idx="7">
                  <c:v>0.1813495422020466</c:v>
                </c:pt>
                <c:pt idx="8">
                  <c:v>0.14749557590213125</c:v>
                </c:pt>
                <c:pt idx="9">
                  <c:v>8.0218511964299452E-2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86-4B3D-8FAA-3D72CBB76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37120"/>
        <c:axId val="156246016"/>
      </c:scatterChart>
      <c:valAx>
        <c:axId val="15623712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46016"/>
        <c:crosses val="autoZero"/>
        <c:crossBetween val="midCat"/>
      </c:valAx>
      <c:valAx>
        <c:axId val="15624601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3712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'pos11'!$F$5</c:f>
              <c:strCache>
                <c:ptCount val="1"/>
                <c:pt idx="0">
                  <c:v>position 11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169.8</c:v>
                </c:pt>
                <c:pt idx="2">
                  <c:v>159.4</c:v>
                </c:pt>
                <c:pt idx="3">
                  <c:v>149</c:v>
                </c:pt>
                <c:pt idx="4">
                  <c:v>138.6</c:v>
                </c:pt>
                <c:pt idx="5">
                  <c:v>128.19999999999999</c:v>
                </c:pt>
                <c:pt idx="6">
                  <c:v>117.8</c:v>
                </c:pt>
                <c:pt idx="7">
                  <c:v>107.4</c:v>
                </c:pt>
                <c:pt idx="8">
                  <c:v>97</c:v>
                </c:pt>
                <c:pt idx="9">
                  <c:v>86.6</c:v>
                </c:pt>
                <c:pt idx="10">
                  <c:v>76.2</c:v>
                </c:pt>
                <c:pt idx="11">
                  <c:v>65.8</c:v>
                </c:pt>
                <c:pt idx="12">
                  <c:v>55.4</c:v>
                </c:pt>
                <c:pt idx="13">
                  <c:v>45</c:v>
                </c:pt>
                <c:pt idx="14">
                  <c:v>34.6</c:v>
                </c:pt>
                <c:pt idx="15">
                  <c:v>24.2</c:v>
                </c:pt>
                <c:pt idx="16">
                  <c:v>16</c:v>
                </c:pt>
              </c:numCache>
            </c:numRef>
          </c:xVal>
          <c:yVal>
            <c:numRef>
              <c:f>'pos11'!$I$8:$I$24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0.99878134159618137</c:v>
                </c:pt>
                <c:pt idx="3">
                  <c:v>0.99686994389079653</c:v>
                </c:pt>
                <c:pt idx="4">
                  <c:v>0.99384842140524254</c:v>
                </c:pt>
                <c:pt idx="5">
                  <c:v>0.98903877397202922</c:v>
                </c:pt>
                <c:pt idx="6">
                  <c:v>0.98133690645674576</c:v>
                </c:pt>
                <c:pt idx="7">
                  <c:v>0.96894799430533463</c:v>
                </c:pt>
                <c:pt idx="8">
                  <c:v>0.94898517712084418</c:v>
                </c:pt>
                <c:pt idx="9">
                  <c:v>0.91689473243446951</c:v>
                </c:pt>
                <c:pt idx="10">
                  <c:v>0.86577472573486314</c:v>
                </c:pt>
                <c:pt idx="11">
                  <c:v>0.78595293526505328</c:v>
                </c:pt>
                <c:pt idx="12">
                  <c:v>0.66601457164391598</c:v>
                </c:pt>
                <c:pt idx="13">
                  <c:v>0.49818809144962733</c:v>
                </c:pt>
                <c:pt idx="14">
                  <c:v>0.29273193199899505</c:v>
                </c:pt>
                <c:pt idx="15">
                  <c:v>9.9879072104513869E-2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C-4655-808C-FEF37DDE9C3D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'pos11'!$N$8:$N$18</c:f>
              <c:numCache>
                <c:formatCode>General</c:formatCode>
                <c:ptCount val="11"/>
                <c:pt idx="0">
                  <c:v>89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'pos11'!$R$8:$R$18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0.95654997307070855</c:v>
                </c:pt>
                <c:pt idx="2">
                  <c:v>0.79065630530122322</c:v>
                </c:pt>
                <c:pt idx="3">
                  <c:v>0.53577594829576047</c:v>
                </c:pt>
                <c:pt idx="4">
                  <c:v>0.38272832192044315</c:v>
                </c:pt>
                <c:pt idx="5">
                  <c:v>0.29031930445487419</c:v>
                </c:pt>
                <c:pt idx="6">
                  <c:v>0.22310994844964221</c:v>
                </c:pt>
                <c:pt idx="7">
                  <c:v>0.1813495422020466</c:v>
                </c:pt>
                <c:pt idx="8">
                  <c:v>0.14749557590213125</c:v>
                </c:pt>
                <c:pt idx="9">
                  <c:v>8.0218511964299452E-2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1C-4655-808C-FEF37DDE9C3D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'pos11'!$N$8:$N$18</c:f>
              <c:numCache>
                <c:formatCode>General</c:formatCode>
                <c:ptCount val="11"/>
                <c:pt idx="0">
                  <c:v>89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'pos11'!$AD$8:$AD$18</c:f>
              <c:numCache>
                <c:formatCode>0.00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0.22562578229350214</c:v>
                </c:pt>
                <c:pt idx="3">
                  <c:v>5.4207822541781449E-2</c:v>
                </c:pt>
                <c:pt idx="4">
                  <c:v>2.1175493810385429E-2</c:v>
                </c:pt>
                <c:pt idx="5">
                  <c:v>1.0436459158350134E-2</c:v>
                </c:pt>
                <c:pt idx="6">
                  <c:v>5.5899182347023801E-3</c:v>
                </c:pt>
                <c:pt idx="7">
                  <c:v>3.6347536266474094E-3</c:v>
                </c:pt>
                <c:pt idx="8">
                  <c:v>2.568243436159575E-3</c:v>
                </c:pt>
                <c:pt idx="9">
                  <c:v>1.127043979509102E-3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1C-4655-808C-FEF37DDE9C3D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'pos11'!$AU$8:$AU$16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'pos11'!$AX$8:$AX$16</c:f>
              <c:numCache>
                <c:formatCode>0.0%</c:formatCode>
                <c:ptCount val="9"/>
                <c:pt idx="0">
                  <c:v>1</c:v>
                </c:pt>
                <c:pt idx="1">
                  <c:v>0.99444533056759843</c:v>
                </c:pt>
                <c:pt idx="2">
                  <c:v>0.8825971861653128</c:v>
                </c:pt>
                <c:pt idx="3">
                  <c:v>0.62225935851268743</c:v>
                </c:pt>
                <c:pt idx="4">
                  <c:v>0.11281289114675107</c:v>
                </c:pt>
                <c:pt idx="5">
                  <c:v>2.7103911270890728E-2</c:v>
                </c:pt>
                <c:pt idx="6">
                  <c:v>5.2182295791750669E-3</c:v>
                </c:pt>
                <c:pt idx="7">
                  <c:v>2.79495911735119E-3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8D-4106-973B-23A9342F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47744"/>
        <c:axId val="156248320"/>
      </c:scatterChart>
      <c:valAx>
        <c:axId val="156247744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982272817852594"/>
              <c:y val="0.8572376315239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48320"/>
        <c:crosses val="autoZero"/>
        <c:crossBetween val="midCat"/>
      </c:valAx>
      <c:valAx>
        <c:axId val="15624832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4774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'pos12'!$F$5</c:f>
              <c:strCache>
                <c:ptCount val="1"/>
                <c:pt idx="0">
                  <c:v>position 12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'pos12'!$E$8:$E$24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145.33330000000001</c:v>
                </c:pt>
                <c:pt idx="2">
                  <c:v>136</c:v>
                </c:pt>
                <c:pt idx="3">
                  <c:v>126.66670000000001</c:v>
                </c:pt>
                <c:pt idx="4">
                  <c:v>117.33329999999999</c:v>
                </c:pt>
                <c:pt idx="5">
                  <c:v>108</c:v>
                </c:pt>
                <c:pt idx="6">
                  <c:v>98.666700000000006</c:v>
                </c:pt>
                <c:pt idx="7">
                  <c:v>89.333299999999994</c:v>
                </c:pt>
                <c:pt idx="8">
                  <c:v>80</c:v>
                </c:pt>
                <c:pt idx="9">
                  <c:v>70.666700000000006</c:v>
                </c:pt>
                <c:pt idx="10">
                  <c:v>61.333300000000001</c:v>
                </c:pt>
                <c:pt idx="11">
                  <c:v>52</c:v>
                </c:pt>
                <c:pt idx="12">
                  <c:v>42.666699999999999</c:v>
                </c:pt>
                <c:pt idx="13">
                  <c:v>33.333300000000001</c:v>
                </c:pt>
                <c:pt idx="14">
                  <c:v>24</c:v>
                </c:pt>
                <c:pt idx="15">
                  <c:v>14.666700000000001</c:v>
                </c:pt>
                <c:pt idx="16">
                  <c:v>8</c:v>
                </c:pt>
              </c:numCache>
            </c:numRef>
          </c:xVal>
          <c:yVal>
            <c:numRef>
              <c:f>'pos12'!$I$8:$I$24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0.99870910683337555</c:v>
                </c:pt>
                <c:pt idx="3">
                  <c:v>0.99679455581702048</c:v>
                </c:pt>
                <c:pt idx="4">
                  <c:v>0.99392344367719543</c:v>
                </c:pt>
                <c:pt idx="5">
                  <c:v>0.98956926888440266</c:v>
                </c:pt>
                <c:pt idx="6">
                  <c:v>0.982892629407218</c:v>
                </c:pt>
                <c:pt idx="7">
                  <c:v>0.97254048060945597</c:v>
                </c:pt>
                <c:pt idx="8">
                  <c:v>0.95632394774704499</c:v>
                </c:pt>
                <c:pt idx="9">
                  <c:v>0.93069753951619016</c:v>
                </c:pt>
                <c:pt idx="10">
                  <c:v>0.88997975433738685</c:v>
                </c:pt>
                <c:pt idx="11">
                  <c:v>0.82533365337768239</c:v>
                </c:pt>
                <c:pt idx="12">
                  <c:v>0.7240181853771166</c:v>
                </c:pt>
                <c:pt idx="13">
                  <c:v>0.57110056679282706</c:v>
                </c:pt>
                <c:pt idx="14">
                  <c:v>0.36054353246092674</c:v>
                </c:pt>
                <c:pt idx="15">
                  <c:v>0.12972440466750393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FF-4CAF-8763-44179A2A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52928"/>
        <c:axId val="156253504"/>
      </c:scatterChart>
      <c:valAx>
        <c:axId val="15625292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53504"/>
        <c:crosses val="autoZero"/>
        <c:crossBetween val="midCat"/>
      </c:valAx>
      <c:valAx>
        <c:axId val="15625350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25292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'pos12'!$F$5</c:f>
              <c:strCache>
                <c:ptCount val="1"/>
                <c:pt idx="0">
                  <c:v>position 12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'pos12'!$E$9:$E$23</c:f>
              <c:numCache>
                <c:formatCode>General</c:formatCode>
                <c:ptCount val="15"/>
                <c:pt idx="0">
                  <c:v>145.33330000000001</c:v>
                </c:pt>
                <c:pt idx="1">
                  <c:v>136</c:v>
                </c:pt>
                <c:pt idx="2">
                  <c:v>126.66670000000001</c:v>
                </c:pt>
                <c:pt idx="3">
                  <c:v>117.33329999999999</c:v>
                </c:pt>
                <c:pt idx="4">
                  <c:v>108</c:v>
                </c:pt>
                <c:pt idx="5">
                  <c:v>98.666700000000006</c:v>
                </c:pt>
                <c:pt idx="6">
                  <c:v>89.333299999999994</c:v>
                </c:pt>
                <c:pt idx="7">
                  <c:v>80</c:v>
                </c:pt>
                <c:pt idx="8">
                  <c:v>70.666700000000006</c:v>
                </c:pt>
                <c:pt idx="9">
                  <c:v>61.333300000000001</c:v>
                </c:pt>
                <c:pt idx="10">
                  <c:v>52</c:v>
                </c:pt>
                <c:pt idx="11">
                  <c:v>42.666699999999999</c:v>
                </c:pt>
                <c:pt idx="12">
                  <c:v>33.333300000000001</c:v>
                </c:pt>
                <c:pt idx="13">
                  <c:v>24</c:v>
                </c:pt>
                <c:pt idx="14">
                  <c:v>14.666700000000001</c:v>
                </c:pt>
              </c:numCache>
            </c:numRef>
          </c:cat>
          <c:val>
            <c:numRef>
              <c:f>'pos12'!$H$9:$H$23</c:f>
              <c:numCache>
                <c:formatCode>0.0%</c:formatCode>
                <c:ptCount val="15"/>
                <c:pt idx="0">
                  <c:v>1.2908931666245182E-3</c:v>
                </c:pt>
                <c:pt idx="1">
                  <c:v>1.9145510163551239E-3</c:v>
                </c:pt>
                <c:pt idx="2">
                  <c:v>2.8711121398250902E-3</c:v>
                </c:pt>
                <c:pt idx="3">
                  <c:v>4.3541747927927166E-3</c:v>
                </c:pt>
                <c:pt idx="4">
                  <c:v>6.6766394771846961E-3</c:v>
                </c:pt>
                <c:pt idx="5">
                  <c:v>1.0352148797761977E-2</c:v>
                </c:pt>
                <c:pt idx="6">
                  <c:v>1.6216532862410937E-2</c:v>
                </c:pt>
                <c:pt idx="7">
                  <c:v>2.5626408230854852E-2</c:v>
                </c:pt>
                <c:pt idx="8">
                  <c:v>4.0717785178803353E-2</c:v>
                </c:pt>
                <c:pt idx="9">
                  <c:v>6.4646100959704425E-2</c:v>
                </c:pt>
                <c:pt idx="10">
                  <c:v>0.1013154680005658</c:v>
                </c:pt>
                <c:pt idx="11">
                  <c:v>0.15291761858428957</c:v>
                </c:pt>
                <c:pt idx="12">
                  <c:v>0.21055703433190032</c:v>
                </c:pt>
                <c:pt idx="13">
                  <c:v>0.23081912779342284</c:v>
                </c:pt>
                <c:pt idx="14">
                  <c:v>0.12972440466750393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D-4F53-ABD9-405F386ED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41792"/>
        <c:axId val="154477696"/>
      </c:barChart>
      <c:catAx>
        <c:axId val="156641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47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47769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6417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'pos12'!$O$5</c:f>
              <c:strCache>
                <c:ptCount val="1"/>
                <c:pt idx="0">
                  <c:v>position 12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'pos12'!$N$8:$N$18</c:f>
              <c:numCache>
                <c:formatCode>General</c:formatCode>
                <c:ptCount val="11"/>
                <c:pt idx="0">
                  <c:v>102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'pos12'!$Q$8:$Q$18</c:f>
              <c:numCache>
                <c:formatCode>0.0%</c:formatCode>
                <c:ptCount val="11"/>
                <c:pt idx="0">
                  <c:v>5.7326988314557556E-2</c:v>
                </c:pt>
                <c:pt idx="1">
                  <c:v>5.6487032441816784E-2</c:v>
                </c:pt>
                <c:pt idx="2">
                  <c:v>0.174071981852221</c:v>
                </c:pt>
                <c:pt idx="3">
                  <c:v>0.1566488126750524</c:v>
                </c:pt>
                <c:pt idx="4">
                  <c:v>0.15212665588131777</c:v>
                </c:pt>
                <c:pt idx="5">
                  <c:v>0.11843377805644857</c:v>
                </c:pt>
                <c:pt idx="6">
                  <c:v>8.3167461765741038E-2</c:v>
                </c:pt>
                <c:pt idx="7">
                  <c:v>4.0897569747392136E-2</c:v>
                </c:pt>
                <c:pt idx="8">
                  <c:v>1.4858937692428268E-2</c:v>
                </c:pt>
                <c:pt idx="9">
                  <c:v>7.8441231186023599E-2</c:v>
                </c:pt>
                <c:pt idx="10">
                  <c:v>6.7539550387000782E-2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3-4942-B7F8-A7674B579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355968"/>
        <c:axId val="154479424"/>
      </c:barChart>
      <c:catAx>
        <c:axId val="150355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479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47942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3559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'pos12'!$O$5</c:f>
              <c:strCache>
                <c:ptCount val="1"/>
                <c:pt idx="0">
                  <c:v>position 12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'pos12'!$N$8:$N$19</c:f>
              <c:numCache>
                <c:formatCode>General</c:formatCode>
                <c:ptCount val="12"/>
                <c:pt idx="0">
                  <c:v>102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'pos12'!$R$8:$R$19</c:f>
              <c:numCache>
                <c:formatCode>0.0%</c:formatCode>
                <c:ptCount val="12"/>
                <c:pt idx="0">
                  <c:v>0.99999999999999978</c:v>
                </c:pt>
                <c:pt idx="1">
                  <c:v>0.94267301168544226</c:v>
                </c:pt>
                <c:pt idx="2">
                  <c:v>0.88618597924362552</c:v>
                </c:pt>
                <c:pt idx="3">
                  <c:v>0.71211399739140457</c:v>
                </c:pt>
                <c:pt idx="4">
                  <c:v>0.5554651847163522</c:v>
                </c:pt>
                <c:pt idx="5">
                  <c:v>0.4033385288350344</c:v>
                </c:pt>
                <c:pt idx="6">
                  <c:v>0.28490475077858585</c:v>
                </c:pt>
                <c:pt idx="7">
                  <c:v>0.20173728901284479</c:v>
                </c:pt>
                <c:pt idx="8">
                  <c:v>0.16083971926545265</c:v>
                </c:pt>
                <c:pt idx="9">
                  <c:v>0.14598078157302438</c:v>
                </c:pt>
                <c:pt idx="10">
                  <c:v>6.7539550387000782E-2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D-4FDE-ACD9-82964FBEB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52"/>
        <c:axId val="154481728"/>
      </c:scatterChart>
      <c:valAx>
        <c:axId val="15448115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481728"/>
        <c:crosses val="autoZero"/>
        <c:crossBetween val="midCat"/>
      </c:valAx>
      <c:valAx>
        <c:axId val="1544817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48115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'pos12'!$F$5</c:f>
              <c:strCache>
                <c:ptCount val="1"/>
                <c:pt idx="0">
                  <c:v>position 12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'pos12'!$E$8:$E$24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145.33330000000001</c:v>
                </c:pt>
                <c:pt idx="2">
                  <c:v>136</c:v>
                </c:pt>
                <c:pt idx="3">
                  <c:v>126.66670000000001</c:v>
                </c:pt>
                <c:pt idx="4">
                  <c:v>117.33329999999999</c:v>
                </c:pt>
                <c:pt idx="5">
                  <c:v>108</c:v>
                </c:pt>
                <c:pt idx="6">
                  <c:v>98.666700000000006</c:v>
                </c:pt>
                <c:pt idx="7">
                  <c:v>89.333299999999994</c:v>
                </c:pt>
                <c:pt idx="8">
                  <c:v>80</c:v>
                </c:pt>
                <c:pt idx="9">
                  <c:v>70.666700000000006</c:v>
                </c:pt>
                <c:pt idx="10">
                  <c:v>61.333300000000001</c:v>
                </c:pt>
                <c:pt idx="11">
                  <c:v>52</c:v>
                </c:pt>
                <c:pt idx="12">
                  <c:v>42.666699999999999</c:v>
                </c:pt>
                <c:pt idx="13">
                  <c:v>33.333300000000001</c:v>
                </c:pt>
                <c:pt idx="14">
                  <c:v>24</c:v>
                </c:pt>
                <c:pt idx="15">
                  <c:v>14.666700000000001</c:v>
                </c:pt>
                <c:pt idx="16">
                  <c:v>8</c:v>
                </c:pt>
              </c:numCache>
            </c:numRef>
          </c:xVal>
          <c:yVal>
            <c:numRef>
              <c:f>'pos12'!$I$8:$I$24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0.99870910683337555</c:v>
                </c:pt>
                <c:pt idx="3">
                  <c:v>0.99679455581702048</c:v>
                </c:pt>
                <c:pt idx="4">
                  <c:v>0.99392344367719543</c:v>
                </c:pt>
                <c:pt idx="5">
                  <c:v>0.98956926888440266</c:v>
                </c:pt>
                <c:pt idx="6">
                  <c:v>0.982892629407218</c:v>
                </c:pt>
                <c:pt idx="7">
                  <c:v>0.97254048060945597</c:v>
                </c:pt>
                <c:pt idx="8">
                  <c:v>0.95632394774704499</c:v>
                </c:pt>
                <c:pt idx="9">
                  <c:v>0.93069753951619016</c:v>
                </c:pt>
                <c:pt idx="10">
                  <c:v>0.88997975433738685</c:v>
                </c:pt>
                <c:pt idx="11">
                  <c:v>0.82533365337768239</c:v>
                </c:pt>
                <c:pt idx="12">
                  <c:v>0.7240181853771166</c:v>
                </c:pt>
                <c:pt idx="13">
                  <c:v>0.57110056679282706</c:v>
                </c:pt>
                <c:pt idx="14">
                  <c:v>0.36054353246092674</c:v>
                </c:pt>
                <c:pt idx="15">
                  <c:v>0.12972440466750393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9F-4E9D-9490-565D04779F4B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'pos12'!$N$8:$N$20</c:f>
              <c:numCache>
                <c:formatCode>General</c:formatCode>
                <c:ptCount val="13"/>
                <c:pt idx="0">
                  <c:v>102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'pos12'!$R$8:$R$20</c:f>
              <c:numCache>
                <c:formatCode>0.0%</c:formatCode>
                <c:ptCount val="13"/>
                <c:pt idx="0">
                  <c:v>0.99999999999999978</c:v>
                </c:pt>
                <c:pt idx="1">
                  <c:v>0.94267301168544226</c:v>
                </c:pt>
                <c:pt idx="2">
                  <c:v>0.88618597924362552</c:v>
                </c:pt>
                <c:pt idx="3">
                  <c:v>0.71211399739140457</c:v>
                </c:pt>
                <c:pt idx="4">
                  <c:v>0.5554651847163522</c:v>
                </c:pt>
                <c:pt idx="5">
                  <c:v>0.4033385288350344</c:v>
                </c:pt>
                <c:pt idx="6">
                  <c:v>0.28490475077858585</c:v>
                </c:pt>
                <c:pt idx="7">
                  <c:v>0.20173728901284479</c:v>
                </c:pt>
                <c:pt idx="8">
                  <c:v>0.16083971926545265</c:v>
                </c:pt>
                <c:pt idx="9">
                  <c:v>0.14598078157302438</c:v>
                </c:pt>
                <c:pt idx="10">
                  <c:v>6.7539550387000782E-2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9F-4E9D-9490-565D04779F4B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'pos12'!$N$8:$N$20</c:f>
              <c:numCache>
                <c:formatCode>General</c:formatCode>
                <c:ptCount val="13"/>
                <c:pt idx="0">
                  <c:v>102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'pos12'!$AD$8:$AD$20</c:f>
              <c:numCache>
                <c:formatCode>0.00</c:formatCode>
                <c:ptCount val="13"/>
                <c:pt idx="0">
                  <c:v>1.0000000000000002</c:v>
                </c:pt>
                <c:pt idx="1">
                  <c:v>1.0000000000000002</c:v>
                </c:pt>
                <c:pt idx="2">
                  <c:v>0.58968779722807596</c:v>
                </c:pt>
                <c:pt idx="3">
                  <c:v>0.17720273842504447</c:v>
                </c:pt>
                <c:pt idx="4">
                  <c:v>7.6984225386012586E-2</c:v>
                </c:pt>
                <c:pt idx="5">
                  <c:v>3.2431629292699833E-2</c:v>
                </c:pt>
                <c:pt idx="6">
                  <c:v>1.4019310845448218E-2</c:v>
                </c:pt>
                <c:pt idx="7">
                  <c:v>6.3455099141185734E-3</c:v>
                </c:pt>
                <c:pt idx="8">
                  <c:v>3.9467690156273841E-3</c:v>
                </c:pt>
                <c:pt idx="9">
                  <c:v>3.3594383998845128E-3</c:v>
                </c:pt>
                <c:pt idx="10">
                  <c:v>1.2030436795674021E-3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9F-4E9D-9490-565D04779F4B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'pos12'!$AU$8:$AU$16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'pos12'!$AX$8:$AX$16</c:f>
              <c:numCache>
                <c:formatCode>0.0%</c:formatCode>
                <c:ptCount val="9"/>
                <c:pt idx="0">
                  <c:v>1</c:v>
                </c:pt>
                <c:pt idx="1">
                  <c:v>0.99853402862208995</c:v>
                </c:pt>
                <c:pt idx="2">
                  <c:v>0.950806734784156</c:v>
                </c:pt>
                <c:pt idx="3">
                  <c:v>0.56861116217995855</c:v>
                </c:pt>
                <c:pt idx="4">
                  <c:v>0.16995029880710213</c:v>
                </c:pt>
                <c:pt idx="5">
                  <c:v>3.8492112693006293E-2</c:v>
                </c:pt>
                <c:pt idx="6">
                  <c:v>7.0096554227241092E-3</c:v>
                </c:pt>
                <c:pt idx="7">
                  <c:v>3.1727549570592867E-3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90-4C57-A024-E1D28BFFA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3456"/>
        <c:axId val="154484032"/>
      </c:scatterChart>
      <c:valAx>
        <c:axId val="15448345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836863918283073"/>
              <c:y val="0.846422134909200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484032"/>
        <c:crosses val="autoZero"/>
        <c:crossBetween val="midCat"/>
      </c:valAx>
      <c:valAx>
        <c:axId val="15448403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48345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'pos13'!$F$5</c:f>
              <c:strCache>
                <c:ptCount val="1"/>
                <c:pt idx="0">
                  <c:v>position 13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'pos13'!$E$8:$E$23</c:f>
              <c:numCache>
                <c:formatCode>General</c:formatCode>
                <c:ptCount val="16"/>
                <c:pt idx="0">
                  <c:v>324.36669999999998</c:v>
                </c:pt>
                <c:pt idx="1">
                  <c:v>303.10000000000002</c:v>
                </c:pt>
                <c:pt idx="2">
                  <c:v>281.83330000000001</c:v>
                </c:pt>
                <c:pt idx="3">
                  <c:v>260.56670000000003</c:v>
                </c:pt>
                <c:pt idx="4">
                  <c:v>239.3</c:v>
                </c:pt>
                <c:pt idx="5">
                  <c:v>218.0333</c:v>
                </c:pt>
                <c:pt idx="6">
                  <c:v>196.76669999999999</c:v>
                </c:pt>
                <c:pt idx="7">
                  <c:v>175.5</c:v>
                </c:pt>
                <c:pt idx="8">
                  <c:v>154.23330000000001</c:v>
                </c:pt>
                <c:pt idx="9">
                  <c:v>132.9667</c:v>
                </c:pt>
                <c:pt idx="10">
                  <c:v>111.7</c:v>
                </c:pt>
                <c:pt idx="11">
                  <c:v>90.433300000000003</c:v>
                </c:pt>
                <c:pt idx="12">
                  <c:v>69.166700000000006</c:v>
                </c:pt>
                <c:pt idx="13">
                  <c:v>47.9</c:v>
                </c:pt>
                <c:pt idx="14">
                  <c:v>26.633299999999998</c:v>
                </c:pt>
                <c:pt idx="15">
                  <c:v>16</c:v>
                </c:pt>
              </c:numCache>
            </c:numRef>
          </c:xVal>
          <c:yVal>
            <c:numRef>
              <c:f>'pos13'!$I$8:$I$23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0.99979128172648635</c:v>
                </c:pt>
                <c:pt idx="2">
                  <c:v>0.99947853146084487</c:v>
                </c:pt>
                <c:pt idx="3">
                  <c:v>0.99900090030202005</c:v>
                </c:pt>
                <c:pt idx="4">
                  <c:v>0.99825762770417759</c:v>
                </c:pt>
                <c:pt idx="5">
                  <c:v>0.99707728988154753</c:v>
                </c:pt>
                <c:pt idx="6">
                  <c:v>0.99515891377514443</c:v>
                </c:pt>
                <c:pt idx="7">
                  <c:v>0.99195943930027697</c:v>
                </c:pt>
                <c:pt idx="8">
                  <c:v>0.98646798955230919</c:v>
                </c:pt>
                <c:pt idx="9">
                  <c:v>0.97673412825116335</c:v>
                </c:pt>
                <c:pt idx="10">
                  <c:v>0.95885436567964955</c:v>
                </c:pt>
                <c:pt idx="11">
                  <c:v>0.92471747789810887</c:v>
                </c:pt>
                <c:pt idx="12">
                  <c:v>0.85693049354347361</c:v>
                </c:pt>
                <c:pt idx="13">
                  <c:v>0.71815508749155965</c:v>
                </c:pt>
                <c:pt idx="14">
                  <c:v>0.43825079692431701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A-4706-A04E-79B81418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03424"/>
        <c:axId val="157504000"/>
      </c:scatterChart>
      <c:valAx>
        <c:axId val="15750342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504000"/>
        <c:crosses val="autoZero"/>
        <c:crossBetween val="midCat"/>
      </c:valAx>
      <c:valAx>
        <c:axId val="15750400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50342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'pos13'!$F$5</c:f>
              <c:strCache>
                <c:ptCount val="1"/>
                <c:pt idx="0">
                  <c:v>position 13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'pos13'!$E$8:$E$22</c:f>
              <c:numCache>
                <c:formatCode>General</c:formatCode>
                <c:ptCount val="15"/>
                <c:pt idx="0">
                  <c:v>324.36669999999998</c:v>
                </c:pt>
                <c:pt idx="1">
                  <c:v>303.10000000000002</c:v>
                </c:pt>
                <c:pt idx="2">
                  <c:v>281.83330000000001</c:v>
                </c:pt>
                <c:pt idx="3">
                  <c:v>260.56670000000003</c:v>
                </c:pt>
                <c:pt idx="4">
                  <c:v>239.3</c:v>
                </c:pt>
                <c:pt idx="5">
                  <c:v>218.0333</c:v>
                </c:pt>
                <c:pt idx="6">
                  <c:v>196.76669999999999</c:v>
                </c:pt>
                <c:pt idx="7">
                  <c:v>175.5</c:v>
                </c:pt>
                <c:pt idx="8">
                  <c:v>154.23330000000001</c:v>
                </c:pt>
                <c:pt idx="9">
                  <c:v>132.9667</c:v>
                </c:pt>
                <c:pt idx="10">
                  <c:v>111.7</c:v>
                </c:pt>
                <c:pt idx="11">
                  <c:v>90.433300000000003</c:v>
                </c:pt>
                <c:pt idx="12">
                  <c:v>69.166700000000006</c:v>
                </c:pt>
                <c:pt idx="13">
                  <c:v>47.9</c:v>
                </c:pt>
                <c:pt idx="14">
                  <c:v>26.633299999999998</c:v>
                </c:pt>
              </c:numCache>
            </c:numRef>
          </c:cat>
          <c:val>
            <c:numRef>
              <c:f>'pos13'!$H$8:$H$22</c:f>
              <c:numCache>
                <c:formatCode>0.0%</c:formatCode>
                <c:ptCount val="15"/>
                <c:pt idx="0">
                  <c:v>2.0871827351384736E-4</c:v>
                </c:pt>
                <c:pt idx="1">
                  <c:v>3.1275026564143901E-4</c:v>
                </c:pt>
                <c:pt idx="2">
                  <c:v>4.7763115882479176E-4</c:v>
                </c:pt>
                <c:pt idx="3">
                  <c:v>7.4327259784241577E-4</c:v>
                </c:pt>
                <c:pt idx="4">
                  <c:v>1.1803378226300334E-3</c:v>
                </c:pt>
                <c:pt idx="5">
                  <c:v>1.9183761064031364E-3</c:v>
                </c:pt>
                <c:pt idx="6">
                  <c:v>3.1994744748674408E-3</c:v>
                </c:pt>
                <c:pt idx="7">
                  <c:v>5.4914497479677778E-3</c:v>
                </c:pt>
                <c:pt idx="8">
                  <c:v>9.7338613011457905E-3</c:v>
                </c:pt>
                <c:pt idx="9">
                  <c:v>1.7879762571513816E-2</c:v>
                </c:pt>
                <c:pt idx="10">
                  <c:v>3.4136887781540663E-2</c:v>
                </c:pt>
                <c:pt idx="11">
                  <c:v>6.7786984354635246E-2</c:v>
                </c:pt>
                <c:pt idx="12">
                  <c:v>0.13877540605191394</c:v>
                </c:pt>
                <c:pt idx="13">
                  <c:v>0.27990429056724259</c:v>
                </c:pt>
                <c:pt idx="14">
                  <c:v>0.43825079692431701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B-4B61-9D6A-A4B68CFA1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922368"/>
        <c:axId val="157505728"/>
      </c:barChart>
      <c:catAx>
        <c:axId val="156922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50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5057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9223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'pos13'!$O$5</c:f>
              <c:strCache>
                <c:ptCount val="1"/>
                <c:pt idx="0">
                  <c:v>position 13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'pos13'!$N$8:$N$18</c:f>
              <c:numCache>
                <c:formatCode>General</c:formatCode>
                <c:ptCount val="11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'pos13'!$Q$8:$Q$18</c:f>
              <c:numCache>
                <c:formatCode>0.0%</c:formatCode>
                <c:ptCount val="11"/>
                <c:pt idx="0">
                  <c:v>1.8271533663192174E-2</c:v>
                </c:pt>
                <c:pt idx="1">
                  <c:v>1.7969338463134442E-2</c:v>
                </c:pt>
                <c:pt idx="2">
                  <c:v>0.30513596528814541</c:v>
                </c:pt>
                <c:pt idx="3">
                  <c:v>0.18500660770101621</c:v>
                </c:pt>
                <c:pt idx="4">
                  <c:v>0.1328080248611932</c:v>
                </c:pt>
                <c:pt idx="5">
                  <c:v>9.5335820054034306E-2</c:v>
                </c:pt>
                <c:pt idx="6">
                  <c:v>6.3442950507642829E-2</c:v>
                </c:pt>
                <c:pt idx="7">
                  <c:v>3.4756958382759544E-2</c:v>
                </c:pt>
                <c:pt idx="8">
                  <c:v>1.894357970511161E-2</c:v>
                </c:pt>
                <c:pt idx="9">
                  <c:v>6.8151783177199152E-2</c:v>
                </c:pt>
                <c:pt idx="10">
                  <c:v>6.0177438196571217E-2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B-43DE-8089-8B0AF15EC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923392"/>
        <c:axId val="157458432"/>
      </c:barChart>
      <c:catAx>
        <c:axId val="156923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5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45843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9233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'pos13'!$O$5</c:f>
              <c:strCache>
                <c:ptCount val="1"/>
                <c:pt idx="0">
                  <c:v>position 13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'pos13'!$N$8:$N$19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'pos13'!$R$8:$R$19</c:f>
              <c:numCache>
                <c:formatCode>0.0%</c:formatCode>
                <c:ptCount val="12"/>
                <c:pt idx="0">
                  <c:v>1</c:v>
                </c:pt>
                <c:pt idx="1">
                  <c:v>0.98172846633680788</c:v>
                </c:pt>
                <c:pt idx="2">
                  <c:v>0.96375912787367346</c:v>
                </c:pt>
                <c:pt idx="3">
                  <c:v>0.658623162585528</c:v>
                </c:pt>
                <c:pt idx="4">
                  <c:v>0.47361655488451182</c:v>
                </c:pt>
                <c:pt idx="5">
                  <c:v>0.34080853002331862</c:v>
                </c:pt>
                <c:pt idx="6">
                  <c:v>0.24547270996928433</c:v>
                </c:pt>
                <c:pt idx="7">
                  <c:v>0.18202975946164152</c:v>
                </c:pt>
                <c:pt idx="8">
                  <c:v>0.14727280107888197</c:v>
                </c:pt>
                <c:pt idx="9">
                  <c:v>0.12832922137377037</c:v>
                </c:pt>
                <c:pt idx="10">
                  <c:v>6.0177438196571217E-2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7-4802-9204-04B90558C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60160"/>
        <c:axId val="157460736"/>
      </c:scatterChart>
      <c:valAx>
        <c:axId val="15746016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60736"/>
        <c:crosses val="autoZero"/>
        <c:crossBetween val="midCat"/>
      </c:valAx>
      <c:valAx>
        <c:axId val="1574607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6016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'pos13'!$F$5</c:f>
              <c:strCache>
                <c:ptCount val="1"/>
                <c:pt idx="0">
                  <c:v>position 13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'pos13'!$E$8:$E$24</c:f>
              <c:numCache>
                <c:formatCode>General</c:formatCode>
                <c:ptCount val="17"/>
                <c:pt idx="0">
                  <c:v>324.36669999999998</c:v>
                </c:pt>
                <c:pt idx="1">
                  <c:v>303.10000000000002</c:v>
                </c:pt>
                <c:pt idx="2">
                  <c:v>281.83330000000001</c:v>
                </c:pt>
                <c:pt idx="3">
                  <c:v>260.56670000000003</c:v>
                </c:pt>
                <c:pt idx="4">
                  <c:v>239.3</c:v>
                </c:pt>
                <c:pt idx="5">
                  <c:v>218.0333</c:v>
                </c:pt>
                <c:pt idx="6">
                  <c:v>196.76669999999999</c:v>
                </c:pt>
                <c:pt idx="7">
                  <c:v>175.5</c:v>
                </c:pt>
                <c:pt idx="8">
                  <c:v>154.23330000000001</c:v>
                </c:pt>
                <c:pt idx="9">
                  <c:v>132.9667</c:v>
                </c:pt>
                <c:pt idx="10">
                  <c:v>111.7</c:v>
                </c:pt>
                <c:pt idx="11">
                  <c:v>90.433300000000003</c:v>
                </c:pt>
                <c:pt idx="12">
                  <c:v>69.166700000000006</c:v>
                </c:pt>
                <c:pt idx="13">
                  <c:v>47.9</c:v>
                </c:pt>
                <c:pt idx="14">
                  <c:v>26.633299999999998</c:v>
                </c:pt>
                <c:pt idx="15">
                  <c:v>16</c:v>
                </c:pt>
              </c:numCache>
            </c:numRef>
          </c:xVal>
          <c:yVal>
            <c:numRef>
              <c:f>'pos13'!$I$8:$I$24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0.99979128172648635</c:v>
                </c:pt>
                <c:pt idx="2">
                  <c:v>0.99947853146084487</c:v>
                </c:pt>
                <c:pt idx="3">
                  <c:v>0.99900090030202005</c:v>
                </c:pt>
                <c:pt idx="4">
                  <c:v>0.99825762770417759</c:v>
                </c:pt>
                <c:pt idx="5">
                  <c:v>0.99707728988154753</c:v>
                </c:pt>
                <c:pt idx="6">
                  <c:v>0.99515891377514443</c:v>
                </c:pt>
                <c:pt idx="7">
                  <c:v>0.99195943930027697</c:v>
                </c:pt>
                <c:pt idx="8">
                  <c:v>0.98646798955230919</c:v>
                </c:pt>
                <c:pt idx="9">
                  <c:v>0.97673412825116335</c:v>
                </c:pt>
                <c:pt idx="10">
                  <c:v>0.95885436567964955</c:v>
                </c:pt>
                <c:pt idx="11">
                  <c:v>0.92471747789810887</c:v>
                </c:pt>
                <c:pt idx="12">
                  <c:v>0.85693049354347361</c:v>
                </c:pt>
                <c:pt idx="13">
                  <c:v>0.71815508749155965</c:v>
                </c:pt>
                <c:pt idx="14">
                  <c:v>0.43825079692431701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A-420B-AC65-072B2352DF2D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'pos13'!$N$8:$N$20</c:f>
              <c:numCache>
                <c:formatCode>General</c:formatCode>
                <c:ptCount val="13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'pos13'!$R$8:$R$20</c:f>
              <c:numCache>
                <c:formatCode>0.0%</c:formatCode>
                <c:ptCount val="13"/>
                <c:pt idx="0">
                  <c:v>1</c:v>
                </c:pt>
                <c:pt idx="1">
                  <c:v>0.98172846633680788</c:v>
                </c:pt>
                <c:pt idx="2">
                  <c:v>0.96375912787367346</c:v>
                </c:pt>
                <c:pt idx="3">
                  <c:v>0.658623162585528</c:v>
                </c:pt>
                <c:pt idx="4">
                  <c:v>0.47361655488451182</c:v>
                </c:pt>
                <c:pt idx="5">
                  <c:v>0.34080853002331862</c:v>
                </c:pt>
                <c:pt idx="6">
                  <c:v>0.24547270996928433</c:v>
                </c:pt>
                <c:pt idx="7">
                  <c:v>0.18202975946164152</c:v>
                </c:pt>
                <c:pt idx="8">
                  <c:v>0.14727280107888197</c:v>
                </c:pt>
                <c:pt idx="9">
                  <c:v>0.12832922137377037</c:v>
                </c:pt>
                <c:pt idx="10">
                  <c:v>6.0177438196571217E-2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8A-420B-AC65-072B2352DF2D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'pos13'!$N$8:$N$20</c:f>
              <c:numCache>
                <c:formatCode>General</c:formatCode>
                <c:ptCount val="13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'pos13'!$AD$8:$AD$20</c:f>
              <c:numCache>
                <c:formatCode>0.00</c:formatCode>
                <c:ptCount val="13"/>
                <c:pt idx="0">
                  <c:v>0.99999999999999978</c:v>
                </c:pt>
                <c:pt idx="1">
                  <c:v>0.99999999999999978</c:v>
                </c:pt>
                <c:pt idx="2">
                  <c:v>0.85626139691689207</c:v>
                </c:pt>
                <c:pt idx="3">
                  <c:v>5.2528606781987675E-2</c:v>
                </c:pt>
                <c:pt idx="4">
                  <c:v>1.8944506062852702E-2</c:v>
                </c:pt>
                <c:pt idx="5">
                  <c:v>8.0880783130277377E-3</c:v>
                </c:pt>
                <c:pt idx="6">
                  <c:v>3.6735429609003733E-3</c:v>
                </c:pt>
                <c:pt idx="7">
                  <c:v>1.8495012645401156E-3</c:v>
                </c:pt>
                <c:pt idx="8">
                  <c:v>1.1954570156478411E-3</c:v>
                </c:pt>
                <c:pt idx="9">
                  <c:v>9.5319533090771616E-4</c:v>
                </c:pt>
                <c:pt idx="10">
                  <c:v>3.4967773535709846E-4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8A-420B-AC65-072B2352DF2D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'pos13'!$AU$8:$AU$16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'pos13'!$AX$8:$AX$16</c:f>
              <c:numCache>
                <c:formatCode>0.0%</c:formatCode>
                <c:ptCount val="9"/>
                <c:pt idx="0">
                  <c:v>1</c:v>
                </c:pt>
                <c:pt idx="1">
                  <c:v>0.98627921277196462</c:v>
                </c:pt>
                <c:pt idx="2">
                  <c:v>0.91160765037811609</c:v>
                </c:pt>
                <c:pt idx="3">
                  <c:v>0.68371412090414008</c:v>
                </c:pt>
                <c:pt idx="4">
                  <c:v>2.6264303390993837E-2</c:v>
                </c:pt>
                <c:pt idx="5">
                  <c:v>9.472253031426351E-3</c:v>
                </c:pt>
                <c:pt idx="6">
                  <c:v>1.8367714804501866E-3</c:v>
                </c:pt>
                <c:pt idx="7">
                  <c:v>9.2475063227005772E-4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22-4C79-9991-286B6C4F1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62464"/>
        <c:axId val="157463040"/>
      </c:scatterChart>
      <c:valAx>
        <c:axId val="157462464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572603603154756"/>
              <c:y val="0.8609520589731862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63040"/>
        <c:crosses val="autoZero"/>
        <c:crossBetween val="midCat"/>
      </c:valAx>
      <c:valAx>
        <c:axId val="15746304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6246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pos14b!$F$5</c:f>
              <c:strCache>
                <c:ptCount val="1"/>
                <c:pt idx="0">
                  <c:v>position 14b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pos14b!$E$8:$E$24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pos14b!$I$8:$I$24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0.99664974514891747</c:v>
                </c:pt>
                <c:pt idx="3">
                  <c:v>0.99192360294646942</c:v>
                </c:pt>
                <c:pt idx="4">
                  <c:v>0.98521966552295048</c:v>
                </c:pt>
                <c:pt idx="5">
                  <c:v>0.97565906512327816</c:v>
                </c:pt>
                <c:pt idx="6">
                  <c:v>0.96196326168253143</c:v>
                </c:pt>
                <c:pt idx="7">
                  <c:v>0.94227717240410103</c:v>
                </c:pt>
                <c:pt idx="8">
                  <c:v>0.91394019997326392</c:v>
                </c:pt>
                <c:pt idx="9">
                  <c:v>0.873212014848889</c:v>
                </c:pt>
                <c:pt idx="10">
                  <c:v>0.81503672803430471</c:v>
                </c:pt>
                <c:pt idx="11">
                  <c:v>0.73308333818927196</c:v>
                </c:pt>
                <c:pt idx="12">
                  <c:v>0.62065613442152068</c:v>
                </c:pt>
                <c:pt idx="13">
                  <c:v>0.47374742492433308</c:v>
                </c:pt>
                <c:pt idx="14">
                  <c:v>0.29826317359009252</c:v>
                </c:pt>
                <c:pt idx="15">
                  <c:v>0.12205567305022642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2D-45BF-B336-53F12A7BB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30176"/>
        <c:axId val="160130752"/>
      </c:scatterChart>
      <c:valAx>
        <c:axId val="16013017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30752"/>
        <c:crosses val="autoZero"/>
        <c:crossBetween val="midCat"/>
      </c:valAx>
      <c:valAx>
        <c:axId val="16013075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3017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pos14b!$F$5</c:f>
              <c:strCache>
                <c:ptCount val="1"/>
                <c:pt idx="0">
                  <c:v>position 14b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pos14b!$E$9:$E$23</c:f>
              <c:numCache>
                <c:formatCode>General</c:formatCode>
                <c:ptCount val="15"/>
                <c:pt idx="0">
                  <c:v>110.66670000000001</c:v>
                </c:pt>
                <c:pt idx="1">
                  <c:v>104</c:v>
                </c:pt>
                <c:pt idx="2">
                  <c:v>97.333299999999994</c:v>
                </c:pt>
                <c:pt idx="3">
                  <c:v>90.666700000000006</c:v>
                </c:pt>
                <c:pt idx="4">
                  <c:v>84</c:v>
                </c:pt>
                <c:pt idx="5">
                  <c:v>77.333299999999994</c:v>
                </c:pt>
                <c:pt idx="6">
                  <c:v>70.666700000000006</c:v>
                </c:pt>
                <c:pt idx="7">
                  <c:v>64</c:v>
                </c:pt>
                <c:pt idx="8">
                  <c:v>57.333300000000001</c:v>
                </c:pt>
                <c:pt idx="9">
                  <c:v>50.666699999999999</c:v>
                </c:pt>
                <c:pt idx="10">
                  <c:v>44</c:v>
                </c:pt>
                <c:pt idx="11">
                  <c:v>37.333300000000001</c:v>
                </c:pt>
                <c:pt idx="12">
                  <c:v>30.666699999999999</c:v>
                </c:pt>
                <c:pt idx="13">
                  <c:v>24</c:v>
                </c:pt>
                <c:pt idx="14">
                  <c:v>17.333300000000001</c:v>
                </c:pt>
              </c:numCache>
            </c:numRef>
          </c:cat>
          <c:val>
            <c:numRef>
              <c:f>pos14b!$H$9:$H$23</c:f>
              <c:numCache>
                <c:formatCode>0.0%</c:formatCode>
                <c:ptCount val="15"/>
                <c:pt idx="0">
                  <c:v>3.3502548510826462E-3</c:v>
                </c:pt>
                <c:pt idx="1">
                  <c:v>4.7261422024480792E-3</c:v>
                </c:pt>
                <c:pt idx="2">
                  <c:v>6.7039374235189674E-3</c:v>
                </c:pt>
                <c:pt idx="3">
                  <c:v>9.5606003996723116E-3</c:v>
                </c:pt>
                <c:pt idx="4">
                  <c:v>1.3695803440746696E-2</c:v>
                </c:pt>
                <c:pt idx="5">
                  <c:v>1.968608927843038E-2</c:v>
                </c:pt>
                <c:pt idx="6">
                  <c:v>2.8336972430837153E-2</c:v>
                </c:pt>
                <c:pt idx="7">
                  <c:v>4.0728185124374872E-2</c:v>
                </c:pt>
                <c:pt idx="8">
                  <c:v>5.8175286814584275E-2</c:v>
                </c:pt>
                <c:pt idx="9">
                  <c:v>8.1953389845032726E-2</c:v>
                </c:pt>
                <c:pt idx="10">
                  <c:v>0.11242720376775131</c:v>
                </c:pt>
                <c:pt idx="11">
                  <c:v>0.14690870949718757</c:v>
                </c:pt>
                <c:pt idx="12">
                  <c:v>0.17548425133424056</c:v>
                </c:pt>
                <c:pt idx="13">
                  <c:v>0.17620750053986611</c:v>
                </c:pt>
                <c:pt idx="14">
                  <c:v>0.12205567305022642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7-4F66-BB1E-E1261AFE5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661056"/>
        <c:axId val="160132480"/>
      </c:barChart>
      <c:catAx>
        <c:axId val="159661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3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013248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6610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pos14b!$O$5</c:f>
              <c:strCache>
                <c:ptCount val="1"/>
                <c:pt idx="0">
                  <c:v>position 14b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pos14b!$N$8:$N$18</c:f>
              <c:numCache>
                <c:formatCode>General</c:formatCode>
                <c:ptCount val="11"/>
                <c:pt idx="0">
                  <c:v>91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pos14b!$Q$8:$Q$18</c:f>
              <c:numCache>
                <c:formatCode>0.0%</c:formatCode>
                <c:ptCount val="11"/>
                <c:pt idx="0">
                  <c:v>2.3422485922171221E-2</c:v>
                </c:pt>
                <c:pt idx="1">
                  <c:v>1.191685059458371E-2</c:v>
                </c:pt>
                <c:pt idx="2">
                  <c:v>0.19265295389633463</c:v>
                </c:pt>
                <c:pt idx="3">
                  <c:v>0.16200762566542745</c:v>
                </c:pt>
                <c:pt idx="4">
                  <c:v>0.15642404965913895</c:v>
                </c:pt>
                <c:pt idx="5">
                  <c:v>0.11871812732007936</c:v>
                </c:pt>
                <c:pt idx="6">
                  <c:v>8.5180305306355397E-2</c:v>
                </c:pt>
                <c:pt idx="7">
                  <c:v>5.6859602156222655E-2</c:v>
                </c:pt>
                <c:pt idx="8">
                  <c:v>3.4768670431943885E-2</c:v>
                </c:pt>
                <c:pt idx="9">
                  <c:v>0.11570534607820926</c:v>
                </c:pt>
                <c:pt idx="10">
                  <c:v>4.2343982969533719E-2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C-41BB-92C5-C645721AF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995584"/>
        <c:axId val="160134208"/>
      </c:barChart>
      <c:catAx>
        <c:axId val="156995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3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013420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9955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pos14b!$O$5</c:f>
              <c:strCache>
                <c:ptCount val="1"/>
                <c:pt idx="0">
                  <c:v>position 14b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pos14b!$N$8:$N$19</c:f>
              <c:numCache>
                <c:formatCode>General</c:formatCode>
                <c:ptCount val="12"/>
                <c:pt idx="0">
                  <c:v>91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pos14b!$R$8:$R$19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0.976577514077829</c:v>
                </c:pt>
                <c:pt idx="2">
                  <c:v>0.96466066348324531</c:v>
                </c:pt>
                <c:pt idx="3">
                  <c:v>0.77200770958691067</c:v>
                </c:pt>
                <c:pt idx="4">
                  <c:v>0.61000008392148319</c:v>
                </c:pt>
                <c:pt idx="5">
                  <c:v>0.45357603426234427</c:v>
                </c:pt>
                <c:pt idx="6">
                  <c:v>0.33485790694226492</c:v>
                </c:pt>
                <c:pt idx="7">
                  <c:v>0.24967760163590952</c:v>
                </c:pt>
                <c:pt idx="8">
                  <c:v>0.19281799947968686</c:v>
                </c:pt>
                <c:pt idx="9">
                  <c:v>0.15804932904774299</c:v>
                </c:pt>
                <c:pt idx="10">
                  <c:v>4.2343982969533719E-2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CF-4AE4-8215-A8DDF6CF3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35936"/>
        <c:axId val="160136512"/>
      </c:scatterChart>
      <c:valAx>
        <c:axId val="16013593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36512"/>
        <c:crosses val="autoZero"/>
        <c:crossBetween val="midCat"/>
      </c:valAx>
      <c:valAx>
        <c:axId val="16013651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3593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pos14b!$F$5</c:f>
              <c:strCache>
                <c:ptCount val="1"/>
                <c:pt idx="0">
                  <c:v>position 14b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pos14b!$E$8:$E$24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pos14b!$I$8:$I$24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0.99664974514891747</c:v>
                </c:pt>
                <c:pt idx="3">
                  <c:v>0.99192360294646942</c:v>
                </c:pt>
                <c:pt idx="4">
                  <c:v>0.98521966552295048</c:v>
                </c:pt>
                <c:pt idx="5">
                  <c:v>0.97565906512327816</c:v>
                </c:pt>
                <c:pt idx="6">
                  <c:v>0.96196326168253143</c:v>
                </c:pt>
                <c:pt idx="7">
                  <c:v>0.94227717240410103</c:v>
                </c:pt>
                <c:pt idx="8">
                  <c:v>0.91394019997326392</c:v>
                </c:pt>
                <c:pt idx="9">
                  <c:v>0.873212014848889</c:v>
                </c:pt>
                <c:pt idx="10">
                  <c:v>0.81503672803430471</c:v>
                </c:pt>
                <c:pt idx="11">
                  <c:v>0.73308333818927196</c:v>
                </c:pt>
                <c:pt idx="12">
                  <c:v>0.62065613442152068</c:v>
                </c:pt>
                <c:pt idx="13">
                  <c:v>0.47374742492433308</c:v>
                </c:pt>
                <c:pt idx="14">
                  <c:v>0.29826317359009252</c:v>
                </c:pt>
                <c:pt idx="15">
                  <c:v>0.12205567305022642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E5-4695-9B24-FAA6C7724644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pos14b!$N$8:$N$20</c:f>
              <c:numCache>
                <c:formatCode>General</c:formatCode>
                <c:ptCount val="13"/>
                <c:pt idx="0">
                  <c:v>91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pos14b!$R$8:$R$20</c:f>
              <c:numCache>
                <c:formatCode>0.0%</c:formatCode>
                <c:ptCount val="13"/>
                <c:pt idx="0">
                  <c:v>1.0000000000000002</c:v>
                </c:pt>
                <c:pt idx="1">
                  <c:v>0.976577514077829</c:v>
                </c:pt>
                <c:pt idx="2">
                  <c:v>0.96466066348324531</c:v>
                </c:pt>
                <c:pt idx="3">
                  <c:v>0.77200770958691067</c:v>
                </c:pt>
                <c:pt idx="4">
                  <c:v>0.61000008392148319</c:v>
                </c:pt>
                <c:pt idx="5">
                  <c:v>0.45357603426234427</c:v>
                </c:pt>
                <c:pt idx="6">
                  <c:v>0.33485790694226492</c:v>
                </c:pt>
                <c:pt idx="7">
                  <c:v>0.24967760163590952</c:v>
                </c:pt>
                <c:pt idx="8">
                  <c:v>0.19281799947968686</c:v>
                </c:pt>
                <c:pt idx="9">
                  <c:v>0.15804932904774299</c:v>
                </c:pt>
                <c:pt idx="10">
                  <c:v>4.2343982969533719E-2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E5-4695-9B24-FAA6C7724644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pos14b!$N$8:$N$20</c:f>
              <c:numCache>
                <c:formatCode>General</c:formatCode>
                <c:ptCount val="13"/>
                <c:pt idx="0">
                  <c:v>91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pos14b!$AD$8:$AD$20</c:f>
              <c:numCache>
                <c:formatCode>0.00</c:formatCode>
                <c:ptCount val="13"/>
                <c:pt idx="0">
                  <c:v>0.99999999999999967</c:v>
                </c:pt>
                <c:pt idx="1">
                  <c:v>0.99999999999999967</c:v>
                </c:pt>
                <c:pt idx="2">
                  <c:v>0.88815526827169322</c:v>
                </c:pt>
                <c:pt idx="3">
                  <c:v>0.11350091535374077</c:v>
                </c:pt>
                <c:pt idx="4">
                  <c:v>4.5964148496849024E-2</c:v>
                </c:pt>
                <c:pt idx="5">
                  <c:v>1.9205175144705964E-2</c:v>
                </c:pt>
                <c:pt idx="6">
                  <c:v>8.8940011469096671E-3</c:v>
                </c:pt>
                <c:pt idx="7">
                  <c:v>4.5718939345193253E-3</c:v>
                </c:pt>
                <c:pt idx="8">
                  <c:v>2.7570269821780716E-3</c:v>
                </c:pt>
                <c:pt idx="9">
                  <c:v>2.0261686554824505E-3</c:v>
                </c:pt>
                <c:pt idx="10">
                  <c:v>3.7569402162677756E-4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E5-4695-9B24-FAA6C7724644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pos14b!$AU$8:$AU$16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pos14b!$AX$8:$AX$16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0.95697009998663174</c:v>
                </c:pt>
                <c:pt idx="3">
                  <c:v>0.69652965378348242</c:v>
                </c:pt>
                <c:pt idx="4">
                  <c:v>9.3367525762619155E-2</c:v>
                </c:pt>
                <c:pt idx="5">
                  <c:v>2.2982074248424512E-2</c:v>
                </c:pt>
                <c:pt idx="6">
                  <c:v>4.4470005734548335E-3</c:v>
                </c:pt>
                <c:pt idx="7">
                  <c:v>2.2859469672596626E-3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5-44FE-830D-454861A0B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7520"/>
        <c:axId val="160188096"/>
      </c:scatterChart>
      <c:valAx>
        <c:axId val="16018752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836863918283073"/>
              <c:y val="0.853687096941193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88096"/>
        <c:crosses val="autoZero"/>
        <c:crossBetween val="midCat"/>
      </c:valAx>
      <c:valAx>
        <c:axId val="16018809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8752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'pos15'!$F$5</c:f>
              <c:strCache>
                <c:ptCount val="1"/>
                <c:pt idx="0">
                  <c:v>position 15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'pos15'!$E$8:$E$23</c:f>
              <c:numCache>
                <c:formatCode>General</c:formatCode>
                <c:ptCount val="16"/>
                <c:pt idx="0">
                  <c:v>128.19999999999999</c:v>
                </c:pt>
                <c:pt idx="1">
                  <c:v>120.6</c:v>
                </c:pt>
                <c:pt idx="2">
                  <c:v>113</c:v>
                </c:pt>
                <c:pt idx="3">
                  <c:v>105.4</c:v>
                </c:pt>
                <c:pt idx="4">
                  <c:v>97.8</c:v>
                </c:pt>
                <c:pt idx="5">
                  <c:v>90.2</c:v>
                </c:pt>
                <c:pt idx="6">
                  <c:v>82.6</c:v>
                </c:pt>
                <c:pt idx="7">
                  <c:v>75</c:v>
                </c:pt>
                <c:pt idx="8">
                  <c:v>67.400000000000006</c:v>
                </c:pt>
                <c:pt idx="9">
                  <c:v>59.8</c:v>
                </c:pt>
                <c:pt idx="10">
                  <c:v>52.2</c:v>
                </c:pt>
                <c:pt idx="11">
                  <c:v>44.6</c:v>
                </c:pt>
                <c:pt idx="12">
                  <c:v>37</c:v>
                </c:pt>
                <c:pt idx="13">
                  <c:v>29.4</c:v>
                </c:pt>
                <c:pt idx="14">
                  <c:v>21.8</c:v>
                </c:pt>
                <c:pt idx="15">
                  <c:v>16</c:v>
                </c:pt>
              </c:numCache>
            </c:numRef>
          </c:xVal>
          <c:yVal>
            <c:numRef>
              <c:f>'pos15'!$I$8:$I$23</c:f>
              <c:numCache>
                <c:formatCode>0.0%</c:formatCode>
                <c:ptCount val="16"/>
                <c:pt idx="0">
                  <c:v>0.99999999999999978</c:v>
                </c:pt>
                <c:pt idx="1">
                  <c:v>0.99430280786839786</c:v>
                </c:pt>
                <c:pt idx="2">
                  <c:v>0.98687084447381035</c:v>
                </c:pt>
                <c:pt idx="3">
                  <c:v>0.9771216172294751</c:v>
                </c:pt>
                <c:pt idx="4">
                  <c:v>0.96426197319865314</c:v>
                </c:pt>
                <c:pt idx="5">
                  <c:v>0.94720918505876395</c:v>
                </c:pt>
                <c:pt idx="6">
                  <c:v>0.92448528654488915</c:v>
                </c:pt>
                <c:pt idx="7">
                  <c:v>0.89407930726851748</c:v>
                </c:pt>
                <c:pt idx="8">
                  <c:v>0.853283425778674</c:v>
                </c:pt>
                <c:pt idx="9">
                  <c:v>0.79852176622987503</c:v>
                </c:pt>
                <c:pt idx="10">
                  <c:v>0.72526078413801109</c:v>
                </c:pt>
                <c:pt idx="11">
                  <c:v>0.62821658291524485</c:v>
                </c:pt>
                <c:pt idx="12">
                  <c:v>0.50239952170069102</c:v>
                </c:pt>
                <c:pt idx="13">
                  <c:v>0.34614705563707027</c:v>
                </c:pt>
                <c:pt idx="14">
                  <c:v>0.16819523599978062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0C-46DF-AEE5-F033CA118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2704"/>
        <c:axId val="160193280"/>
      </c:scatterChart>
      <c:valAx>
        <c:axId val="16019270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93280"/>
        <c:crosses val="autoZero"/>
        <c:crossBetween val="midCat"/>
      </c:valAx>
      <c:valAx>
        <c:axId val="16019328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9270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'pos15'!$F$5</c:f>
              <c:strCache>
                <c:ptCount val="1"/>
                <c:pt idx="0">
                  <c:v>position 15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'pos15'!$E$8:$E$22</c:f>
              <c:numCache>
                <c:formatCode>General</c:formatCode>
                <c:ptCount val="15"/>
                <c:pt idx="0">
                  <c:v>128.19999999999999</c:v>
                </c:pt>
                <c:pt idx="1">
                  <c:v>120.6</c:v>
                </c:pt>
                <c:pt idx="2">
                  <c:v>113</c:v>
                </c:pt>
                <c:pt idx="3">
                  <c:v>105.4</c:v>
                </c:pt>
                <c:pt idx="4">
                  <c:v>97.8</c:v>
                </c:pt>
                <c:pt idx="5">
                  <c:v>90.2</c:v>
                </c:pt>
                <c:pt idx="6">
                  <c:v>82.6</c:v>
                </c:pt>
                <c:pt idx="7">
                  <c:v>75</c:v>
                </c:pt>
                <c:pt idx="8">
                  <c:v>67.400000000000006</c:v>
                </c:pt>
                <c:pt idx="9">
                  <c:v>59.8</c:v>
                </c:pt>
                <c:pt idx="10">
                  <c:v>52.2</c:v>
                </c:pt>
                <c:pt idx="11">
                  <c:v>44.6</c:v>
                </c:pt>
                <c:pt idx="12">
                  <c:v>37</c:v>
                </c:pt>
                <c:pt idx="13">
                  <c:v>29.4</c:v>
                </c:pt>
                <c:pt idx="14">
                  <c:v>21.8</c:v>
                </c:pt>
              </c:numCache>
            </c:numRef>
          </c:cat>
          <c:val>
            <c:numRef>
              <c:f>'pos15'!$H$8:$H$22</c:f>
              <c:numCache>
                <c:formatCode>0.0%</c:formatCode>
                <c:ptCount val="15"/>
                <c:pt idx="0">
                  <c:v>5.6971921316018607E-3</c:v>
                </c:pt>
                <c:pt idx="1">
                  <c:v>7.4319633945875655E-3</c:v>
                </c:pt>
                <c:pt idx="2">
                  <c:v>9.7492272443352405E-3</c:v>
                </c:pt>
                <c:pt idx="3">
                  <c:v>1.2859644030821949E-2</c:v>
                </c:pt>
                <c:pt idx="4">
                  <c:v>1.7052788139889169E-2</c:v>
                </c:pt>
                <c:pt idx="5">
                  <c:v>2.2723898513874824E-2</c:v>
                </c:pt>
                <c:pt idx="6">
                  <c:v>3.0405979276371661E-2</c:v>
                </c:pt>
                <c:pt idx="7">
                  <c:v>4.0795881489843491E-2</c:v>
                </c:pt>
                <c:pt idx="8">
                  <c:v>5.4761659548798955E-2</c:v>
                </c:pt>
                <c:pt idx="9">
                  <c:v>7.3260982091863963E-2</c:v>
                </c:pt>
                <c:pt idx="10">
                  <c:v>9.7044201222766274E-2</c:v>
                </c:pt>
                <c:pt idx="11">
                  <c:v>0.12581706121455388</c:v>
                </c:pt>
                <c:pt idx="12">
                  <c:v>0.15625246606362073</c:v>
                </c:pt>
                <c:pt idx="13">
                  <c:v>0.17795181963728968</c:v>
                </c:pt>
                <c:pt idx="14">
                  <c:v>0.16819523599978062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3-41C1-AC24-10E15C226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51968"/>
        <c:axId val="156443200"/>
      </c:barChart>
      <c:catAx>
        <c:axId val="31251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443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644320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12519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'pos15'!$O$5</c:f>
              <c:strCache>
                <c:ptCount val="1"/>
                <c:pt idx="0">
                  <c:v>position 15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'pos15'!$N$8:$N$18</c:f>
              <c:numCache>
                <c:formatCode>General</c:formatCode>
                <c:ptCount val="11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'pos15'!$Q$8:$Q$18</c:f>
              <c:numCache>
                <c:formatCode>0.0%</c:formatCode>
                <c:ptCount val="11"/>
                <c:pt idx="0">
                  <c:v>3.0969092476296027E-2</c:v>
                </c:pt>
                <c:pt idx="1">
                  <c:v>2.2076802645698102E-2</c:v>
                </c:pt>
                <c:pt idx="2">
                  <c:v>8.5237567505761086E-2</c:v>
                </c:pt>
                <c:pt idx="3">
                  <c:v>0.1006209650465284</c:v>
                </c:pt>
                <c:pt idx="4">
                  <c:v>0.15574700511900363</c:v>
                </c:pt>
                <c:pt idx="5">
                  <c:v>0.12468555948422959</c:v>
                </c:pt>
                <c:pt idx="6">
                  <c:v>7.3689024926557253E-2</c:v>
                </c:pt>
                <c:pt idx="7">
                  <c:v>3.6967650007915985E-2</c:v>
                </c:pt>
                <c:pt idx="8">
                  <c:v>3.0590884303481277E-2</c:v>
                </c:pt>
                <c:pt idx="9">
                  <c:v>0.16671504213063135</c:v>
                </c:pt>
                <c:pt idx="10">
                  <c:v>0.1727004063538973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9-4A47-B4E8-60B5CE496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875584"/>
        <c:axId val="156444928"/>
      </c:barChart>
      <c:catAx>
        <c:axId val="159875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444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64449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8755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'pos15'!$O$5</c:f>
              <c:strCache>
                <c:ptCount val="1"/>
                <c:pt idx="0">
                  <c:v>position 15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'pos15'!$N$8:$N$19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'pos15'!$R$8:$R$19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0.96903090752370391</c:v>
                </c:pt>
                <c:pt idx="2">
                  <c:v>0.9469541048780058</c:v>
                </c:pt>
                <c:pt idx="3">
                  <c:v>0.86171653737224474</c:v>
                </c:pt>
                <c:pt idx="4">
                  <c:v>0.76109557232571634</c:v>
                </c:pt>
                <c:pt idx="5">
                  <c:v>0.60534856720671271</c:v>
                </c:pt>
                <c:pt idx="6">
                  <c:v>0.48066300772248316</c:v>
                </c:pt>
                <c:pt idx="7">
                  <c:v>0.40697398279592589</c:v>
                </c:pt>
                <c:pt idx="8">
                  <c:v>0.37000633278800993</c:v>
                </c:pt>
                <c:pt idx="9">
                  <c:v>0.33941544848452865</c:v>
                </c:pt>
                <c:pt idx="10">
                  <c:v>0.1727004063538973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F-4B51-A53F-372E74310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6656"/>
        <c:axId val="156447232"/>
      </c:scatterChart>
      <c:valAx>
        <c:axId val="15644665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447232"/>
        <c:crosses val="autoZero"/>
        <c:crossBetween val="midCat"/>
      </c:valAx>
      <c:valAx>
        <c:axId val="15644723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44665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'pos15'!$F$5</c:f>
              <c:strCache>
                <c:ptCount val="1"/>
                <c:pt idx="0">
                  <c:v>position 15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'pos15'!$E$8:$E$24</c:f>
              <c:numCache>
                <c:formatCode>General</c:formatCode>
                <c:ptCount val="17"/>
                <c:pt idx="0">
                  <c:v>128.19999999999999</c:v>
                </c:pt>
                <c:pt idx="1">
                  <c:v>120.6</c:v>
                </c:pt>
                <c:pt idx="2">
                  <c:v>113</c:v>
                </c:pt>
                <c:pt idx="3">
                  <c:v>105.4</c:v>
                </c:pt>
                <c:pt idx="4">
                  <c:v>97.8</c:v>
                </c:pt>
                <c:pt idx="5">
                  <c:v>90.2</c:v>
                </c:pt>
                <c:pt idx="6">
                  <c:v>82.6</c:v>
                </c:pt>
                <c:pt idx="7">
                  <c:v>75</c:v>
                </c:pt>
                <c:pt idx="8">
                  <c:v>67.400000000000006</c:v>
                </c:pt>
                <c:pt idx="9">
                  <c:v>59.8</c:v>
                </c:pt>
                <c:pt idx="10">
                  <c:v>52.2</c:v>
                </c:pt>
                <c:pt idx="11">
                  <c:v>44.6</c:v>
                </c:pt>
                <c:pt idx="12">
                  <c:v>37</c:v>
                </c:pt>
                <c:pt idx="13">
                  <c:v>29.4</c:v>
                </c:pt>
                <c:pt idx="14">
                  <c:v>21.8</c:v>
                </c:pt>
                <c:pt idx="15">
                  <c:v>16</c:v>
                </c:pt>
              </c:numCache>
            </c:numRef>
          </c:xVal>
          <c:yVal>
            <c:numRef>
              <c:f>'pos15'!$I$8:$I$24</c:f>
              <c:numCache>
                <c:formatCode>0.0%</c:formatCode>
                <c:ptCount val="17"/>
                <c:pt idx="0">
                  <c:v>0.99999999999999978</c:v>
                </c:pt>
                <c:pt idx="1">
                  <c:v>0.99430280786839786</c:v>
                </c:pt>
                <c:pt idx="2">
                  <c:v>0.98687084447381035</c:v>
                </c:pt>
                <c:pt idx="3">
                  <c:v>0.9771216172294751</c:v>
                </c:pt>
                <c:pt idx="4">
                  <c:v>0.96426197319865314</c:v>
                </c:pt>
                <c:pt idx="5">
                  <c:v>0.94720918505876395</c:v>
                </c:pt>
                <c:pt idx="6">
                  <c:v>0.92448528654488915</c:v>
                </c:pt>
                <c:pt idx="7">
                  <c:v>0.89407930726851748</c:v>
                </c:pt>
                <c:pt idx="8">
                  <c:v>0.853283425778674</c:v>
                </c:pt>
                <c:pt idx="9">
                  <c:v>0.79852176622987503</c:v>
                </c:pt>
                <c:pt idx="10">
                  <c:v>0.72526078413801109</c:v>
                </c:pt>
                <c:pt idx="11">
                  <c:v>0.62821658291524485</c:v>
                </c:pt>
                <c:pt idx="12">
                  <c:v>0.50239952170069102</c:v>
                </c:pt>
                <c:pt idx="13">
                  <c:v>0.34614705563707027</c:v>
                </c:pt>
                <c:pt idx="14">
                  <c:v>0.16819523599978062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87-4B2D-B901-120432EFB5E3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'pos15'!$N$8:$N$20</c:f>
              <c:numCache>
                <c:formatCode>General</c:formatCode>
                <c:ptCount val="13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'pos15'!$R$8:$R$20</c:f>
              <c:numCache>
                <c:formatCode>0.0%</c:formatCode>
                <c:ptCount val="13"/>
                <c:pt idx="0">
                  <c:v>0.99999999999999989</c:v>
                </c:pt>
                <c:pt idx="1">
                  <c:v>0.96903090752370391</c:v>
                </c:pt>
                <c:pt idx="2">
                  <c:v>0.9469541048780058</c:v>
                </c:pt>
                <c:pt idx="3">
                  <c:v>0.86171653737224474</c:v>
                </c:pt>
                <c:pt idx="4">
                  <c:v>0.76109557232571634</c:v>
                </c:pt>
                <c:pt idx="5">
                  <c:v>0.60534856720671271</c:v>
                </c:pt>
                <c:pt idx="6">
                  <c:v>0.48066300772248316</c:v>
                </c:pt>
                <c:pt idx="7">
                  <c:v>0.40697398279592589</c:v>
                </c:pt>
                <c:pt idx="8">
                  <c:v>0.37000633278800993</c:v>
                </c:pt>
                <c:pt idx="9">
                  <c:v>0.33941544848452865</c:v>
                </c:pt>
                <c:pt idx="10">
                  <c:v>0.1727004063538973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87-4B2D-B901-120432EFB5E3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'pos15'!$N$8:$N$20</c:f>
              <c:numCache>
                <c:formatCode>General</c:formatCode>
                <c:ptCount val="13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'pos15'!$AD$8:$AD$20</c:f>
              <c:numCache>
                <c:formatCode>0.00</c:formatCode>
                <c:ptCount val="13"/>
                <c:pt idx="0">
                  <c:v>0.99999999999999978</c:v>
                </c:pt>
                <c:pt idx="1">
                  <c:v>0.99999999999999978</c:v>
                </c:pt>
                <c:pt idx="2">
                  <c:v>0.70062361870422385</c:v>
                </c:pt>
                <c:pt idx="3">
                  <c:v>0.25987628107919775</c:v>
                </c:pt>
                <c:pt idx="4">
                  <c:v>0.13030991696363908</c:v>
                </c:pt>
                <c:pt idx="5">
                  <c:v>4.9706424229803384E-2</c:v>
                </c:pt>
                <c:pt idx="6">
                  <c:v>2.1996429020485642E-2</c:v>
                </c:pt>
                <c:pt idx="7">
                  <c:v>1.3151926746789095E-2</c:v>
                </c:pt>
                <c:pt idx="8">
                  <c:v>1.0394877825719108E-2</c:v>
                </c:pt>
                <c:pt idx="9">
                  <c:v>8.873342108770917E-3</c:v>
                </c:pt>
                <c:pt idx="10">
                  <c:v>3.2757006378071763E-3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87-4B2D-B901-120432EFB5E3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'pos15'!$AU$8:$AU$16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'pos15'!$AX$8:$AX$16</c:f>
              <c:numCache>
                <c:formatCode>0.0%</c:formatCode>
                <c:ptCount val="9"/>
                <c:pt idx="0">
                  <c:v>1</c:v>
                </c:pt>
                <c:pt idx="1">
                  <c:v>0.99992503694563672</c:v>
                </c:pt>
                <c:pt idx="2">
                  <c:v>0.9143923943060529</c:v>
                </c:pt>
                <c:pt idx="3">
                  <c:v>0.55248873570768642</c:v>
                </c:pt>
                <c:pt idx="4">
                  <c:v>0.12993814053959887</c:v>
                </c:pt>
                <c:pt idx="5">
                  <c:v>6.5154958481819542E-2</c:v>
                </c:pt>
                <c:pt idx="6">
                  <c:v>1.0998214510242821E-2</c:v>
                </c:pt>
                <c:pt idx="7">
                  <c:v>6.5759633733945486E-3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AB-4D83-BE6F-AED8D15C7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8960"/>
        <c:axId val="156449536"/>
      </c:scatterChart>
      <c:valAx>
        <c:axId val="15644896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542568044334404"/>
              <c:y val="0.846422134909200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449536"/>
        <c:crosses val="autoZero"/>
        <c:crossBetween val="midCat"/>
      </c:valAx>
      <c:valAx>
        <c:axId val="1564495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44896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'pos16'!$F$5</c:f>
              <c:strCache>
                <c:ptCount val="1"/>
                <c:pt idx="0">
                  <c:v>position 16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'pos16'!$E$8:$E$23</c:f>
              <c:numCache>
                <c:formatCode>General</c:formatCode>
                <c:ptCount val="16"/>
                <c:pt idx="0">
                  <c:v>360.16669999999999</c:v>
                </c:pt>
                <c:pt idx="1">
                  <c:v>336.5</c:v>
                </c:pt>
                <c:pt idx="2">
                  <c:v>312.83330000000001</c:v>
                </c:pt>
                <c:pt idx="3">
                  <c:v>289.16669999999999</c:v>
                </c:pt>
                <c:pt idx="4">
                  <c:v>265.5</c:v>
                </c:pt>
                <c:pt idx="5">
                  <c:v>241.83330000000001</c:v>
                </c:pt>
                <c:pt idx="6">
                  <c:v>218.16669999999999</c:v>
                </c:pt>
                <c:pt idx="7">
                  <c:v>194.5</c:v>
                </c:pt>
                <c:pt idx="8">
                  <c:v>170.83330000000001</c:v>
                </c:pt>
                <c:pt idx="9">
                  <c:v>147.16669999999999</c:v>
                </c:pt>
                <c:pt idx="10">
                  <c:v>123.5</c:v>
                </c:pt>
                <c:pt idx="11">
                  <c:v>99.833299999999994</c:v>
                </c:pt>
                <c:pt idx="12">
                  <c:v>76.166700000000006</c:v>
                </c:pt>
                <c:pt idx="13">
                  <c:v>52.5</c:v>
                </c:pt>
                <c:pt idx="14">
                  <c:v>28.833300000000001</c:v>
                </c:pt>
                <c:pt idx="15">
                  <c:v>16</c:v>
                </c:pt>
              </c:numCache>
            </c:numRef>
          </c:xVal>
          <c:yVal>
            <c:numRef>
              <c:f>'pos16'!$I$8:$I$23</c:f>
              <c:numCache>
                <c:formatCode>0.0%</c:formatCode>
                <c:ptCount val="16"/>
                <c:pt idx="0">
                  <c:v>0.99999999999999989</c:v>
                </c:pt>
                <c:pt idx="1">
                  <c:v>0.99990747545802916</c:v>
                </c:pt>
                <c:pt idx="2">
                  <c:v>0.99976573573415917</c:v>
                </c:pt>
                <c:pt idx="3">
                  <c:v>0.99954459551682495</c:v>
                </c:pt>
                <c:pt idx="4">
                  <c:v>0.9991915586120006</c:v>
                </c:pt>
                <c:pt idx="5">
                  <c:v>0.99861541288256594</c:v>
                </c:pt>
                <c:pt idx="6">
                  <c:v>0.99764948291248878</c:v>
                </c:pt>
                <c:pt idx="7">
                  <c:v>0.99598076014488945</c:v>
                </c:pt>
                <c:pt idx="8">
                  <c:v>0.99299897632421641</c:v>
                </c:pt>
                <c:pt idx="9">
                  <c:v>0.98745931544962984</c:v>
                </c:pt>
                <c:pt idx="10">
                  <c:v>0.97670022048401484</c:v>
                </c:pt>
                <c:pt idx="11">
                  <c:v>0.95470890860412616</c:v>
                </c:pt>
                <c:pt idx="12">
                  <c:v>0.90710732846868602</c:v>
                </c:pt>
                <c:pt idx="13">
                  <c:v>0.79779778466061213</c:v>
                </c:pt>
                <c:pt idx="14">
                  <c:v>0.53756168302798046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DB-4CA7-B609-2D3CBAE66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56192"/>
        <c:axId val="161656768"/>
      </c:scatterChart>
      <c:valAx>
        <c:axId val="16165619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56768"/>
        <c:crosses val="autoZero"/>
        <c:crossBetween val="midCat"/>
      </c:valAx>
      <c:valAx>
        <c:axId val="16165676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5619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'pos16'!$F$5</c:f>
              <c:strCache>
                <c:ptCount val="1"/>
                <c:pt idx="0">
                  <c:v>position 16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'pos16'!$E$8:$E$22</c:f>
              <c:numCache>
                <c:formatCode>General</c:formatCode>
                <c:ptCount val="15"/>
                <c:pt idx="0">
                  <c:v>360.16669999999999</c:v>
                </c:pt>
                <c:pt idx="1">
                  <c:v>336.5</c:v>
                </c:pt>
                <c:pt idx="2">
                  <c:v>312.83330000000001</c:v>
                </c:pt>
                <c:pt idx="3">
                  <c:v>289.16669999999999</c:v>
                </c:pt>
                <c:pt idx="4">
                  <c:v>265.5</c:v>
                </c:pt>
                <c:pt idx="5">
                  <c:v>241.83330000000001</c:v>
                </c:pt>
                <c:pt idx="6">
                  <c:v>218.16669999999999</c:v>
                </c:pt>
                <c:pt idx="7">
                  <c:v>194.5</c:v>
                </c:pt>
                <c:pt idx="8">
                  <c:v>170.83330000000001</c:v>
                </c:pt>
                <c:pt idx="9">
                  <c:v>147.16669999999999</c:v>
                </c:pt>
                <c:pt idx="10">
                  <c:v>123.5</c:v>
                </c:pt>
                <c:pt idx="11">
                  <c:v>99.833299999999994</c:v>
                </c:pt>
                <c:pt idx="12">
                  <c:v>76.166700000000006</c:v>
                </c:pt>
                <c:pt idx="13">
                  <c:v>52.5</c:v>
                </c:pt>
                <c:pt idx="14">
                  <c:v>28.833300000000001</c:v>
                </c:pt>
              </c:numCache>
            </c:numRef>
          </c:cat>
          <c:val>
            <c:numRef>
              <c:f>'pos16'!$H$8:$H$22</c:f>
              <c:numCache>
                <c:formatCode>0.0%</c:formatCode>
                <c:ptCount val="15"/>
                <c:pt idx="0">
                  <c:v>9.252454197070712E-5</c:v>
                </c:pt>
                <c:pt idx="1">
                  <c:v>1.4173972387001945E-4</c:v>
                </c:pt>
                <c:pt idx="2">
                  <c:v>2.2114021733424328E-4</c:v>
                </c:pt>
                <c:pt idx="3">
                  <c:v>3.5303690482440023E-4</c:v>
                </c:pt>
                <c:pt idx="4">
                  <c:v>5.7614572943461603E-4</c:v>
                </c:pt>
                <c:pt idx="5">
                  <c:v>9.6592997007716945E-4</c:v>
                </c:pt>
                <c:pt idx="6">
                  <c:v>1.6687227675993492E-3</c:v>
                </c:pt>
                <c:pt idx="7">
                  <c:v>2.9817838206730013E-3</c:v>
                </c:pt>
                <c:pt idx="8">
                  <c:v>5.5396608745865925E-3</c:v>
                </c:pt>
                <c:pt idx="9">
                  <c:v>1.0759094965614993E-2</c:v>
                </c:pt>
                <c:pt idx="10">
                  <c:v>2.199131187988871E-2</c:v>
                </c:pt>
                <c:pt idx="11">
                  <c:v>4.7601580135440184E-2</c:v>
                </c:pt>
                <c:pt idx="12">
                  <c:v>0.10930954380807392</c:v>
                </c:pt>
                <c:pt idx="13">
                  <c:v>0.26023610163263161</c:v>
                </c:pt>
                <c:pt idx="14">
                  <c:v>0.53756168302798046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4-427A-BC67-4A56C4046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565184"/>
        <c:axId val="161658496"/>
      </c:barChart>
      <c:catAx>
        <c:axId val="161565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5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65849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5651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'pos16'!$O$5</c:f>
              <c:strCache>
                <c:ptCount val="1"/>
                <c:pt idx="0">
                  <c:v>position 16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'pos16'!$N$8:$N$18</c:f>
              <c:numCache>
                <c:formatCode>General</c:formatCode>
                <c:ptCount val="11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'pos16'!$Q$8:$Q$18</c:f>
              <c:numCache>
                <c:formatCode>0.0%</c:formatCode>
                <c:ptCount val="11"/>
                <c:pt idx="0">
                  <c:v>5.3873037871712208E-2</c:v>
                </c:pt>
                <c:pt idx="1">
                  <c:v>0.17339037690940315</c:v>
                </c:pt>
                <c:pt idx="2">
                  <c:v>0.27518604440962913</c:v>
                </c:pt>
                <c:pt idx="3">
                  <c:v>0.12078274230966227</c:v>
                </c:pt>
                <c:pt idx="4">
                  <c:v>9.9774035130005115E-2</c:v>
                </c:pt>
                <c:pt idx="5">
                  <c:v>7.2935434304480129E-2</c:v>
                </c:pt>
                <c:pt idx="6">
                  <c:v>4.4268024464463256E-2</c:v>
                </c:pt>
                <c:pt idx="7">
                  <c:v>1.7610195534934169E-2</c:v>
                </c:pt>
                <c:pt idx="8">
                  <c:v>6.2155403573257812E-3</c:v>
                </c:pt>
                <c:pt idx="9">
                  <c:v>6.0820704407821398E-2</c:v>
                </c:pt>
                <c:pt idx="10">
                  <c:v>7.5143864300563398E-2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D-431A-B755-50FA46BE8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566208"/>
        <c:axId val="161660224"/>
      </c:barChart>
      <c:catAx>
        <c:axId val="161566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60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66022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5662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'pos16'!$O$5</c:f>
              <c:strCache>
                <c:ptCount val="1"/>
                <c:pt idx="0">
                  <c:v>position 16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'pos16'!$N$8:$N$19</c:f>
              <c:numCache>
                <c:formatCode>General</c:formatCode>
                <c:ptCount val="12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'pos16'!$R$8:$R$19</c:f>
              <c:numCache>
                <c:formatCode>0.0%</c:formatCode>
                <c:ptCount val="12"/>
                <c:pt idx="0">
                  <c:v>1</c:v>
                </c:pt>
                <c:pt idx="1">
                  <c:v>0.94612696212828784</c:v>
                </c:pt>
                <c:pt idx="2">
                  <c:v>0.77273658521888466</c:v>
                </c:pt>
                <c:pt idx="3">
                  <c:v>0.49755054080925554</c:v>
                </c:pt>
                <c:pt idx="4">
                  <c:v>0.37676779849959324</c:v>
                </c:pt>
                <c:pt idx="5">
                  <c:v>0.27699376336958814</c:v>
                </c:pt>
                <c:pt idx="6">
                  <c:v>0.20405832906510801</c:v>
                </c:pt>
                <c:pt idx="7">
                  <c:v>0.15979030460064475</c:v>
                </c:pt>
                <c:pt idx="8">
                  <c:v>0.14218010906571057</c:v>
                </c:pt>
                <c:pt idx="9">
                  <c:v>0.1359645687083848</c:v>
                </c:pt>
                <c:pt idx="10">
                  <c:v>7.5143864300563398E-2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B-4FAB-BEB9-C4A775DC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29312"/>
        <c:axId val="161629888"/>
      </c:scatterChart>
      <c:valAx>
        <c:axId val="16162931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29888"/>
        <c:crosses val="autoZero"/>
        <c:crossBetween val="midCat"/>
      </c:valAx>
      <c:valAx>
        <c:axId val="16162988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2931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'pos16'!$F$5</c:f>
              <c:strCache>
                <c:ptCount val="1"/>
                <c:pt idx="0">
                  <c:v>position 16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'pos16'!$E$8:$E$24</c:f>
              <c:numCache>
                <c:formatCode>General</c:formatCode>
                <c:ptCount val="17"/>
                <c:pt idx="0">
                  <c:v>360.16669999999999</c:v>
                </c:pt>
                <c:pt idx="1">
                  <c:v>336.5</c:v>
                </c:pt>
                <c:pt idx="2">
                  <c:v>312.83330000000001</c:v>
                </c:pt>
                <c:pt idx="3">
                  <c:v>289.16669999999999</c:v>
                </c:pt>
                <c:pt idx="4">
                  <c:v>265.5</c:v>
                </c:pt>
                <c:pt idx="5">
                  <c:v>241.83330000000001</c:v>
                </c:pt>
                <c:pt idx="6">
                  <c:v>218.16669999999999</c:v>
                </c:pt>
                <c:pt idx="7">
                  <c:v>194.5</c:v>
                </c:pt>
                <c:pt idx="8">
                  <c:v>170.83330000000001</c:v>
                </c:pt>
                <c:pt idx="9">
                  <c:v>147.16669999999999</c:v>
                </c:pt>
                <c:pt idx="10">
                  <c:v>123.5</c:v>
                </c:pt>
                <c:pt idx="11">
                  <c:v>99.833299999999994</c:v>
                </c:pt>
                <c:pt idx="12">
                  <c:v>76.166700000000006</c:v>
                </c:pt>
                <c:pt idx="13">
                  <c:v>52.5</c:v>
                </c:pt>
                <c:pt idx="14">
                  <c:v>28.833300000000001</c:v>
                </c:pt>
                <c:pt idx="15">
                  <c:v>16</c:v>
                </c:pt>
              </c:numCache>
            </c:numRef>
          </c:xVal>
          <c:yVal>
            <c:numRef>
              <c:f>'pos16'!$I$8:$I$24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0.99990747545802916</c:v>
                </c:pt>
                <c:pt idx="2">
                  <c:v>0.99976573573415917</c:v>
                </c:pt>
                <c:pt idx="3">
                  <c:v>0.99954459551682495</c:v>
                </c:pt>
                <c:pt idx="4">
                  <c:v>0.9991915586120006</c:v>
                </c:pt>
                <c:pt idx="5">
                  <c:v>0.99861541288256594</c:v>
                </c:pt>
                <c:pt idx="6">
                  <c:v>0.99764948291248878</c:v>
                </c:pt>
                <c:pt idx="7">
                  <c:v>0.99598076014488945</c:v>
                </c:pt>
                <c:pt idx="8">
                  <c:v>0.99299897632421641</c:v>
                </c:pt>
                <c:pt idx="9">
                  <c:v>0.98745931544962984</c:v>
                </c:pt>
                <c:pt idx="10">
                  <c:v>0.97670022048401484</c:v>
                </c:pt>
                <c:pt idx="11">
                  <c:v>0.95470890860412616</c:v>
                </c:pt>
                <c:pt idx="12">
                  <c:v>0.90710732846868602</c:v>
                </c:pt>
                <c:pt idx="13">
                  <c:v>0.79779778466061213</c:v>
                </c:pt>
                <c:pt idx="14">
                  <c:v>0.53756168302798046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F3-4F9A-8295-79DD36D324D0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'pos16'!$N$8:$N$20</c:f>
              <c:numCache>
                <c:formatCode>General</c:formatCode>
                <c:ptCount val="13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'pos16'!$R$8:$R$20</c:f>
              <c:numCache>
                <c:formatCode>0.0%</c:formatCode>
                <c:ptCount val="13"/>
                <c:pt idx="0">
                  <c:v>1</c:v>
                </c:pt>
                <c:pt idx="1">
                  <c:v>0.94612696212828784</c:v>
                </c:pt>
                <c:pt idx="2">
                  <c:v>0.77273658521888466</c:v>
                </c:pt>
                <c:pt idx="3">
                  <c:v>0.49755054080925554</c:v>
                </c:pt>
                <c:pt idx="4">
                  <c:v>0.37676779849959324</c:v>
                </c:pt>
                <c:pt idx="5">
                  <c:v>0.27699376336958814</c:v>
                </c:pt>
                <c:pt idx="6">
                  <c:v>0.20405832906510801</c:v>
                </c:pt>
                <c:pt idx="7">
                  <c:v>0.15979030460064475</c:v>
                </c:pt>
                <c:pt idx="8">
                  <c:v>0.14218010906571057</c:v>
                </c:pt>
                <c:pt idx="9">
                  <c:v>0.1359645687083848</c:v>
                </c:pt>
                <c:pt idx="10">
                  <c:v>7.5143864300563398E-2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F3-4F9A-8295-79DD36D324D0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'pos16'!$N$8:$N$20</c:f>
              <c:numCache>
                <c:formatCode>General</c:formatCode>
                <c:ptCount val="13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'pos16'!$AD$8:$AD$20</c:f>
              <c:numCache>
                <c:formatCode>0.00</c:formatCode>
                <c:ptCount val="13"/>
                <c:pt idx="0">
                  <c:v>0.99999999999999989</c:v>
                </c:pt>
                <c:pt idx="1">
                  <c:v>0.99999999999999989</c:v>
                </c:pt>
                <c:pt idx="2">
                  <c:v>0.23654805301715365</c:v>
                </c:pt>
                <c:pt idx="3">
                  <c:v>4.8490306172103176E-2</c:v>
                </c:pt>
                <c:pt idx="4">
                  <c:v>2.2501556607810721E-2</c:v>
                </c:pt>
                <c:pt idx="5">
                  <c:v>1.0196108809504504E-2</c:v>
                </c:pt>
                <c:pt idx="6">
                  <c:v>4.6652066812127753E-3</c:v>
                </c:pt>
                <c:pt idx="7">
                  <c:v>2.4960712348090319E-3</c:v>
                </c:pt>
                <c:pt idx="8">
                  <c:v>1.9160872874115621E-3</c:v>
                </c:pt>
                <c:pt idx="9">
                  <c:v>1.7740536772260685E-3</c:v>
                </c:pt>
                <c:pt idx="10">
                  <c:v>7.9745393211930898E-4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F3-4F9A-8295-79DD36D324D0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'pos16'!$AU$8:$AU$16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'pos16'!$AX$8:$AX$16</c:f>
              <c:numCache>
                <c:formatCode>0.0%</c:formatCode>
                <c:ptCount val="9"/>
                <c:pt idx="0">
                  <c:v>1</c:v>
                </c:pt>
                <c:pt idx="1">
                  <c:v>0.98937298050582256</c:v>
                </c:pt>
                <c:pt idx="2">
                  <c:v>0.92545645535753085</c:v>
                </c:pt>
                <c:pt idx="3">
                  <c:v>0.41052433093116469</c:v>
                </c:pt>
                <c:pt idx="4">
                  <c:v>2.4245153086051588E-2</c:v>
                </c:pt>
                <c:pt idx="5">
                  <c:v>1.125077830390536E-2</c:v>
                </c:pt>
                <c:pt idx="6">
                  <c:v>2.3326033406063876E-3</c:v>
                </c:pt>
                <c:pt idx="7">
                  <c:v>1.248035617404516E-3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A-4A11-B4A1-A2209608D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31616"/>
        <c:axId val="161632192"/>
      </c:scatterChart>
      <c:valAx>
        <c:axId val="16163161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572603603154756"/>
              <c:y val="0.846422134909200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32192"/>
        <c:crosses val="autoZero"/>
        <c:crossBetween val="midCat"/>
      </c:valAx>
      <c:valAx>
        <c:axId val="16163219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63161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'pos17'!$F$5</c:f>
              <c:strCache>
                <c:ptCount val="1"/>
                <c:pt idx="0">
                  <c:v>position 17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'pos17'!$E$8:$E$24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126.0333</c:v>
                </c:pt>
                <c:pt idx="2">
                  <c:v>118.1</c:v>
                </c:pt>
                <c:pt idx="3">
                  <c:v>110.16670000000001</c:v>
                </c:pt>
                <c:pt idx="4">
                  <c:v>102.2333</c:v>
                </c:pt>
                <c:pt idx="5">
                  <c:v>94.3</c:v>
                </c:pt>
                <c:pt idx="6">
                  <c:v>86.366699999999994</c:v>
                </c:pt>
                <c:pt idx="7">
                  <c:v>78.433300000000003</c:v>
                </c:pt>
                <c:pt idx="8">
                  <c:v>70.5</c:v>
                </c:pt>
                <c:pt idx="9">
                  <c:v>62.566699999999997</c:v>
                </c:pt>
                <c:pt idx="10">
                  <c:v>54.633299999999998</c:v>
                </c:pt>
                <c:pt idx="11">
                  <c:v>46.7</c:v>
                </c:pt>
                <c:pt idx="12">
                  <c:v>38.7667</c:v>
                </c:pt>
                <c:pt idx="13">
                  <c:v>30.833300000000001</c:v>
                </c:pt>
                <c:pt idx="14">
                  <c:v>22.9</c:v>
                </c:pt>
                <c:pt idx="15">
                  <c:v>14.966699999999999</c:v>
                </c:pt>
                <c:pt idx="16">
                  <c:v>12</c:v>
                </c:pt>
              </c:numCache>
            </c:numRef>
          </c:xVal>
          <c:yVal>
            <c:numRef>
              <c:f>'pos17'!$I$8:$I$24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0.9994113168032509</c:v>
                </c:pt>
                <c:pt idx="3">
                  <c:v>0.99844988950562574</c:v>
                </c:pt>
                <c:pt idx="4">
                  <c:v>0.9968605777600007</c:v>
                </c:pt>
                <c:pt idx="5">
                  <c:v>0.99420618795073135</c:v>
                </c:pt>
                <c:pt idx="6">
                  <c:v>0.98972528560437034</c:v>
                </c:pt>
                <c:pt idx="7">
                  <c:v>0.98209034360228931</c:v>
                </c:pt>
                <c:pt idx="8">
                  <c:v>0.96898383712478087</c:v>
                </c:pt>
                <c:pt idx="9">
                  <c:v>0.94639394998451876</c:v>
                </c:pt>
                <c:pt idx="10">
                  <c:v>0.90752424829939649</c:v>
                </c:pt>
                <c:pt idx="11">
                  <c:v>0.84143293197453373</c:v>
                </c:pt>
                <c:pt idx="12">
                  <c:v>0.7323943194064797</c:v>
                </c:pt>
                <c:pt idx="13">
                  <c:v>0.56376448951333302</c:v>
                </c:pt>
                <c:pt idx="14">
                  <c:v>0.33592947495571585</c:v>
                </c:pt>
                <c:pt idx="15">
                  <c:v>0.1073290393567274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48-438D-B57F-47D4DE6A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34944"/>
        <c:axId val="162235520"/>
      </c:scatterChart>
      <c:valAx>
        <c:axId val="16223494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235520"/>
        <c:crosses val="autoZero"/>
        <c:crossBetween val="midCat"/>
      </c:valAx>
      <c:valAx>
        <c:axId val="16223552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23494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'pos17'!$F$5</c:f>
              <c:strCache>
                <c:ptCount val="1"/>
                <c:pt idx="0">
                  <c:v>position 17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'pos17'!$E$9:$E$23</c:f>
              <c:numCache>
                <c:formatCode>General</c:formatCode>
                <c:ptCount val="15"/>
                <c:pt idx="0">
                  <c:v>126.0333</c:v>
                </c:pt>
                <c:pt idx="1">
                  <c:v>118.1</c:v>
                </c:pt>
                <c:pt idx="2">
                  <c:v>110.16670000000001</c:v>
                </c:pt>
                <c:pt idx="3">
                  <c:v>102.2333</c:v>
                </c:pt>
                <c:pt idx="4">
                  <c:v>94.3</c:v>
                </c:pt>
                <c:pt idx="5">
                  <c:v>86.366699999999994</c:v>
                </c:pt>
                <c:pt idx="6">
                  <c:v>78.433300000000003</c:v>
                </c:pt>
                <c:pt idx="7">
                  <c:v>70.5</c:v>
                </c:pt>
                <c:pt idx="8">
                  <c:v>62.566699999999997</c:v>
                </c:pt>
                <c:pt idx="9">
                  <c:v>54.633299999999998</c:v>
                </c:pt>
                <c:pt idx="10">
                  <c:v>46.7</c:v>
                </c:pt>
                <c:pt idx="11">
                  <c:v>38.7667</c:v>
                </c:pt>
                <c:pt idx="12">
                  <c:v>30.833300000000001</c:v>
                </c:pt>
                <c:pt idx="13">
                  <c:v>22.9</c:v>
                </c:pt>
                <c:pt idx="14">
                  <c:v>14.966699999999999</c:v>
                </c:pt>
              </c:numCache>
            </c:numRef>
          </c:cat>
          <c:val>
            <c:numRef>
              <c:f>'pos17'!$H$9:$H$23</c:f>
              <c:numCache>
                <c:formatCode>0.0%</c:formatCode>
                <c:ptCount val="15"/>
                <c:pt idx="0">
                  <c:v>5.8868319674908675E-4</c:v>
                </c:pt>
                <c:pt idx="1">
                  <c:v>9.6142729762520144E-4</c:v>
                </c:pt>
                <c:pt idx="2">
                  <c:v>1.5893117456250738E-3</c:v>
                </c:pt>
                <c:pt idx="3">
                  <c:v>2.6543898092693018E-3</c:v>
                </c:pt>
                <c:pt idx="4">
                  <c:v>4.4809023463609939E-3</c:v>
                </c:pt>
                <c:pt idx="5">
                  <c:v>7.6349420020809878E-3</c:v>
                </c:pt>
                <c:pt idx="6">
                  <c:v>1.3106506477508446E-2</c:v>
                </c:pt>
                <c:pt idx="7">
                  <c:v>2.2589887140262076E-2</c:v>
                </c:pt>
                <c:pt idx="8">
                  <c:v>3.8869701685122264E-2</c:v>
                </c:pt>
                <c:pt idx="9">
                  <c:v>6.6091316324862759E-2</c:v>
                </c:pt>
                <c:pt idx="10">
                  <c:v>0.10903861256805404</c:v>
                </c:pt>
                <c:pt idx="11">
                  <c:v>0.16862982989314668</c:v>
                </c:pt>
                <c:pt idx="12">
                  <c:v>0.22783501455761718</c:v>
                </c:pt>
                <c:pt idx="13">
                  <c:v>0.22860043559898846</c:v>
                </c:pt>
                <c:pt idx="14">
                  <c:v>0.1073290393567274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2-4502-8830-4E20726C0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227264"/>
        <c:axId val="162237248"/>
      </c:barChart>
      <c:catAx>
        <c:axId val="1612272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23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23724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2272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'pos17'!$O$5</c:f>
              <c:strCache>
                <c:ptCount val="1"/>
                <c:pt idx="0">
                  <c:v>position 17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'pos17'!$N$8:$N$18</c:f>
              <c:numCache>
                <c:formatCode>General</c:formatCode>
                <c:ptCount val="11"/>
                <c:pt idx="0">
                  <c:v>82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'pos17'!$Q$8:$Q$18</c:f>
              <c:numCache>
                <c:formatCode>0.0%</c:formatCode>
                <c:ptCount val="11"/>
                <c:pt idx="0">
                  <c:v>2.9524312519643457E-2</c:v>
                </c:pt>
                <c:pt idx="1">
                  <c:v>9.0886409808603921E-2</c:v>
                </c:pt>
                <c:pt idx="2">
                  <c:v>0.28347811435810866</c:v>
                </c:pt>
                <c:pt idx="3">
                  <c:v>0.1439601849481737</c:v>
                </c:pt>
                <c:pt idx="4">
                  <c:v>7.448149384208122E-2</c:v>
                </c:pt>
                <c:pt idx="5">
                  <c:v>6.9394447018569339E-2</c:v>
                </c:pt>
                <c:pt idx="6">
                  <c:v>4.8077452718005884E-2</c:v>
                </c:pt>
                <c:pt idx="7">
                  <c:v>3.7637666179563031E-2</c:v>
                </c:pt>
                <c:pt idx="8">
                  <c:v>4.4318870351589462E-2</c:v>
                </c:pt>
                <c:pt idx="9">
                  <c:v>0.10360078671017119</c:v>
                </c:pt>
                <c:pt idx="10">
                  <c:v>7.4640261545490194E-2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A-480E-BE75-EB9D9F805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228288"/>
        <c:axId val="162238976"/>
      </c:barChart>
      <c:catAx>
        <c:axId val="161228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23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23897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2282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'pos17'!$O$5</c:f>
              <c:strCache>
                <c:ptCount val="1"/>
                <c:pt idx="0">
                  <c:v>position 17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'pos17'!$N$8:$N$19</c:f>
              <c:numCache>
                <c:formatCode>General</c:formatCode>
                <c:ptCount val="12"/>
                <c:pt idx="0">
                  <c:v>82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'pos17'!$R$8:$R$19</c:f>
              <c:numCache>
                <c:formatCode>0.0%</c:formatCode>
                <c:ptCount val="12"/>
                <c:pt idx="0">
                  <c:v>1</c:v>
                </c:pt>
                <c:pt idx="1">
                  <c:v>0.97047568748035662</c:v>
                </c:pt>
                <c:pt idx="2">
                  <c:v>0.87958927767175266</c:v>
                </c:pt>
                <c:pt idx="3">
                  <c:v>0.596111163313644</c:v>
                </c:pt>
                <c:pt idx="4">
                  <c:v>0.45215097836547036</c:v>
                </c:pt>
                <c:pt idx="5">
                  <c:v>0.37766948452338911</c:v>
                </c:pt>
                <c:pt idx="6">
                  <c:v>0.30827503750481977</c:v>
                </c:pt>
                <c:pt idx="7">
                  <c:v>0.26019758478681387</c:v>
                </c:pt>
                <c:pt idx="8">
                  <c:v>0.22255991860725086</c:v>
                </c:pt>
                <c:pt idx="9">
                  <c:v>0.17824104825566139</c:v>
                </c:pt>
                <c:pt idx="10">
                  <c:v>7.4640261545490194E-2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F-4D79-BFA3-7967E7731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40704"/>
        <c:axId val="162241280"/>
      </c:scatterChart>
      <c:valAx>
        <c:axId val="16224070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241280"/>
        <c:crosses val="autoZero"/>
        <c:crossBetween val="midCat"/>
      </c:valAx>
      <c:valAx>
        <c:axId val="16224128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24070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'pos17'!$F$5</c:f>
              <c:strCache>
                <c:ptCount val="1"/>
                <c:pt idx="0">
                  <c:v>position 17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'pos17'!$E$8:$E$24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126.0333</c:v>
                </c:pt>
                <c:pt idx="2">
                  <c:v>118.1</c:v>
                </c:pt>
                <c:pt idx="3">
                  <c:v>110.16670000000001</c:v>
                </c:pt>
                <c:pt idx="4">
                  <c:v>102.2333</c:v>
                </c:pt>
                <c:pt idx="5">
                  <c:v>94.3</c:v>
                </c:pt>
                <c:pt idx="6">
                  <c:v>86.366699999999994</c:v>
                </c:pt>
                <c:pt idx="7">
                  <c:v>78.433300000000003</c:v>
                </c:pt>
                <c:pt idx="8">
                  <c:v>70.5</c:v>
                </c:pt>
                <c:pt idx="9">
                  <c:v>62.566699999999997</c:v>
                </c:pt>
                <c:pt idx="10">
                  <c:v>54.633299999999998</c:v>
                </c:pt>
                <c:pt idx="11">
                  <c:v>46.7</c:v>
                </c:pt>
                <c:pt idx="12">
                  <c:v>38.7667</c:v>
                </c:pt>
                <c:pt idx="13">
                  <c:v>30.833300000000001</c:v>
                </c:pt>
                <c:pt idx="14">
                  <c:v>22.9</c:v>
                </c:pt>
                <c:pt idx="15">
                  <c:v>14.966699999999999</c:v>
                </c:pt>
                <c:pt idx="16">
                  <c:v>12</c:v>
                </c:pt>
              </c:numCache>
            </c:numRef>
          </c:xVal>
          <c:yVal>
            <c:numRef>
              <c:f>'pos17'!$I$8:$I$24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0.9994113168032509</c:v>
                </c:pt>
                <c:pt idx="3">
                  <c:v>0.99844988950562574</c:v>
                </c:pt>
                <c:pt idx="4">
                  <c:v>0.9968605777600007</c:v>
                </c:pt>
                <c:pt idx="5">
                  <c:v>0.99420618795073135</c:v>
                </c:pt>
                <c:pt idx="6">
                  <c:v>0.98972528560437034</c:v>
                </c:pt>
                <c:pt idx="7">
                  <c:v>0.98209034360228931</c:v>
                </c:pt>
                <c:pt idx="8">
                  <c:v>0.96898383712478087</c:v>
                </c:pt>
                <c:pt idx="9">
                  <c:v>0.94639394998451876</c:v>
                </c:pt>
                <c:pt idx="10">
                  <c:v>0.90752424829939649</c:v>
                </c:pt>
                <c:pt idx="11">
                  <c:v>0.84143293197453373</c:v>
                </c:pt>
                <c:pt idx="12">
                  <c:v>0.7323943194064797</c:v>
                </c:pt>
                <c:pt idx="13">
                  <c:v>0.56376448951333302</c:v>
                </c:pt>
                <c:pt idx="14">
                  <c:v>0.33592947495571585</c:v>
                </c:pt>
                <c:pt idx="15">
                  <c:v>0.1073290393567274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2-4A79-BBFF-8DDF08BCA224}"/>
            </c:ext>
          </c:extLst>
        </c:ser>
        <c:ser>
          <c:idx val="1"/>
          <c:order val="1"/>
          <c:tx>
            <c:v>US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'pos17'!$N$8:$N$20</c:f>
              <c:numCache>
                <c:formatCode>General</c:formatCode>
                <c:ptCount val="13"/>
                <c:pt idx="0">
                  <c:v>82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'pos17'!$R$8:$R$20</c:f>
              <c:numCache>
                <c:formatCode>0.0%</c:formatCode>
                <c:ptCount val="13"/>
                <c:pt idx="0">
                  <c:v>1</c:v>
                </c:pt>
                <c:pt idx="1">
                  <c:v>0.97047568748035662</c:v>
                </c:pt>
                <c:pt idx="2">
                  <c:v>0.87958927767175266</c:v>
                </c:pt>
                <c:pt idx="3">
                  <c:v>0.596111163313644</c:v>
                </c:pt>
                <c:pt idx="4">
                  <c:v>0.45215097836547036</c:v>
                </c:pt>
                <c:pt idx="5">
                  <c:v>0.37766948452338911</c:v>
                </c:pt>
                <c:pt idx="6">
                  <c:v>0.30827503750481977</c:v>
                </c:pt>
                <c:pt idx="7">
                  <c:v>0.26019758478681387</c:v>
                </c:pt>
                <c:pt idx="8">
                  <c:v>0.22255991860725086</c:v>
                </c:pt>
                <c:pt idx="9">
                  <c:v>0.17824104825566139</c:v>
                </c:pt>
                <c:pt idx="10">
                  <c:v>7.4640261545490194E-2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72-4A79-BBFF-8DDF08BCA224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'pos17'!$N$8:$N$20</c:f>
              <c:numCache>
                <c:formatCode>General</c:formatCode>
                <c:ptCount val="13"/>
                <c:pt idx="0">
                  <c:v>82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'pos17'!$AD$8:$AD$20</c:f>
              <c:numCache>
                <c:formatCode>0.00</c:formatCode>
                <c:ptCount val="13"/>
                <c:pt idx="0">
                  <c:v>1.0000000000000002</c:v>
                </c:pt>
                <c:pt idx="1">
                  <c:v>1.0000000000000002</c:v>
                </c:pt>
                <c:pt idx="2">
                  <c:v>0.36607337043803362</c:v>
                </c:pt>
                <c:pt idx="3">
                  <c:v>5.0461109076922063E-2</c:v>
                </c:pt>
                <c:pt idx="4">
                  <c:v>1.9244953540933949E-2</c:v>
                </c:pt>
                <c:pt idx="5">
                  <c:v>1.0957941519364484E-2</c:v>
                </c:pt>
                <c:pt idx="6">
                  <c:v>6.133320418556458E-3</c:v>
                </c:pt>
                <c:pt idx="7">
                  <c:v>3.9957648279356356E-3</c:v>
                </c:pt>
                <c:pt idx="8">
                  <c:v>2.8855535411475347E-3</c:v>
                </c:pt>
                <c:pt idx="9">
                  <c:v>2.0041965375310515E-3</c:v>
                </c:pt>
                <c:pt idx="10">
                  <c:v>6.2450937580088204E-4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72-4A79-BBFF-8DDF08BCA224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'pos17'!$AU$8:$AU$16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'pos17'!$AX$8:$AX$16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0.97523761919064711</c:v>
                </c:pt>
                <c:pt idx="3">
                  <c:v>0.48234959596724158</c:v>
                </c:pt>
                <c:pt idx="4">
                  <c:v>9.3782500010910111E-2</c:v>
                </c:pt>
                <c:pt idx="5">
                  <c:v>9.6224767704669745E-3</c:v>
                </c:pt>
                <c:pt idx="6">
                  <c:v>3.066660209278229E-3</c:v>
                </c:pt>
                <c:pt idx="7">
                  <c:v>1.9978824139678178E-3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66-429B-BC8C-E088504EA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36640"/>
        <c:axId val="162137216"/>
      </c:scatterChart>
      <c:valAx>
        <c:axId val="16213664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984011855257407"/>
              <c:y val="0.842789653893204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137216"/>
        <c:crosses val="autoZero"/>
        <c:crossBetween val="midCat"/>
      </c:valAx>
      <c:valAx>
        <c:axId val="16213721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13664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'pos18'!$F$5</c:f>
              <c:strCache>
                <c:ptCount val="1"/>
                <c:pt idx="0">
                  <c:v>position 18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'pos18'!$E$8:$E$24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95.133300000000006</c:v>
                </c:pt>
                <c:pt idx="2">
                  <c:v>89.4</c:v>
                </c:pt>
                <c:pt idx="3">
                  <c:v>83.666700000000006</c:v>
                </c:pt>
                <c:pt idx="4">
                  <c:v>77.933300000000003</c:v>
                </c:pt>
                <c:pt idx="5">
                  <c:v>72.2</c:v>
                </c:pt>
                <c:pt idx="6">
                  <c:v>66.466700000000003</c:v>
                </c:pt>
                <c:pt idx="7">
                  <c:v>60.7333</c:v>
                </c:pt>
                <c:pt idx="8">
                  <c:v>55</c:v>
                </c:pt>
                <c:pt idx="9">
                  <c:v>49.2667</c:v>
                </c:pt>
                <c:pt idx="10">
                  <c:v>43.533299999999997</c:v>
                </c:pt>
                <c:pt idx="11">
                  <c:v>37.799999999999997</c:v>
                </c:pt>
                <c:pt idx="12">
                  <c:v>32.066699999999997</c:v>
                </c:pt>
                <c:pt idx="13">
                  <c:v>26.333300000000001</c:v>
                </c:pt>
                <c:pt idx="14">
                  <c:v>20.6</c:v>
                </c:pt>
                <c:pt idx="15">
                  <c:v>14.8667</c:v>
                </c:pt>
                <c:pt idx="16">
                  <c:v>12</c:v>
                </c:pt>
              </c:numCache>
            </c:numRef>
          </c:xVal>
          <c:yVal>
            <c:numRef>
              <c:f>'pos18'!$I$8:$I$24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0.9966426225974544</c:v>
                </c:pt>
                <c:pt idx="3">
                  <c:v>0.99170192444730909</c:v>
                </c:pt>
                <c:pt idx="4">
                  <c:v>0.98440432608891415</c:v>
                </c:pt>
                <c:pt idx="5">
                  <c:v>0.97359690341318006</c:v>
                </c:pt>
                <c:pt idx="6">
                  <c:v>0.95757721436234289</c:v>
                </c:pt>
                <c:pt idx="7">
                  <c:v>0.93386214686381241</c:v>
                </c:pt>
                <c:pt idx="8">
                  <c:v>0.89892344115939071</c:v>
                </c:pt>
                <c:pt idx="9">
                  <c:v>0.84795937396079069</c:v>
                </c:pt>
                <c:pt idx="10">
                  <c:v>0.7749295021651007</c:v>
                </c:pt>
                <c:pt idx="11">
                  <c:v>0.67337362186216387</c:v>
                </c:pt>
                <c:pt idx="12">
                  <c:v>0.53901045644024403</c:v>
                </c:pt>
                <c:pt idx="13">
                  <c:v>0.37547958735810916</c:v>
                </c:pt>
                <c:pt idx="14">
                  <c:v>0.20326846185317304</c:v>
                </c:pt>
                <c:pt idx="15">
                  <c:v>6.4458809907205913E-2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4F-412C-A4D8-2E2C078D8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1824"/>
        <c:axId val="162142400"/>
      </c:scatterChart>
      <c:valAx>
        <c:axId val="16214182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142400"/>
        <c:crosses val="autoZero"/>
        <c:crossBetween val="midCat"/>
      </c:valAx>
      <c:valAx>
        <c:axId val="16214240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14182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'pos18'!$F$5</c:f>
              <c:strCache>
                <c:ptCount val="1"/>
                <c:pt idx="0">
                  <c:v>position 18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'pos18'!$E$9:$E$23</c:f>
              <c:numCache>
                <c:formatCode>General</c:formatCode>
                <c:ptCount val="15"/>
                <c:pt idx="0">
                  <c:v>95.133300000000006</c:v>
                </c:pt>
                <c:pt idx="1">
                  <c:v>89.4</c:v>
                </c:pt>
                <c:pt idx="2">
                  <c:v>83.666700000000006</c:v>
                </c:pt>
                <c:pt idx="3">
                  <c:v>77.933300000000003</c:v>
                </c:pt>
                <c:pt idx="4">
                  <c:v>72.2</c:v>
                </c:pt>
                <c:pt idx="5">
                  <c:v>66.466700000000003</c:v>
                </c:pt>
                <c:pt idx="6">
                  <c:v>60.7333</c:v>
                </c:pt>
                <c:pt idx="7">
                  <c:v>55</c:v>
                </c:pt>
                <c:pt idx="8">
                  <c:v>49.2667</c:v>
                </c:pt>
                <c:pt idx="9">
                  <c:v>43.533299999999997</c:v>
                </c:pt>
                <c:pt idx="10">
                  <c:v>37.799999999999997</c:v>
                </c:pt>
                <c:pt idx="11">
                  <c:v>32.066699999999997</c:v>
                </c:pt>
                <c:pt idx="12">
                  <c:v>26.333300000000001</c:v>
                </c:pt>
                <c:pt idx="13">
                  <c:v>20.6</c:v>
                </c:pt>
                <c:pt idx="14">
                  <c:v>14.8667</c:v>
                </c:pt>
              </c:numCache>
            </c:numRef>
          </c:cat>
          <c:val>
            <c:numRef>
              <c:f>'pos18'!$H$9:$H$23</c:f>
              <c:numCache>
                <c:formatCode>0.0%</c:formatCode>
                <c:ptCount val="15"/>
                <c:pt idx="0">
                  <c:v>3.3573774025456504E-3</c:v>
                </c:pt>
                <c:pt idx="1">
                  <c:v>4.940698150145321E-3</c:v>
                </c:pt>
                <c:pt idx="2">
                  <c:v>7.297598358394896E-3</c:v>
                </c:pt>
                <c:pt idx="3">
                  <c:v>1.0807422675734066E-2</c:v>
                </c:pt>
                <c:pt idx="4">
                  <c:v>1.6019689050837147E-2</c:v>
                </c:pt>
                <c:pt idx="5">
                  <c:v>2.371506749853048E-2</c:v>
                </c:pt>
                <c:pt idx="6">
                  <c:v>3.4938705704421744E-2</c:v>
                </c:pt>
                <c:pt idx="7">
                  <c:v>5.0964067198600034E-2</c:v>
                </c:pt>
                <c:pt idx="8">
                  <c:v>7.3029871795689927E-2</c:v>
                </c:pt>
                <c:pt idx="9">
                  <c:v>0.10155588030293683</c:v>
                </c:pt>
                <c:pt idx="10">
                  <c:v>0.13436316542191987</c:v>
                </c:pt>
                <c:pt idx="11">
                  <c:v>0.16353086908213482</c:v>
                </c:pt>
                <c:pt idx="12">
                  <c:v>0.17221112550493609</c:v>
                </c:pt>
                <c:pt idx="13">
                  <c:v>0.13880965194596712</c:v>
                </c:pt>
                <c:pt idx="14">
                  <c:v>6.4458809907205913E-2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A-4ADB-B6B8-555A6D4FE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701888"/>
        <c:axId val="159744000"/>
      </c:barChart>
      <c:catAx>
        <c:axId val="161701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4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4400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7018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'pos18'!$O$5</c:f>
              <c:strCache>
                <c:ptCount val="1"/>
                <c:pt idx="0">
                  <c:v>position 18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'pos18'!$N$8:$N$18</c:f>
              <c:numCache>
                <c:formatCode>General</c:formatCode>
                <c:ptCount val="11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'pos18'!$Q$8:$Q$18</c:f>
              <c:numCache>
                <c:formatCode>0.0%</c:formatCode>
                <c:ptCount val="11"/>
                <c:pt idx="0">
                  <c:v>1.4031087862096886E-2</c:v>
                </c:pt>
                <c:pt idx="1">
                  <c:v>5.6758254051117056E-2</c:v>
                </c:pt>
                <c:pt idx="2">
                  <c:v>0.29457294141461493</c:v>
                </c:pt>
                <c:pt idx="3">
                  <c:v>0.14627702076430543</c:v>
                </c:pt>
                <c:pt idx="4">
                  <c:v>0.13025899449197237</c:v>
                </c:pt>
                <c:pt idx="5">
                  <c:v>0.10533170684934426</c:v>
                </c:pt>
                <c:pt idx="6">
                  <c:v>6.3342318059299185E-2</c:v>
                </c:pt>
                <c:pt idx="7">
                  <c:v>3.6617197404728172E-2</c:v>
                </c:pt>
                <c:pt idx="8">
                  <c:v>2.8269925316684961E-2</c:v>
                </c:pt>
                <c:pt idx="9">
                  <c:v>7.1756176555192147E-2</c:v>
                </c:pt>
                <c:pt idx="10">
                  <c:v>5.2784377230644663E-2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D-47D8-886C-A63939E71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703424"/>
        <c:axId val="159745728"/>
      </c:barChart>
      <c:catAx>
        <c:axId val="161703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4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7457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7034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'pos18'!$O$5</c:f>
              <c:strCache>
                <c:ptCount val="1"/>
                <c:pt idx="0">
                  <c:v>position 18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'pos18'!$N$8:$N$19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'pos18'!$R$8:$R$19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0.98596891213790305</c:v>
                </c:pt>
                <c:pt idx="2">
                  <c:v>0.92921065808678605</c:v>
                </c:pt>
                <c:pt idx="3">
                  <c:v>0.63463771667217117</c:v>
                </c:pt>
                <c:pt idx="4">
                  <c:v>0.48836069590786574</c:v>
                </c:pt>
                <c:pt idx="5">
                  <c:v>0.35810170141589337</c:v>
                </c:pt>
                <c:pt idx="6">
                  <c:v>0.25276999456654914</c:v>
                </c:pt>
                <c:pt idx="7">
                  <c:v>0.18942767650724995</c:v>
                </c:pt>
                <c:pt idx="8">
                  <c:v>0.15281047910252177</c:v>
                </c:pt>
                <c:pt idx="9">
                  <c:v>0.12454055378583681</c:v>
                </c:pt>
                <c:pt idx="10">
                  <c:v>5.2784377230644663E-2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EA-4E53-81F1-C2C29686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7456"/>
        <c:axId val="159748032"/>
      </c:scatterChart>
      <c:valAx>
        <c:axId val="15974745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48032"/>
        <c:crosses val="autoZero"/>
        <c:crossBetween val="midCat"/>
      </c:valAx>
      <c:valAx>
        <c:axId val="15974803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4745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'pos18'!$F$5</c:f>
              <c:strCache>
                <c:ptCount val="1"/>
                <c:pt idx="0">
                  <c:v>position 18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'pos18'!$E$8:$E$24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95.133300000000006</c:v>
                </c:pt>
                <c:pt idx="2">
                  <c:v>89.4</c:v>
                </c:pt>
                <c:pt idx="3">
                  <c:v>83.666700000000006</c:v>
                </c:pt>
                <c:pt idx="4">
                  <c:v>77.933300000000003</c:v>
                </c:pt>
                <c:pt idx="5">
                  <c:v>72.2</c:v>
                </c:pt>
                <c:pt idx="6">
                  <c:v>66.466700000000003</c:v>
                </c:pt>
                <c:pt idx="7">
                  <c:v>60.7333</c:v>
                </c:pt>
                <c:pt idx="8">
                  <c:v>55</c:v>
                </c:pt>
                <c:pt idx="9">
                  <c:v>49.2667</c:v>
                </c:pt>
                <c:pt idx="10">
                  <c:v>43.533299999999997</c:v>
                </c:pt>
                <c:pt idx="11">
                  <c:v>37.799999999999997</c:v>
                </c:pt>
                <c:pt idx="12">
                  <c:v>32.066699999999997</c:v>
                </c:pt>
                <c:pt idx="13">
                  <c:v>26.333300000000001</c:v>
                </c:pt>
                <c:pt idx="14">
                  <c:v>20.6</c:v>
                </c:pt>
                <c:pt idx="15">
                  <c:v>14.8667</c:v>
                </c:pt>
                <c:pt idx="16">
                  <c:v>12</c:v>
                </c:pt>
              </c:numCache>
            </c:numRef>
          </c:xVal>
          <c:yVal>
            <c:numRef>
              <c:f>'pos18'!$I$8:$I$24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0.9966426225974544</c:v>
                </c:pt>
                <c:pt idx="3">
                  <c:v>0.99170192444730909</c:v>
                </c:pt>
                <c:pt idx="4">
                  <c:v>0.98440432608891415</c:v>
                </c:pt>
                <c:pt idx="5">
                  <c:v>0.97359690341318006</c:v>
                </c:pt>
                <c:pt idx="6">
                  <c:v>0.95757721436234289</c:v>
                </c:pt>
                <c:pt idx="7">
                  <c:v>0.93386214686381241</c:v>
                </c:pt>
                <c:pt idx="8">
                  <c:v>0.89892344115939071</c:v>
                </c:pt>
                <c:pt idx="9">
                  <c:v>0.84795937396079069</c:v>
                </c:pt>
                <c:pt idx="10">
                  <c:v>0.7749295021651007</c:v>
                </c:pt>
                <c:pt idx="11">
                  <c:v>0.67337362186216387</c:v>
                </c:pt>
                <c:pt idx="12">
                  <c:v>0.53901045644024403</c:v>
                </c:pt>
                <c:pt idx="13">
                  <c:v>0.37547958735810916</c:v>
                </c:pt>
                <c:pt idx="14">
                  <c:v>0.20326846185317304</c:v>
                </c:pt>
                <c:pt idx="15">
                  <c:v>6.4458809907205913E-2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5F-43BB-A669-19D9D3ED5006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'pos18'!$N$8:$N$20</c:f>
              <c:numCache>
                <c:formatCode>General</c:formatCode>
                <c:ptCount val="13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'pos18'!$R$8:$R$20</c:f>
              <c:numCache>
                <c:formatCode>0.0%</c:formatCode>
                <c:ptCount val="13"/>
                <c:pt idx="0">
                  <c:v>0.99999999999999989</c:v>
                </c:pt>
                <c:pt idx="1">
                  <c:v>0.98596891213790305</c:v>
                </c:pt>
                <c:pt idx="2">
                  <c:v>0.92921065808678605</c:v>
                </c:pt>
                <c:pt idx="3">
                  <c:v>0.63463771667217117</c:v>
                </c:pt>
                <c:pt idx="4">
                  <c:v>0.48836069590786574</c:v>
                </c:pt>
                <c:pt idx="5">
                  <c:v>0.35810170141589337</c:v>
                </c:pt>
                <c:pt idx="6">
                  <c:v>0.25276999456654914</c:v>
                </c:pt>
                <c:pt idx="7">
                  <c:v>0.18942767650724995</c:v>
                </c:pt>
                <c:pt idx="8">
                  <c:v>0.15281047910252177</c:v>
                </c:pt>
                <c:pt idx="9">
                  <c:v>0.12454055378583681</c:v>
                </c:pt>
                <c:pt idx="10">
                  <c:v>5.2784377230644663E-2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5F-43BB-A669-19D9D3ED5006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'pos18'!$N$8:$N$20</c:f>
              <c:numCache>
                <c:formatCode>General</c:formatCode>
                <c:ptCount val="13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'pos18'!$AD$8:$AD$20</c:f>
              <c:numCache>
                <c:formatCode>0.00</c:formatCode>
                <c:ptCount val="13"/>
                <c:pt idx="0">
                  <c:v>0.99999999999999989</c:v>
                </c:pt>
                <c:pt idx="1">
                  <c:v>0.99999999999999989</c:v>
                </c:pt>
                <c:pt idx="2">
                  <c:v>0.42769697492502701</c:v>
                </c:pt>
                <c:pt idx="3">
                  <c:v>4.3181406134091806E-2</c:v>
                </c:pt>
                <c:pt idx="4">
                  <c:v>1.9165169562933355E-2</c:v>
                </c:pt>
                <c:pt idx="5">
                  <c:v>8.5609015063595854E-3</c:v>
                </c:pt>
                <c:pt idx="6">
                  <c:v>3.7124239081338653E-3</c:v>
                </c:pt>
                <c:pt idx="7">
                  <c:v>1.9323500750320468E-3</c:v>
                </c:pt>
                <c:pt idx="8">
                  <c:v>1.2592676884991536E-3</c:v>
                </c:pt>
                <c:pt idx="9">
                  <c:v>9.070193852540587E-4</c:v>
                </c:pt>
                <c:pt idx="10">
                  <c:v>2.9458370927154314E-4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5F-43BB-A669-19D9D3ED5006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'pos18'!$AU$8:$AU$16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'pos18'!$AX$8:$AX$16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0.97368710048369467</c:v>
                </c:pt>
                <c:pt idx="3">
                  <c:v>0.48694457799679858</c:v>
                </c:pt>
                <c:pt idx="4">
                  <c:v>6.7539342889778739E-2</c:v>
                </c:pt>
                <c:pt idx="5">
                  <c:v>9.5825847814666777E-3</c:v>
                </c:pt>
                <c:pt idx="6">
                  <c:v>1.8562119540669326E-3</c:v>
                </c:pt>
                <c:pt idx="7">
                  <c:v>9.6617503751602338E-4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7-4E1F-8EAB-2BD0B90CC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49760"/>
        <c:axId val="159750336"/>
      </c:scatterChart>
      <c:valAx>
        <c:axId val="15974976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984011855257407"/>
              <c:y val="0.850054615925197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50336"/>
        <c:crosses val="autoZero"/>
        <c:crossBetween val="midCat"/>
      </c:valAx>
      <c:valAx>
        <c:axId val="15975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74976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pos19a!$F$5</c:f>
              <c:strCache>
                <c:ptCount val="1"/>
                <c:pt idx="0">
                  <c:v>position 19a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pos19a!$E$8:$E$24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pos19a!$I$8:$I$24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0.99227066441144185</c:v>
                </c:pt>
                <c:pt idx="3">
                  <c:v>0.98236674314026484</c:v>
                </c:pt>
                <c:pt idx="4">
                  <c:v>0.96961460915264008</c:v>
                </c:pt>
                <c:pt idx="5">
                  <c:v>0.95312010275485393</c:v>
                </c:pt>
                <c:pt idx="6">
                  <c:v>0.93169435242589271</c:v>
                </c:pt>
                <c:pt idx="7">
                  <c:v>0.90376155206876341</c:v>
                </c:pt>
                <c:pt idx="8">
                  <c:v>0.86725203608448942</c:v>
                </c:pt>
                <c:pt idx="9">
                  <c:v>0.8194913447613803</c:v>
                </c:pt>
                <c:pt idx="10">
                  <c:v>0.75713272791549191</c:v>
                </c:pt>
                <c:pt idx="11">
                  <c:v>0.67624803107772979</c:v>
                </c:pt>
                <c:pt idx="12">
                  <c:v>0.57283358405000884</c:v>
                </c:pt>
                <c:pt idx="13">
                  <c:v>0.44430447674616758</c:v>
                </c:pt>
                <c:pt idx="14">
                  <c:v>0.2930217451885454</c:v>
                </c:pt>
                <c:pt idx="15">
                  <c:v>0.13323179920568146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D-466E-BA78-9E05C6ED3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40352"/>
        <c:axId val="162540928"/>
      </c:scatterChart>
      <c:valAx>
        <c:axId val="16254035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40928"/>
        <c:crosses val="autoZero"/>
        <c:crossBetween val="midCat"/>
      </c:valAx>
      <c:valAx>
        <c:axId val="1625409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4035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pos19a!$F$5</c:f>
              <c:strCache>
                <c:ptCount val="1"/>
                <c:pt idx="0">
                  <c:v>position 19a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pos19a!$E$9:$E$23</c:f>
              <c:numCache>
                <c:formatCode>General</c:formatCode>
                <c:ptCount val="15"/>
                <c:pt idx="0">
                  <c:v>110.66670000000001</c:v>
                </c:pt>
                <c:pt idx="1">
                  <c:v>104</c:v>
                </c:pt>
                <c:pt idx="2">
                  <c:v>97.333299999999994</c:v>
                </c:pt>
                <c:pt idx="3">
                  <c:v>90.666700000000006</c:v>
                </c:pt>
                <c:pt idx="4">
                  <c:v>84</c:v>
                </c:pt>
                <c:pt idx="5">
                  <c:v>77.333299999999994</c:v>
                </c:pt>
                <c:pt idx="6">
                  <c:v>70.666700000000006</c:v>
                </c:pt>
                <c:pt idx="7">
                  <c:v>64</c:v>
                </c:pt>
                <c:pt idx="8">
                  <c:v>57.333300000000001</c:v>
                </c:pt>
                <c:pt idx="9">
                  <c:v>50.666699999999999</c:v>
                </c:pt>
                <c:pt idx="10">
                  <c:v>44</c:v>
                </c:pt>
                <c:pt idx="11">
                  <c:v>37.333300000000001</c:v>
                </c:pt>
                <c:pt idx="12">
                  <c:v>30.666699999999999</c:v>
                </c:pt>
                <c:pt idx="13">
                  <c:v>24</c:v>
                </c:pt>
                <c:pt idx="14">
                  <c:v>17.333300000000001</c:v>
                </c:pt>
              </c:numCache>
            </c:numRef>
          </c:cat>
          <c:val>
            <c:numRef>
              <c:f>pos19a!$H$9:$H$23</c:f>
              <c:numCache>
                <c:formatCode>0.0%</c:formatCode>
                <c:ptCount val="15"/>
                <c:pt idx="0">
                  <c:v>7.729335588558232E-3</c:v>
                </c:pt>
                <c:pt idx="1">
                  <c:v>9.9039212711769832E-3</c:v>
                </c:pt>
                <c:pt idx="2">
                  <c:v>1.2752133987624776E-2</c:v>
                </c:pt>
                <c:pt idx="3">
                  <c:v>1.6494506397786119E-2</c:v>
                </c:pt>
                <c:pt idx="4">
                  <c:v>2.142575032896122E-2</c:v>
                </c:pt>
                <c:pt idx="5">
                  <c:v>2.7932800357129254E-2</c:v>
                </c:pt>
                <c:pt idx="6">
                  <c:v>3.6509515984274016E-2</c:v>
                </c:pt>
                <c:pt idx="7">
                  <c:v>4.7760691323109082E-2</c:v>
                </c:pt>
                <c:pt idx="8">
                  <c:v>6.2358616845888441E-2</c:v>
                </c:pt>
                <c:pt idx="9">
                  <c:v>8.0884696837762143E-2</c:v>
                </c:pt>
                <c:pt idx="10">
                  <c:v>0.10341444702772096</c:v>
                </c:pt>
                <c:pt idx="11">
                  <c:v>0.12852910730384123</c:v>
                </c:pt>
                <c:pt idx="12">
                  <c:v>0.15128273155762217</c:v>
                </c:pt>
                <c:pt idx="13">
                  <c:v>0.15978994598286395</c:v>
                </c:pt>
                <c:pt idx="14">
                  <c:v>0.13323179920568146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8-4F7A-AB9C-6AF448A85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749952"/>
        <c:axId val="162542656"/>
      </c:barChart>
      <c:catAx>
        <c:axId val="162749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42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542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749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pos19a!$O$5</c:f>
              <c:strCache>
                <c:ptCount val="1"/>
                <c:pt idx="0">
                  <c:v>position 19a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pos19a!$N$8:$N$18</c:f>
              <c:numCache>
                <c:formatCode>General</c:formatCode>
                <c:ptCount val="11"/>
                <c:pt idx="0">
                  <c:v>89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pos19a!$Q$8:$Q$18</c:f>
              <c:numCache>
                <c:formatCode>0.0%</c:formatCode>
                <c:ptCount val="11"/>
                <c:pt idx="0">
                  <c:v>2.8174128433823224E-2</c:v>
                </c:pt>
                <c:pt idx="1">
                  <c:v>0.11690155914135374</c:v>
                </c:pt>
                <c:pt idx="2">
                  <c:v>0.21846783318581636</c:v>
                </c:pt>
                <c:pt idx="3">
                  <c:v>0.1567603318646475</c:v>
                </c:pt>
                <c:pt idx="4">
                  <c:v>4.9140997085323206E-2</c:v>
                </c:pt>
                <c:pt idx="5">
                  <c:v>0.1261124565959558</c:v>
                </c:pt>
                <c:pt idx="6">
                  <c:v>8.5838690956720795E-2</c:v>
                </c:pt>
                <c:pt idx="7">
                  <c:v>4.5620041564134246E-2</c:v>
                </c:pt>
                <c:pt idx="8">
                  <c:v>3.0255577277841006E-2</c:v>
                </c:pt>
                <c:pt idx="9">
                  <c:v>7.8300733694506866E-2</c:v>
                </c:pt>
                <c:pt idx="10">
                  <c:v>6.4427650199877465E-2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D-4C00-B98B-813CB18FD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968064"/>
        <c:axId val="162544384"/>
      </c:barChart>
      <c:catAx>
        <c:axId val="162968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4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54438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9680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pos19a!$O$5</c:f>
              <c:strCache>
                <c:ptCount val="1"/>
                <c:pt idx="0">
                  <c:v>position 19a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pos19a!$N$8:$N$19</c:f>
              <c:numCache>
                <c:formatCode>General</c:formatCode>
                <c:ptCount val="12"/>
                <c:pt idx="0">
                  <c:v>89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pos19a!$R$8:$R$19</c:f>
              <c:numCache>
                <c:formatCode>0.0%</c:formatCode>
                <c:ptCount val="12"/>
                <c:pt idx="0">
                  <c:v>1</c:v>
                </c:pt>
                <c:pt idx="1">
                  <c:v>0.97182587156617684</c:v>
                </c:pt>
                <c:pt idx="2">
                  <c:v>0.85492431242482314</c:v>
                </c:pt>
                <c:pt idx="3">
                  <c:v>0.63645647923900683</c:v>
                </c:pt>
                <c:pt idx="4">
                  <c:v>0.47969614737435934</c:v>
                </c:pt>
                <c:pt idx="5">
                  <c:v>0.43055515028903613</c:v>
                </c:pt>
                <c:pt idx="6">
                  <c:v>0.30444269369308036</c:v>
                </c:pt>
                <c:pt idx="7">
                  <c:v>0.21860400273635958</c:v>
                </c:pt>
                <c:pt idx="8">
                  <c:v>0.17298396117222534</c:v>
                </c:pt>
                <c:pt idx="9">
                  <c:v>0.14272838389438433</c:v>
                </c:pt>
                <c:pt idx="10">
                  <c:v>6.4427650199877465E-2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6D-42B8-90F9-AAB6655F8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70816"/>
        <c:axId val="162571392"/>
      </c:scatterChart>
      <c:valAx>
        <c:axId val="16257081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71392"/>
        <c:crosses val="autoZero"/>
        <c:crossBetween val="midCat"/>
      </c:valAx>
      <c:valAx>
        <c:axId val="16257139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7081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pos19a!$F$5</c:f>
              <c:strCache>
                <c:ptCount val="1"/>
                <c:pt idx="0">
                  <c:v>position 19a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pos19a!$E$8:$E$24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pos19a!$I$8:$I$24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0.99227066441144185</c:v>
                </c:pt>
                <c:pt idx="3">
                  <c:v>0.98236674314026484</c:v>
                </c:pt>
                <c:pt idx="4">
                  <c:v>0.96961460915264008</c:v>
                </c:pt>
                <c:pt idx="5">
                  <c:v>0.95312010275485393</c:v>
                </c:pt>
                <c:pt idx="6">
                  <c:v>0.93169435242589271</c:v>
                </c:pt>
                <c:pt idx="7">
                  <c:v>0.90376155206876341</c:v>
                </c:pt>
                <c:pt idx="8">
                  <c:v>0.86725203608448942</c:v>
                </c:pt>
                <c:pt idx="9">
                  <c:v>0.8194913447613803</c:v>
                </c:pt>
                <c:pt idx="10">
                  <c:v>0.75713272791549191</c:v>
                </c:pt>
                <c:pt idx="11">
                  <c:v>0.67624803107772979</c:v>
                </c:pt>
                <c:pt idx="12">
                  <c:v>0.57283358405000884</c:v>
                </c:pt>
                <c:pt idx="13">
                  <c:v>0.44430447674616758</c:v>
                </c:pt>
                <c:pt idx="14">
                  <c:v>0.2930217451885454</c:v>
                </c:pt>
                <c:pt idx="15">
                  <c:v>0.13323179920568146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7C-406C-8FF4-0BCFBBC63881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pos19a!$N$8:$N$20</c:f>
              <c:numCache>
                <c:formatCode>General</c:formatCode>
                <c:ptCount val="13"/>
                <c:pt idx="0">
                  <c:v>89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pos19a!$R$8:$R$20</c:f>
              <c:numCache>
                <c:formatCode>0.0%</c:formatCode>
                <c:ptCount val="13"/>
                <c:pt idx="0">
                  <c:v>1</c:v>
                </c:pt>
                <c:pt idx="1">
                  <c:v>0.97182587156617684</c:v>
                </c:pt>
                <c:pt idx="2">
                  <c:v>0.85492431242482314</c:v>
                </c:pt>
                <c:pt idx="3">
                  <c:v>0.63645647923900683</c:v>
                </c:pt>
                <c:pt idx="4">
                  <c:v>0.47969614737435934</c:v>
                </c:pt>
                <c:pt idx="5">
                  <c:v>0.43055515028903613</c:v>
                </c:pt>
                <c:pt idx="6">
                  <c:v>0.30444269369308036</c:v>
                </c:pt>
                <c:pt idx="7">
                  <c:v>0.21860400273635958</c:v>
                </c:pt>
                <c:pt idx="8">
                  <c:v>0.17298396117222534</c:v>
                </c:pt>
                <c:pt idx="9">
                  <c:v>0.14272838389438433</c:v>
                </c:pt>
                <c:pt idx="10">
                  <c:v>6.4427650199877465E-2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7C-406C-8FF4-0BCFBBC63881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pos19a!$N$8:$N$20</c:f>
              <c:numCache>
                <c:formatCode>General</c:formatCode>
                <c:ptCount val="13"/>
                <c:pt idx="0">
                  <c:v>89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pos19a!$AD$8:$AD$20</c:f>
              <c:numCache>
                <c:formatCode>0.00</c:formatCode>
                <c:ptCount val="13"/>
                <c:pt idx="0">
                  <c:v>1.0000000000000002</c:v>
                </c:pt>
                <c:pt idx="1">
                  <c:v>1.0000000000000002</c:v>
                </c:pt>
                <c:pt idx="2">
                  <c:v>0.23454454806432912</c:v>
                </c:pt>
                <c:pt idx="3">
                  <c:v>5.4845001318720069E-2</c:v>
                </c:pt>
                <c:pt idx="4">
                  <c:v>2.0587679949724044E-2</c:v>
                </c:pt>
                <c:pt idx="5">
                  <c:v>1.532921508195853E-2</c:v>
                </c:pt>
                <c:pt idx="6">
                  <c:v>6.5613330590097519E-3</c:v>
                </c:pt>
                <c:pt idx="7">
                  <c:v>3.0871348896666013E-3</c:v>
                </c:pt>
                <c:pt idx="8">
                  <c:v>1.9208516935455514E-3</c:v>
                </c:pt>
                <c:pt idx="9">
                  <c:v>1.4030770474439257E-3</c:v>
                </c:pt>
                <c:pt idx="10">
                  <c:v>4.8807079062672816E-4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7C-406C-8FF4-0BCFBBC63881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pos19a!$AU$8:$AU$16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pos19a!$AX$8:$AX$16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0.93362601804224488</c:v>
                </c:pt>
                <c:pt idx="3">
                  <c:v>0.35835227360937422</c:v>
                </c:pt>
                <c:pt idx="4">
                  <c:v>6.7392440120459085E-2</c:v>
                </c:pt>
                <c:pt idx="5">
                  <c:v>1.0293839974862024E-2</c:v>
                </c:pt>
                <c:pt idx="6">
                  <c:v>3.2806665295048759E-3</c:v>
                </c:pt>
                <c:pt idx="7">
                  <c:v>1.5435674448333006E-3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8-4BE5-8464-943EA2669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73120"/>
        <c:axId val="162573696"/>
      </c:scatterChart>
      <c:valAx>
        <c:axId val="16257312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395420107360064"/>
              <c:y val="0.857319577957189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73696"/>
        <c:crosses val="autoZero"/>
        <c:crossBetween val="midCat"/>
      </c:valAx>
      <c:valAx>
        <c:axId val="16257369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57312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pos19b!$F$5</c:f>
              <c:strCache>
                <c:ptCount val="1"/>
                <c:pt idx="0">
                  <c:v>position 19b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pos19b!$E$8:$E$24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94.2</c:v>
                </c:pt>
                <c:pt idx="2">
                  <c:v>88.6</c:v>
                </c:pt>
                <c:pt idx="3">
                  <c:v>83</c:v>
                </c:pt>
                <c:pt idx="4">
                  <c:v>77.400000000000006</c:v>
                </c:pt>
                <c:pt idx="5">
                  <c:v>71.8</c:v>
                </c:pt>
                <c:pt idx="6">
                  <c:v>66.2</c:v>
                </c:pt>
                <c:pt idx="7">
                  <c:v>60.6</c:v>
                </c:pt>
                <c:pt idx="8">
                  <c:v>55</c:v>
                </c:pt>
                <c:pt idx="9">
                  <c:v>49.4</c:v>
                </c:pt>
                <c:pt idx="10">
                  <c:v>43.8</c:v>
                </c:pt>
                <c:pt idx="11">
                  <c:v>38.200000000000003</c:v>
                </c:pt>
                <c:pt idx="12">
                  <c:v>32.6</c:v>
                </c:pt>
                <c:pt idx="13">
                  <c:v>27</c:v>
                </c:pt>
                <c:pt idx="14">
                  <c:v>21.4</c:v>
                </c:pt>
                <c:pt idx="15">
                  <c:v>15.8</c:v>
                </c:pt>
                <c:pt idx="16">
                  <c:v>14</c:v>
                </c:pt>
              </c:numCache>
            </c:numRef>
          </c:xVal>
          <c:yVal>
            <c:numRef>
              <c:f>pos19b!$I$8:$I$24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0.98722503349680646</c:v>
                </c:pt>
                <c:pt idx="3">
                  <c:v>0.97115892445982344</c:v>
                </c:pt>
                <c:pt idx="4">
                  <c:v>0.95091514575988978</c:v>
                </c:pt>
                <c:pt idx="5">
                  <c:v>0.92537692037516428</c:v>
                </c:pt>
                <c:pt idx="6">
                  <c:v>0.89315104132790446</c:v>
                </c:pt>
                <c:pt idx="7">
                  <c:v>0.85253535051318408</c:v>
                </c:pt>
                <c:pt idx="8">
                  <c:v>0.80151158404121081</c:v>
                </c:pt>
                <c:pt idx="9">
                  <c:v>0.73781431712044543</c:v>
                </c:pt>
                <c:pt idx="10">
                  <c:v>0.65915536013945086</c:v>
                </c:pt>
                <c:pt idx="11">
                  <c:v>0.56374669910111486</c:v>
                </c:pt>
                <c:pt idx="12">
                  <c:v>0.45135223030192662</c:v>
                </c:pt>
                <c:pt idx="13">
                  <c:v>0.32515837810414583</c:v>
                </c:pt>
                <c:pt idx="14">
                  <c:v>0.19457221651294992</c:v>
                </c:pt>
                <c:pt idx="15">
                  <c:v>7.7891457338727502E-2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AB-4308-B134-1D159B90B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53312"/>
        <c:axId val="160653888"/>
      </c:scatterChart>
      <c:valAx>
        <c:axId val="16065331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653888"/>
        <c:crosses val="autoZero"/>
        <c:crossBetween val="midCat"/>
      </c:valAx>
      <c:valAx>
        <c:axId val="16065388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65331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pos19b!$F$5</c:f>
              <c:strCache>
                <c:ptCount val="1"/>
                <c:pt idx="0">
                  <c:v>position 19b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pos19b!$E$9:$E$23</c:f>
              <c:numCache>
                <c:formatCode>General</c:formatCode>
                <c:ptCount val="15"/>
                <c:pt idx="0">
                  <c:v>94.2</c:v>
                </c:pt>
                <c:pt idx="1">
                  <c:v>88.6</c:v>
                </c:pt>
                <c:pt idx="2">
                  <c:v>83</c:v>
                </c:pt>
                <c:pt idx="3">
                  <c:v>77.400000000000006</c:v>
                </c:pt>
                <c:pt idx="4">
                  <c:v>71.8</c:v>
                </c:pt>
                <c:pt idx="5">
                  <c:v>66.2</c:v>
                </c:pt>
                <c:pt idx="6">
                  <c:v>60.6</c:v>
                </c:pt>
                <c:pt idx="7">
                  <c:v>55</c:v>
                </c:pt>
                <c:pt idx="8">
                  <c:v>49.4</c:v>
                </c:pt>
                <c:pt idx="9">
                  <c:v>43.8</c:v>
                </c:pt>
                <c:pt idx="10">
                  <c:v>38.200000000000003</c:v>
                </c:pt>
                <c:pt idx="11">
                  <c:v>32.6</c:v>
                </c:pt>
                <c:pt idx="12">
                  <c:v>27</c:v>
                </c:pt>
                <c:pt idx="13">
                  <c:v>21.4</c:v>
                </c:pt>
                <c:pt idx="14">
                  <c:v>15.8</c:v>
                </c:pt>
              </c:numCache>
            </c:numRef>
          </c:cat>
          <c:val>
            <c:numRef>
              <c:f>pos19b!$H$9:$H$23</c:f>
              <c:numCache>
                <c:formatCode>0.0%</c:formatCode>
                <c:ptCount val="15"/>
                <c:pt idx="0">
                  <c:v>1.2774966503193578E-2</c:v>
                </c:pt>
                <c:pt idx="1">
                  <c:v>1.6066109036983075E-2</c:v>
                </c:pt>
                <c:pt idx="2">
                  <c:v>2.0243778699933657E-2</c:v>
                </c:pt>
                <c:pt idx="3">
                  <c:v>2.5538225384725454E-2</c:v>
                </c:pt>
                <c:pt idx="4">
                  <c:v>3.2225879047259764E-2</c:v>
                </c:pt>
                <c:pt idx="5">
                  <c:v>4.0615690814720384E-2</c:v>
                </c:pt>
                <c:pt idx="6">
                  <c:v>5.102376647197325E-2</c:v>
                </c:pt>
                <c:pt idx="7">
                  <c:v>6.3697266920765425E-2</c:v>
                </c:pt>
                <c:pt idx="8">
                  <c:v>7.8658956980994621E-2</c:v>
                </c:pt>
                <c:pt idx="9">
                  <c:v>9.5408661038335951E-2</c:v>
                </c:pt>
                <c:pt idx="10">
                  <c:v>0.11239446879918827</c:v>
                </c:pt>
                <c:pt idx="11">
                  <c:v>0.12619385219778076</c:v>
                </c:pt>
                <c:pt idx="12">
                  <c:v>0.13058616159119588</c:v>
                </c:pt>
                <c:pt idx="13">
                  <c:v>0.11668075917422241</c:v>
                </c:pt>
                <c:pt idx="14">
                  <c:v>7.7891457338727502E-2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9-4EDC-AE62-564D8B27E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899904"/>
        <c:axId val="160655616"/>
      </c:barChart>
      <c:catAx>
        <c:axId val="163899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65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065561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8999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pos19b!$O$5</c:f>
              <c:strCache>
                <c:ptCount val="1"/>
                <c:pt idx="0">
                  <c:v>position 19b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pos19b!$N$8:$N$18</c:f>
              <c:numCache>
                <c:formatCode>General</c:formatCode>
                <c:ptCount val="11"/>
                <c:pt idx="0">
                  <c:v>70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pos19b!$Q$8:$Q$18</c:f>
              <c:numCache>
                <c:formatCode>0.0%</c:formatCode>
                <c:ptCount val="11"/>
                <c:pt idx="0">
                  <c:v>1.2375710589793174E-2</c:v>
                </c:pt>
                <c:pt idx="1">
                  <c:v>1.101067817027321E-2</c:v>
                </c:pt>
                <c:pt idx="2">
                  <c:v>0.22569994370699636</c:v>
                </c:pt>
                <c:pt idx="3">
                  <c:v>0.13139312058661393</c:v>
                </c:pt>
                <c:pt idx="4">
                  <c:v>0.16404306268940552</c:v>
                </c:pt>
                <c:pt idx="5">
                  <c:v>0.13296815799375236</c:v>
                </c:pt>
                <c:pt idx="6">
                  <c:v>8.2811966784211113E-2</c:v>
                </c:pt>
                <c:pt idx="7">
                  <c:v>4.7886970648886244E-2</c:v>
                </c:pt>
                <c:pt idx="8">
                  <c:v>3.321870561092493E-2</c:v>
                </c:pt>
                <c:pt idx="9">
                  <c:v>0.1088555019848388</c:v>
                </c:pt>
                <c:pt idx="10">
                  <c:v>4.9736181234304316E-2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9-4D07-94E8-1EA037C2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139584"/>
        <c:axId val="160657344"/>
      </c:barChart>
      <c:catAx>
        <c:axId val="1631395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65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065734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395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pos19b!$O$5</c:f>
              <c:strCache>
                <c:ptCount val="1"/>
                <c:pt idx="0">
                  <c:v>position 19b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pos19b!$N$8:$N$19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0.98762428941020675</c:v>
                </c:pt>
                <c:pt idx="2">
                  <c:v>0.97661361123993351</c:v>
                </c:pt>
                <c:pt idx="3">
                  <c:v>0.7509136675329372</c:v>
                </c:pt>
                <c:pt idx="4">
                  <c:v>0.6195205469463233</c:v>
                </c:pt>
                <c:pt idx="5">
                  <c:v>0.45547748425691781</c:v>
                </c:pt>
                <c:pt idx="6">
                  <c:v>0.32250932626316542</c:v>
                </c:pt>
                <c:pt idx="7">
                  <c:v>0.23969735947895432</c:v>
                </c:pt>
                <c:pt idx="8">
                  <c:v>0.19181038883006807</c:v>
                </c:pt>
                <c:pt idx="9">
                  <c:v>0.15859168321914313</c:v>
                </c:pt>
                <c:pt idx="10">
                  <c:v>4.9736181234304316E-2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E-4F8F-A732-825DF644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59072"/>
        <c:axId val="160659648"/>
      </c:scatterChart>
      <c:valAx>
        <c:axId val="16065907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659648"/>
        <c:crosses val="autoZero"/>
        <c:crossBetween val="midCat"/>
      </c:valAx>
      <c:valAx>
        <c:axId val="16065964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65907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pos19b!$F$5</c:f>
              <c:strCache>
                <c:ptCount val="1"/>
                <c:pt idx="0">
                  <c:v>position 19b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pos19b!$E$8:$E$24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94.2</c:v>
                </c:pt>
                <c:pt idx="2">
                  <c:v>88.6</c:v>
                </c:pt>
                <c:pt idx="3">
                  <c:v>83</c:v>
                </c:pt>
                <c:pt idx="4">
                  <c:v>77.400000000000006</c:v>
                </c:pt>
                <c:pt idx="5">
                  <c:v>71.8</c:v>
                </c:pt>
                <c:pt idx="6">
                  <c:v>66.2</c:v>
                </c:pt>
                <c:pt idx="7">
                  <c:v>60.6</c:v>
                </c:pt>
                <c:pt idx="8">
                  <c:v>55</c:v>
                </c:pt>
                <c:pt idx="9">
                  <c:v>49.4</c:v>
                </c:pt>
                <c:pt idx="10">
                  <c:v>43.8</c:v>
                </c:pt>
                <c:pt idx="11">
                  <c:v>38.200000000000003</c:v>
                </c:pt>
                <c:pt idx="12">
                  <c:v>32.6</c:v>
                </c:pt>
                <c:pt idx="13">
                  <c:v>27</c:v>
                </c:pt>
                <c:pt idx="14">
                  <c:v>21.4</c:v>
                </c:pt>
                <c:pt idx="15">
                  <c:v>15.8</c:v>
                </c:pt>
                <c:pt idx="16">
                  <c:v>14</c:v>
                </c:pt>
              </c:numCache>
            </c:numRef>
          </c:xVal>
          <c:yVal>
            <c:numRef>
              <c:f>pos19b!$I$8:$I$24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0.98722503349680646</c:v>
                </c:pt>
                <c:pt idx="3">
                  <c:v>0.97115892445982344</c:v>
                </c:pt>
                <c:pt idx="4">
                  <c:v>0.95091514575988978</c:v>
                </c:pt>
                <c:pt idx="5">
                  <c:v>0.92537692037516428</c:v>
                </c:pt>
                <c:pt idx="6">
                  <c:v>0.89315104132790446</c:v>
                </c:pt>
                <c:pt idx="7">
                  <c:v>0.85253535051318408</c:v>
                </c:pt>
                <c:pt idx="8">
                  <c:v>0.80151158404121081</c:v>
                </c:pt>
                <c:pt idx="9">
                  <c:v>0.73781431712044543</c:v>
                </c:pt>
                <c:pt idx="10">
                  <c:v>0.65915536013945086</c:v>
                </c:pt>
                <c:pt idx="11">
                  <c:v>0.56374669910111486</c:v>
                </c:pt>
                <c:pt idx="12">
                  <c:v>0.45135223030192662</c:v>
                </c:pt>
                <c:pt idx="13">
                  <c:v>0.32515837810414583</c:v>
                </c:pt>
                <c:pt idx="14">
                  <c:v>0.19457221651294992</c:v>
                </c:pt>
                <c:pt idx="15">
                  <c:v>7.7891457338727502E-2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E-4BFF-9047-2A95960566A7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pos19b!$N$8:$N$20</c:f>
              <c:numCache>
                <c:formatCode>General</c:formatCode>
                <c:ptCount val="13"/>
                <c:pt idx="0">
                  <c:v>70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pos19b!$R$8:$R$20</c:f>
              <c:numCache>
                <c:formatCode>0.0%</c:formatCode>
                <c:ptCount val="13"/>
                <c:pt idx="0">
                  <c:v>0.99999999999999989</c:v>
                </c:pt>
                <c:pt idx="1">
                  <c:v>0.98762428941020675</c:v>
                </c:pt>
                <c:pt idx="2">
                  <c:v>0.97661361123993351</c:v>
                </c:pt>
                <c:pt idx="3">
                  <c:v>0.7509136675329372</c:v>
                </c:pt>
                <c:pt idx="4">
                  <c:v>0.6195205469463233</c:v>
                </c:pt>
                <c:pt idx="5">
                  <c:v>0.45547748425691781</c:v>
                </c:pt>
                <c:pt idx="6">
                  <c:v>0.32250932626316542</c:v>
                </c:pt>
                <c:pt idx="7">
                  <c:v>0.23969735947895432</c:v>
                </c:pt>
                <c:pt idx="8">
                  <c:v>0.19181038883006807</c:v>
                </c:pt>
                <c:pt idx="9">
                  <c:v>0.15859168321914313</c:v>
                </c:pt>
                <c:pt idx="10">
                  <c:v>4.9736181234304316E-2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7E-4BFF-9047-2A95960566A7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pos19b!$N$8:$N$20</c:f>
              <c:numCache>
                <c:formatCode>General</c:formatCode>
                <c:ptCount val="13"/>
                <c:pt idx="0">
                  <c:v>70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pos19b!$AD$8:$AD$20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0.88625848793253392</c:v>
                </c:pt>
                <c:pt idx="3">
                  <c:v>5.5089871916293762E-2</c:v>
                </c:pt>
                <c:pt idx="4">
                  <c:v>2.6732914800363949E-2</c:v>
                </c:pt>
                <c:pt idx="5">
                  <c:v>1.0886756440418387E-2</c:v>
                </c:pt>
                <c:pt idx="6">
                  <c:v>4.5475879724162262E-3</c:v>
                </c:pt>
                <c:pt idx="7">
                  <c:v>2.2948985837407385E-3</c:v>
                </c:pt>
                <c:pt idx="8">
                  <c:v>1.4715116111364366E-3</c:v>
                </c:pt>
                <c:pt idx="9">
                  <c:v>1.0908437268137092E-3</c:v>
                </c:pt>
                <c:pt idx="10">
                  <c:v>2.4274285446766562E-4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E-4BFF-9047-2A95960566A7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pos19b!$AU$8:$AU$16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pos19b!$AX$8:$AX$16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0.93859743853963207</c:v>
                </c:pt>
                <c:pt idx="3">
                  <c:v>0.66294768459129727</c:v>
                </c:pt>
                <c:pt idx="4">
                  <c:v>6.8574249612764593E-2</c:v>
                </c:pt>
                <c:pt idx="5">
                  <c:v>1.3366457400181973E-2</c:v>
                </c:pt>
                <c:pt idx="6">
                  <c:v>2.2737939862081131E-3</c:v>
                </c:pt>
                <c:pt idx="7">
                  <c:v>1.1474492918703693E-3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F-4428-AE17-EC6A9B65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03552"/>
        <c:axId val="164504128"/>
      </c:scatterChart>
      <c:valAx>
        <c:axId val="164503552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689715981308738"/>
              <c:y val="0.857319577957189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4128"/>
        <c:crosses val="autoZero"/>
        <c:crossBetween val="midCat"/>
      </c:valAx>
      <c:valAx>
        <c:axId val="1645041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355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pos20a!$F$5</c:f>
              <c:strCache>
                <c:ptCount val="1"/>
                <c:pt idx="0">
                  <c:v>position 20a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pos20a!$E$8:$E$23</c:f>
              <c:numCache>
                <c:formatCode>General</c:formatCode>
                <c:ptCount val="16"/>
                <c:pt idx="0">
                  <c:v>132.76669999999999</c:v>
                </c:pt>
                <c:pt idx="1">
                  <c:v>124.3</c:v>
                </c:pt>
                <c:pt idx="2">
                  <c:v>115.83329999999999</c:v>
                </c:pt>
                <c:pt idx="3">
                  <c:v>107.36669999999999</c:v>
                </c:pt>
                <c:pt idx="4">
                  <c:v>98.9</c:v>
                </c:pt>
                <c:pt idx="5">
                  <c:v>90.433300000000003</c:v>
                </c:pt>
                <c:pt idx="6">
                  <c:v>81.966700000000003</c:v>
                </c:pt>
                <c:pt idx="7">
                  <c:v>73.5</c:v>
                </c:pt>
                <c:pt idx="8">
                  <c:v>65.033299999999997</c:v>
                </c:pt>
                <c:pt idx="9">
                  <c:v>56.566699999999997</c:v>
                </c:pt>
                <c:pt idx="10">
                  <c:v>48.1</c:v>
                </c:pt>
                <c:pt idx="11">
                  <c:v>39.633299999999998</c:v>
                </c:pt>
                <c:pt idx="12">
                  <c:v>31.166699999999999</c:v>
                </c:pt>
                <c:pt idx="13">
                  <c:v>22.7</c:v>
                </c:pt>
                <c:pt idx="14">
                  <c:v>14.2333</c:v>
                </c:pt>
                <c:pt idx="15">
                  <c:v>12</c:v>
                </c:pt>
              </c:numCache>
            </c:numRef>
          </c:xVal>
          <c:yVal>
            <c:numRef>
              <c:f>pos20a!$I$8:$I$23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0.99175533480259781</c:v>
                </c:pt>
                <c:pt idx="2">
                  <c:v>0.98129892551876607</c:v>
                </c:pt>
                <c:pt idx="3">
                  <c:v>0.96796044758061905</c:v>
                </c:pt>
                <c:pt idx="4">
                  <c:v>0.95084395498034835</c:v>
                </c:pt>
                <c:pt idx="5">
                  <c:v>0.92875332709877012</c:v>
                </c:pt>
                <c:pt idx="6">
                  <c:v>0.90008763267521652</c:v>
                </c:pt>
                <c:pt idx="7">
                  <c:v>0.86271491259621635</c:v>
                </c:pt>
                <c:pt idx="8">
                  <c:v>0.81382961330447146</c:v>
                </c:pt>
                <c:pt idx="9">
                  <c:v>0.74983552524017261</c:v>
                </c:pt>
                <c:pt idx="10">
                  <c:v>0.66638175147634915</c:v>
                </c:pt>
                <c:pt idx="11">
                  <c:v>0.55888523389422617</c:v>
                </c:pt>
                <c:pt idx="12">
                  <c:v>0.4243756171890839</c:v>
                </c:pt>
                <c:pt idx="13">
                  <c:v>0.26653216576963074</c:v>
                </c:pt>
                <c:pt idx="14">
                  <c:v>0.1070040742654224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B-44D2-ACB0-48F05603D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08736"/>
        <c:axId val="164509312"/>
      </c:scatterChart>
      <c:valAx>
        <c:axId val="16450873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9312"/>
        <c:crosses val="autoZero"/>
        <c:crossBetween val="midCat"/>
      </c:valAx>
      <c:valAx>
        <c:axId val="16450931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0873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pos20a!$F$5</c:f>
              <c:strCache>
                <c:ptCount val="1"/>
                <c:pt idx="0">
                  <c:v>position 20a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pos20a!$E$8:$E$22</c:f>
              <c:numCache>
                <c:formatCode>General</c:formatCode>
                <c:ptCount val="15"/>
                <c:pt idx="0">
                  <c:v>132.76669999999999</c:v>
                </c:pt>
                <c:pt idx="1">
                  <c:v>124.3</c:v>
                </c:pt>
                <c:pt idx="2">
                  <c:v>115.83329999999999</c:v>
                </c:pt>
                <c:pt idx="3">
                  <c:v>107.36669999999999</c:v>
                </c:pt>
                <c:pt idx="4">
                  <c:v>98.9</c:v>
                </c:pt>
                <c:pt idx="5">
                  <c:v>90.433300000000003</c:v>
                </c:pt>
                <c:pt idx="6">
                  <c:v>81.966700000000003</c:v>
                </c:pt>
                <c:pt idx="7">
                  <c:v>73.5</c:v>
                </c:pt>
                <c:pt idx="8">
                  <c:v>65.033299999999997</c:v>
                </c:pt>
                <c:pt idx="9">
                  <c:v>56.566699999999997</c:v>
                </c:pt>
                <c:pt idx="10">
                  <c:v>48.1</c:v>
                </c:pt>
                <c:pt idx="11">
                  <c:v>39.633299999999998</c:v>
                </c:pt>
                <c:pt idx="12">
                  <c:v>31.166699999999999</c:v>
                </c:pt>
                <c:pt idx="13">
                  <c:v>22.7</c:v>
                </c:pt>
                <c:pt idx="14">
                  <c:v>14.2333</c:v>
                </c:pt>
              </c:numCache>
            </c:numRef>
          </c:cat>
          <c:val>
            <c:numRef>
              <c:f>pos20a!$H$8:$H$22</c:f>
              <c:numCache>
                <c:formatCode>0.0%</c:formatCode>
                <c:ptCount val="15"/>
                <c:pt idx="0">
                  <c:v>8.2446651974024121E-3</c:v>
                </c:pt>
                <c:pt idx="1">
                  <c:v>1.0456409283831774E-2</c:v>
                </c:pt>
                <c:pt idx="2">
                  <c:v>1.333847793814703E-2</c:v>
                </c:pt>
                <c:pt idx="3">
                  <c:v>1.711649260027075E-2</c:v>
                </c:pt>
                <c:pt idx="4">
                  <c:v>2.2090627881578177E-2</c:v>
                </c:pt>
                <c:pt idx="5">
                  <c:v>2.8665694423553576E-2</c:v>
                </c:pt>
                <c:pt idx="6">
                  <c:v>3.7372720079000207E-2</c:v>
                </c:pt>
                <c:pt idx="7">
                  <c:v>4.8885299291744878E-2</c:v>
                </c:pt>
                <c:pt idx="8">
                  <c:v>6.3994088064298849E-2</c:v>
                </c:pt>
                <c:pt idx="9">
                  <c:v>8.3453773763823416E-2</c:v>
                </c:pt>
                <c:pt idx="10">
                  <c:v>0.10749651758212296</c:v>
                </c:pt>
                <c:pt idx="11">
                  <c:v>0.13450961670514225</c:v>
                </c:pt>
                <c:pt idx="12">
                  <c:v>0.15784345141945316</c:v>
                </c:pt>
                <c:pt idx="13">
                  <c:v>0.15952809150420835</c:v>
                </c:pt>
                <c:pt idx="14">
                  <c:v>0.1070040742654224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9-48FE-B842-6D951007A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689472"/>
        <c:axId val="164511040"/>
      </c:barChart>
      <c:catAx>
        <c:axId val="163689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1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51104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6894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pos20a!$O$5</c:f>
              <c:strCache>
                <c:ptCount val="1"/>
                <c:pt idx="0">
                  <c:v>position 20a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pos20a!$N$8:$N$18</c:f>
              <c:numCache>
                <c:formatCode>General</c:formatCode>
                <c:ptCount val="11"/>
                <c:pt idx="0">
                  <c:v>74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pos20a!$Q$8:$Q$18</c:f>
              <c:numCache>
                <c:formatCode>0.0%</c:formatCode>
                <c:ptCount val="11"/>
                <c:pt idx="0">
                  <c:v>3.0584235747592451E-2</c:v>
                </c:pt>
                <c:pt idx="1">
                  <c:v>5.4621293390423903E-2</c:v>
                </c:pt>
                <c:pt idx="2">
                  <c:v>0.31924716673172859</c:v>
                </c:pt>
                <c:pt idx="3">
                  <c:v>0.25317599613931657</c:v>
                </c:pt>
                <c:pt idx="4">
                  <c:v>0.13636880592381298</c:v>
                </c:pt>
                <c:pt idx="5">
                  <c:v>3.3999219256695482E-2</c:v>
                </c:pt>
                <c:pt idx="6">
                  <c:v>7.4355041480830292E-3</c:v>
                </c:pt>
                <c:pt idx="7">
                  <c:v>4.0789226971914751E-3</c:v>
                </c:pt>
                <c:pt idx="8">
                  <c:v>3.4180573016404829E-3</c:v>
                </c:pt>
                <c:pt idx="9">
                  <c:v>3.4822995656731144E-2</c:v>
                </c:pt>
                <c:pt idx="10">
                  <c:v>0.12224780300678385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5-44CA-B039-1E819F9EF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689984"/>
        <c:axId val="164553856"/>
      </c:barChart>
      <c:catAx>
        <c:axId val="163689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5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5538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6899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pos20a!$O$5</c:f>
              <c:strCache>
                <c:ptCount val="1"/>
                <c:pt idx="0">
                  <c:v>position 20a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pos20a!$N$8:$N$19</c:f>
              <c:numCache>
                <c:formatCode>General</c:formatCode>
                <c:ptCount val="12"/>
                <c:pt idx="0">
                  <c:v>74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pos20a!$R$8:$R$19</c:f>
              <c:numCache>
                <c:formatCode>0.0%</c:formatCode>
                <c:ptCount val="12"/>
                <c:pt idx="0">
                  <c:v>1</c:v>
                </c:pt>
                <c:pt idx="1">
                  <c:v>0.9694157642524075</c:v>
                </c:pt>
                <c:pt idx="2">
                  <c:v>0.91479447086198362</c:v>
                </c:pt>
                <c:pt idx="3">
                  <c:v>0.59554730413025503</c:v>
                </c:pt>
                <c:pt idx="4">
                  <c:v>0.34237130799093851</c:v>
                </c:pt>
                <c:pt idx="5">
                  <c:v>0.2060025020671255</c:v>
                </c:pt>
                <c:pt idx="6">
                  <c:v>0.17200328281043001</c:v>
                </c:pt>
                <c:pt idx="7">
                  <c:v>0.16456777866234698</c:v>
                </c:pt>
                <c:pt idx="8">
                  <c:v>0.1604888559651555</c:v>
                </c:pt>
                <c:pt idx="9">
                  <c:v>0.157070798663515</c:v>
                </c:pt>
                <c:pt idx="10">
                  <c:v>0.12224780300678385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6-4466-8C3A-B5893900C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55584"/>
        <c:axId val="164556160"/>
      </c:scatterChart>
      <c:valAx>
        <c:axId val="16455558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56160"/>
        <c:crosses val="autoZero"/>
        <c:crossBetween val="midCat"/>
      </c:valAx>
      <c:valAx>
        <c:axId val="1645561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5558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pos20a!$F$5</c:f>
              <c:strCache>
                <c:ptCount val="1"/>
                <c:pt idx="0">
                  <c:v>position 20a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pos20a!$E$8:$E$24</c:f>
              <c:numCache>
                <c:formatCode>General</c:formatCode>
                <c:ptCount val="17"/>
                <c:pt idx="0">
                  <c:v>132.76669999999999</c:v>
                </c:pt>
                <c:pt idx="1">
                  <c:v>124.3</c:v>
                </c:pt>
                <c:pt idx="2">
                  <c:v>115.83329999999999</c:v>
                </c:pt>
                <c:pt idx="3">
                  <c:v>107.36669999999999</c:v>
                </c:pt>
                <c:pt idx="4">
                  <c:v>98.9</c:v>
                </c:pt>
                <c:pt idx="5">
                  <c:v>90.433300000000003</c:v>
                </c:pt>
                <c:pt idx="6">
                  <c:v>81.966700000000003</c:v>
                </c:pt>
                <c:pt idx="7">
                  <c:v>73.5</c:v>
                </c:pt>
                <c:pt idx="8">
                  <c:v>65.033299999999997</c:v>
                </c:pt>
                <c:pt idx="9">
                  <c:v>56.566699999999997</c:v>
                </c:pt>
                <c:pt idx="10">
                  <c:v>48.1</c:v>
                </c:pt>
                <c:pt idx="11">
                  <c:v>39.633299999999998</c:v>
                </c:pt>
                <c:pt idx="12">
                  <c:v>31.166699999999999</c:v>
                </c:pt>
                <c:pt idx="13">
                  <c:v>22.7</c:v>
                </c:pt>
                <c:pt idx="14">
                  <c:v>14.2333</c:v>
                </c:pt>
                <c:pt idx="15">
                  <c:v>12</c:v>
                </c:pt>
              </c:numCache>
            </c:numRef>
          </c:xVal>
          <c:yVal>
            <c:numRef>
              <c:f>pos20a!$I$8:$I$24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0.99175533480259781</c:v>
                </c:pt>
                <c:pt idx="2">
                  <c:v>0.98129892551876607</c:v>
                </c:pt>
                <c:pt idx="3">
                  <c:v>0.96796044758061905</c:v>
                </c:pt>
                <c:pt idx="4">
                  <c:v>0.95084395498034835</c:v>
                </c:pt>
                <c:pt idx="5">
                  <c:v>0.92875332709877012</c:v>
                </c:pt>
                <c:pt idx="6">
                  <c:v>0.90008763267521652</c:v>
                </c:pt>
                <c:pt idx="7">
                  <c:v>0.86271491259621635</c:v>
                </c:pt>
                <c:pt idx="8">
                  <c:v>0.81382961330447146</c:v>
                </c:pt>
                <c:pt idx="9">
                  <c:v>0.74983552524017261</c:v>
                </c:pt>
                <c:pt idx="10">
                  <c:v>0.66638175147634915</c:v>
                </c:pt>
                <c:pt idx="11">
                  <c:v>0.55888523389422617</c:v>
                </c:pt>
                <c:pt idx="12">
                  <c:v>0.4243756171890839</c:v>
                </c:pt>
                <c:pt idx="13">
                  <c:v>0.26653216576963074</c:v>
                </c:pt>
                <c:pt idx="14">
                  <c:v>0.1070040742654224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3E-4F59-8B62-945F4888DE59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pos20a!$N$8:$N$20</c:f>
              <c:numCache>
                <c:formatCode>General</c:formatCode>
                <c:ptCount val="13"/>
                <c:pt idx="0">
                  <c:v>74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pos20a!$R$8:$R$20</c:f>
              <c:numCache>
                <c:formatCode>0.0%</c:formatCode>
                <c:ptCount val="13"/>
                <c:pt idx="0">
                  <c:v>1</c:v>
                </c:pt>
                <c:pt idx="1">
                  <c:v>0.9694157642524075</c:v>
                </c:pt>
                <c:pt idx="2">
                  <c:v>0.91479447086198362</c:v>
                </c:pt>
                <c:pt idx="3">
                  <c:v>0.59554730413025503</c:v>
                </c:pt>
                <c:pt idx="4">
                  <c:v>0.34237130799093851</c:v>
                </c:pt>
                <c:pt idx="5">
                  <c:v>0.2060025020671255</c:v>
                </c:pt>
                <c:pt idx="6">
                  <c:v>0.17200328281043001</c:v>
                </c:pt>
                <c:pt idx="7">
                  <c:v>0.16456777866234698</c:v>
                </c:pt>
                <c:pt idx="8">
                  <c:v>0.1604888559651555</c:v>
                </c:pt>
                <c:pt idx="9">
                  <c:v>0.157070798663515</c:v>
                </c:pt>
                <c:pt idx="10">
                  <c:v>0.12224780300678385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3E-4F59-8B62-945F4888DE59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pos20a!$N$8:$N$20</c:f>
              <c:numCache>
                <c:formatCode>General</c:formatCode>
                <c:ptCount val="13"/>
                <c:pt idx="0">
                  <c:v>74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pos20a!$AD$8:$AD$20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0.61279213786910591</c:v>
                </c:pt>
                <c:pt idx="3">
                  <c:v>7.4133608104611504E-2</c:v>
                </c:pt>
                <c:pt idx="4">
                  <c:v>1.6973047659884388E-2</c:v>
                </c:pt>
                <c:pt idx="5">
                  <c:v>3.9357485499232434E-3</c:v>
                </c:pt>
                <c:pt idx="6">
                  <c:v>2.0304142378439385E-3</c:v>
                </c:pt>
                <c:pt idx="7">
                  <c:v>1.7465962945924639E-3</c:v>
                </c:pt>
                <c:pt idx="8">
                  <c:v>1.6371221213118403E-3</c:v>
                </c:pt>
                <c:pt idx="9">
                  <c:v>1.5724452757155392E-3</c:v>
                </c:pt>
                <c:pt idx="10">
                  <c:v>1.107927843070819E-3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3E-4F59-8B62-945F4888DE59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pos20a!$AU$8:$AU$16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pos20a!$AX$8:$AX$16</c:f>
              <c:numCache>
                <c:formatCode>0.0%</c:formatCode>
                <c:ptCount val="9"/>
                <c:pt idx="0">
                  <c:v>1</c:v>
                </c:pt>
                <c:pt idx="1">
                  <c:v>0.99767915211378366</c:v>
                </c:pt>
                <c:pt idx="2">
                  <c:v>0.90300975083308521</c:v>
                </c:pt>
                <c:pt idx="3">
                  <c:v>0.52827631088940852</c:v>
                </c:pt>
                <c:pt idx="4">
                  <c:v>0.10721276852745762</c:v>
                </c:pt>
                <c:pt idx="5">
                  <c:v>8.4865238299421941E-3</c:v>
                </c:pt>
                <c:pt idx="6">
                  <c:v>1.0152071189219692E-3</c:v>
                </c:pt>
                <c:pt idx="7">
                  <c:v>8.7329814729623185E-4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2-41B9-ADC3-668785E09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57888"/>
        <c:axId val="164558464"/>
      </c:scatterChart>
      <c:valAx>
        <c:axId val="164557888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131159792231747"/>
              <c:y val="0.8609520589731862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58464"/>
        <c:crosses val="autoZero"/>
        <c:crossBetween val="midCat"/>
      </c:valAx>
      <c:valAx>
        <c:axId val="16455846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55788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pos20b!$F$5</c:f>
              <c:strCache>
                <c:ptCount val="1"/>
                <c:pt idx="0">
                  <c:v>position 20b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pos20b!$E$8:$E$24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91.4</c:v>
                </c:pt>
                <c:pt idx="2">
                  <c:v>86.2</c:v>
                </c:pt>
                <c:pt idx="3">
                  <c:v>81</c:v>
                </c:pt>
                <c:pt idx="4">
                  <c:v>75.8</c:v>
                </c:pt>
                <c:pt idx="5">
                  <c:v>70.599999999999994</c:v>
                </c:pt>
                <c:pt idx="6">
                  <c:v>65.400000000000006</c:v>
                </c:pt>
                <c:pt idx="7">
                  <c:v>60.2</c:v>
                </c:pt>
                <c:pt idx="8">
                  <c:v>55</c:v>
                </c:pt>
                <c:pt idx="9">
                  <c:v>49.8</c:v>
                </c:pt>
                <c:pt idx="10">
                  <c:v>44.6</c:v>
                </c:pt>
                <c:pt idx="11">
                  <c:v>39.4</c:v>
                </c:pt>
                <c:pt idx="12">
                  <c:v>34.200000000000003</c:v>
                </c:pt>
                <c:pt idx="13">
                  <c:v>29</c:v>
                </c:pt>
                <c:pt idx="14">
                  <c:v>23.8</c:v>
                </c:pt>
                <c:pt idx="15">
                  <c:v>18.600000000000001</c:v>
                </c:pt>
                <c:pt idx="16">
                  <c:v>16</c:v>
                </c:pt>
              </c:numCache>
            </c:numRef>
          </c:xVal>
          <c:yVal>
            <c:numRef>
              <c:f>pos20b!$I$8:$I$24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0.98584029897129022</c:v>
                </c:pt>
                <c:pt idx="3">
                  <c:v>0.96772366404509014</c:v>
                </c:pt>
                <c:pt idx="4">
                  <c:v>0.94456773203077904</c:v>
                </c:pt>
                <c:pt idx="5">
                  <c:v>0.91503847369525437</c:v>
                </c:pt>
                <c:pt idx="6">
                  <c:v>0.87752960894151522</c:v>
                </c:pt>
                <c:pt idx="7">
                  <c:v>0.83018319163007881</c:v>
                </c:pt>
                <c:pt idx="8">
                  <c:v>0.77097925315611793</c:v>
                </c:pt>
                <c:pt idx="9">
                  <c:v>0.69796621964402872</c:v>
                </c:pt>
                <c:pt idx="10">
                  <c:v>0.60971909023057658</c:v>
                </c:pt>
                <c:pt idx="11">
                  <c:v>0.50614689328562967</c:v>
                </c:pt>
                <c:pt idx="12">
                  <c:v>0.38974238428010227</c:v>
                </c:pt>
                <c:pt idx="13">
                  <c:v>0.26717570937950702</c:v>
                </c:pt>
                <c:pt idx="14">
                  <c:v>0.15057265645128301</c:v>
                </c:pt>
                <c:pt idx="15">
                  <c:v>5.6589666154038203E-2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12-4460-BEE1-3467291F7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5792"/>
        <c:axId val="165186368"/>
      </c:scatterChart>
      <c:valAx>
        <c:axId val="16518579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186368"/>
        <c:crosses val="autoZero"/>
        <c:crossBetween val="midCat"/>
      </c:valAx>
      <c:valAx>
        <c:axId val="16518636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18579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pos20b!$F$5</c:f>
              <c:strCache>
                <c:ptCount val="1"/>
                <c:pt idx="0">
                  <c:v>position 20b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pos20b!$E$9:$E$23</c:f>
              <c:numCache>
                <c:formatCode>General</c:formatCode>
                <c:ptCount val="15"/>
                <c:pt idx="0">
                  <c:v>91.4</c:v>
                </c:pt>
                <c:pt idx="1">
                  <c:v>86.2</c:v>
                </c:pt>
                <c:pt idx="2">
                  <c:v>81</c:v>
                </c:pt>
                <c:pt idx="3">
                  <c:v>75.8</c:v>
                </c:pt>
                <c:pt idx="4">
                  <c:v>70.599999999999994</c:v>
                </c:pt>
                <c:pt idx="5">
                  <c:v>65.400000000000006</c:v>
                </c:pt>
                <c:pt idx="6">
                  <c:v>60.2</c:v>
                </c:pt>
                <c:pt idx="7">
                  <c:v>55</c:v>
                </c:pt>
                <c:pt idx="8">
                  <c:v>49.8</c:v>
                </c:pt>
                <c:pt idx="9">
                  <c:v>44.6</c:v>
                </c:pt>
                <c:pt idx="10">
                  <c:v>39.4</c:v>
                </c:pt>
                <c:pt idx="11">
                  <c:v>34.200000000000003</c:v>
                </c:pt>
                <c:pt idx="12">
                  <c:v>29</c:v>
                </c:pt>
                <c:pt idx="13">
                  <c:v>23.8</c:v>
                </c:pt>
                <c:pt idx="14">
                  <c:v>18.600000000000001</c:v>
                </c:pt>
              </c:numCache>
            </c:numRef>
          </c:cat>
          <c:val>
            <c:numRef>
              <c:f>pos20b!$H$9:$H$23</c:f>
              <c:numCache>
                <c:formatCode>0.0%</c:formatCode>
                <c:ptCount val="15"/>
                <c:pt idx="0">
                  <c:v>1.4159701028709849E-2</c:v>
                </c:pt>
                <c:pt idx="1">
                  <c:v>1.8116634926200092E-2</c:v>
                </c:pt>
                <c:pt idx="2">
                  <c:v>2.3155932014311098E-2</c:v>
                </c:pt>
                <c:pt idx="3">
                  <c:v>2.9529258335524618E-2</c:v>
                </c:pt>
                <c:pt idx="4">
                  <c:v>3.750886475373913E-2</c:v>
                </c:pt>
                <c:pt idx="5">
                  <c:v>4.7346417311436392E-2</c:v>
                </c:pt>
                <c:pt idx="6">
                  <c:v>5.9203938473960861E-2</c:v>
                </c:pt>
                <c:pt idx="7">
                  <c:v>7.3013033512089251E-2</c:v>
                </c:pt>
                <c:pt idx="8">
                  <c:v>8.8247129413452099E-2</c:v>
                </c:pt>
                <c:pt idx="9">
                  <c:v>0.10357219694494688</c:v>
                </c:pt>
                <c:pt idx="10">
                  <c:v>0.11640450900552735</c:v>
                </c:pt>
                <c:pt idx="11">
                  <c:v>0.12256667490059524</c:v>
                </c:pt>
                <c:pt idx="12">
                  <c:v>0.11660305292822402</c:v>
                </c:pt>
                <c:pt idx="13">
                  <c:v>9.3982990297244801E-2</c:v>
                </c:pt>
                <c:pt idx="14">
                  <c:v>5.6589666154038203E-2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8-475F-A8FF-5AF396AA4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212736"/>
        <c:axId val="165188096"/>
      </c:barChart>
      <c:catAx>
        <c:axId val="164212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188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18809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2127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pos20b!$O$5</c:f>
              <c:strCache>
                <c:ptCount val="1"/>
                <c:pt idx="0">
                  <c:v>position 20b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pos20b!$N$8:$N$18</c:f>
              <c:numCache>
                <c:formatCode>General</c:formatCode>
                <c:ptCount val="11"/>
                <c:pt idx="0">
                  <c:v>87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pos20b!$Q$8:$Q$18</c:f>
              <c:numCache>
                <c:formatCode>0.0%</c:formatCode>
                <c:ptCount val="11"/>
                <c:pt idx="0">
                  <c:v>2.0765691558839679E-2</c:v>
                </c:pt>
                <c:pt idx="1">
                  <c:v>4.0251853984400406E-2</c:v>
                </c:pt>
                <c:pt idx="2">
                  <c:v>0.39676065874424876</c:v>
                </c:pt>
                <c:pt idx="3">
                  <c:v>0.19701816398232114</c:v>
                </c:pt>
                <c:pt idx="4">
                  <c:v>9.3043093474934557E-2</c:v>
                </c:pt>
                <c:pt idx="5">
                  <c:v>5.8919650901801471E-2</c:v>
                </c:pt>
                <c:pt idx="6">
                  <c:v>2.8677446699614539E-2</c:v>
                </c:pt>
                <c:pt idx="7">
                  <c:v>1.2875261903619466E-2</c:v>
                </c:pt>
                <c:pt idx="8">
                  <c:v>8.6901353635195581E-3</c:v>
                </c:pt>
                <c:pt idx="9">
                  <c:v>5.0029589111207071E-2</c:v>
                </c:pt>
                <c:pt idx="10">
                  <c:v>9.2968454275493273E-2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1-4CC2-B734-C11419F7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214272"/>
        <c:axId val="165189824"/>
      </c:barChart>
      <c:catAx>
        <c:axId val="1642142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189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18982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2142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pos20b!$O$5</c:f>
              <c:strCache>
                <c:ptCount val="1"/>
                <c:pt idx="0">
                  <c:v>position 20b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pos20b!$N$8:$N$19</c:f>
              <c:numCache>
                <c:formatCode>General</c:formatCode>
                <c:ptCount val="12"/>
                <c:pt idx="0">
                  <c:v>87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0.97923430844116022</c:v>
                </c:pt>
                <c:pt idx="2">
                  <c:v>0.93898245445675976</c:v>
                </c:pt>
                <c:pt idx="3">
                  <c:v>0.54222179571251106</c:v>
                </c:pt>
                <c:pt idx="4">
                  <c:v>0.34520363173018992</c:v>
                </c:pt>
                <c:pt idx="5">
                  <c:v>0.25216053825525536</c:v>
                </c:pt>
                <c:pt idx="6">
                  <c:v>0.19324088735345391</c:v>
                </c:pt>
                <c:pt idx="7">
                  <c:v>0.16456344065383938</c:v>
                </c:pt>
                <c:pt idx="8">
                  <c:v>0.15168817875021992</c:v>
                </c:pt>
                <c:pt idx="9">
                  <c:v>0.14299804338670036</c:v>
                </c:pt>
                <c:pt idx="10">
                  <c:v>9.2968454275493273E-2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D9-49D3-BB7F-58DE47941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49024"/>
        <c:axId val="165249600"/>
      </c:scatterChart>
      <c:valAx>
        <c:axId val="16524902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49600"/>
        <c:crosses val="autoZero"/>
        <c:crossBetween val="midCat"/>
      </c:valAx>
      <c:valAx>
        <c:axId val="16524960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4902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pos20b!$F$5</c:f>
              <c:strCache>
                <c:ptCount val="1"/>
                <c:pt idx="0">
                  <c:v>position 20b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pos20b!$E$8:$E$24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91.4</c:v>
                </c:pt>
                <c:pt idx="2">
                  <c:v>86.2</c:v>
                </c:pt>
                <c:pt idx="3">
                  <c:v>81</c:v>
                </c:pt>
                <c:pt idx="4">
                  <c:v>75.8</c:v>
                </c:pt>
                <c:pt idx="5">
                  <c:v>70.599999999999994</c:v>
                </c:pt>
                <c:pt idx="6">
                  <c:v>65.400000000000006</c:v>
                </c:pt>
                <c:pt idx="7">
                  <c:v>60.2</c:v>
                </c:pt>
                <c:pt idx="8">
                  <c:v>55</c:v>
                </c:pt>
                <c:pt idx="9">
                  <c:v>49.8</c:v>
                </c:pt>
                <c:pt idx="10">
                  <c:v>44.6</c:v>
                </c:pt>
                <c:pt idx="11">
                  <c:v>39.4</c:v>
                </c:pt>
                <c:pt idx="12">
                  <c:v>34.200000000000003</c:v>
                </c:pt>
                <c:pt idx="13">
                  <c:v>29</c:v>
                </c:pt>
                <c:pt idx="14">
                  <c:v>23.8</c:v>
                </c:pt>
                <c:pt idx="15">
                  <c:v>18.600000000000001</c:v>
                </c:pt>
                <c:pt idx="16">
                  <c:v>16</c:v>
                </c:pt>
              </c:numCache>
            </c:numRef>
          </c:xVal>
          <c:yVal>
            <c:numRef>
              <c:f>pos20b!$I$8:$I$24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0.98584029897129022</c:v>
                </c:pt>
                <c:pt idx="3">
                  <c:v>0.96772366404509014</c:v>
                </c:pt>
                <c:pt idx="4">
                  <c:v>0.94456773203077904</c:v>
                </c:pt>
                <c:pt idx="5">
                  <c:v>0.91503847369525437</c:v>
                </c:pt>
                <c:pt idx="6">
                  <c:v>0.87752960894151522</c:v>
                </c:pt>
                <c:pt idx="7">
                  <c:v>0.83018319163007881</c:v>
                </c:pt>
                <c:pt idx="8">
                  <c:v>0.77097925315611793</c:v>
                </c:pt>
                <c:pt idx="9">
                  <c:v>0.69796621964402872</c:v>
                </c:pt>
                <c:pt idx="10">
                  <c:v>0.60971909023057658</c:v>
                </c:pt>
                <c:pt idx="11">
                  <c:v>0.50614689328562967</c:v>
                </c:pt>
                <c:pt idx="12">
                  <c:v>0.38974238428010227</c:v>
                </c:pt>
                <c:pt idx="13">
                  <c:v>0.26717570937950702</c:v>
                </c:pt>
                <c:pt idx="14">
                  <c:v>0.15057265645128301</c:v>
                </c:pt>
                <c:pt idx="15">
                  <c:v>5.6589666154038203E-2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34-495D-8581-23F47F2073B7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pos20b!$N$8:$N$20</c:f>
              <c:numCache>
                <c:formatCode>General</c:formatCode>
                <c:ptCount val="13"/>
                <c:pt idx="0">
                  <c:v>87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pos20b!$R$8:$R$20</c:f>
              <c:numCache>
                <c:formatCode>0.0%</c:formatCode>
                <c:ptCount val="13"/>
                <c:pt idx="0">
                  <c:v>0.99999999999999989</c:v>
                </c:pt>
                <c:pt idx="1">
                  <c:v>0.97923430844116022</c:v>
                </c:pt>
                <c:pt idx="2">
                  <c:v>0.93898245445675976</c:v>
                </c:pt>
                <c:pt idx="3">
                  <c:v>0.54222179571251106</c:v>
                </c:pt>
                <c:pt idx="4">
                  <c:v>0.34520363173018992</c:v>
                </c:pt>
                <c:pt idx="5">
                  <c:v>0.25216053825525536</c:v>
                </c:pt>
                <c:pt idx="6">
                  <c:v>0.19324088735345391</c:v>
                </c:pt>
                <c:pt idx="7">
                  <c:v>0.16456344065383938</c:v>
                </c:pt>
                <c:pt idx="8">
                  <c:v>0.15168817875021992</c:v>
                </c:pt>
                <c:pt idx="9">
                  <c:v>0.14299804338670036</c:v>
                </c:pt>
                <c:pt idx="10">
                  <c:v>9.2968454275493273E-2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34-495D-8581-23F47F2073B7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pos20b!$N$8:$N$20</c:f>
              <c:numCache>
                <c:formatCode>General</c:formatCode>
                <c:ptCount val="13"/>
                <c:pt idx="0">
                  <c:v>87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pos20b!$AD$8:$AD$20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0.69751738566253507</c:v>
                </c:pt>
                <c:pt idx="3">
                  <c:v>4.0414096700358559E-2</c:v>
                </c:pt>
                <c:pt idx="4">
                  <c:v>1.1601843684901601E-2</c:v>
                </c:pt>
                <c:pt idx="5">
                  <c:v>4.9470386280848055E-3</c:v>
                </c:pt>
                <c:pt idx="6">
                  <c:v>2.3244322122291175E-3</c:v>
                </c:pt>
                <c:pt idx="7">
                  <c:v>1.4831251197597558E-3</c:v>
                </c:pt>
                <c:pt idx="8">
                  <c:v>1.224297341717409E-3</c:v>
                </c:pt>
                <c:pt idx="9">
                  <c:v>1.1024066687761883E-3</c:v>
                </c:pt>
                <c:pt idx="10">
                  <c:v>6.1073673749091292E-4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34-495D-8581-23F47F2073B7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pos20b!$AU$8:$AU$16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pos20b!$AX$8:$AX$16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0.93239124829421804</c:v>
                </c:pt>
                <c:pt idx="3">
                  <c:v>0.52010297479630685</c:v>
                </c:pt>
                <c:pt idx="4">
                  <c:v>2.020704835017928E-2</c:v>
                </c:pt>
                <c:pt idx="5">
                  <c:v>5.8009218424508006E-3</c:v>
                </c:pt>
                <c:pt idx="6">
                  <c:v>1.1622161061145588E-3</c:v>
                </c:pt>
                <c:pt idx="7">
                  <c:v>7.4156255987987789E-4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C-4057-9D5C-2F3C93114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1328"/>
        <c:axId val="165251904"/>
      </c:scatterChart>
      <c:valAx>
        <c:axId val="165251328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984011855257407"/>
              <c:y val="0.853687096941193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51904"/>
        <c:crosses val="autoZero"/>
        <c:crossBetween val="midCat"/>
      </c:valAx>
      <c:valAx>
        <c:axId val="16525190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5132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pos21a!$F$5</c:f>
              <c:strCache>
                <c:ptCount val="1"/>
                <c:pt idx="0">
                  <c:v>position 21a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pos21a!$E$8:$E$24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91.333299999999994</c:v>
                </c:pt>
                <c:pt idx="2">
                  <c:v>86</c:v>
                </c:pt>
                <c:pt idx="3">
                  <c:v>80.666700000000006</c:v>
                </c:pt>
                <c:pt idx="4">
                  <c:v>75.333299999999994</c:v>
                </c:pt>
                <c:pt idx="5">
                  <c:v>70</c:v>
                </c:pt>
                <c:pt idx="6">
                  <c:v>64.666700000000006</c:v>
                </c:pt>
                <c:pt idx="7">
                  <c:v>59.333300000000001</c:v>
                </c:pt>
                <c:pt idx="8">
                  <c:v>54</c:v>
                </c:pt>
                <c:pt idx="9">
                  <c:v>48.666699999999999</c:v>
                </c:pt>
                <c:pt idx="10">
                  <c:v>43.333300000000001</c:v>
                </c:pt>
                <c:pt idx="11">
                  <c:v>38</c:v>
                </c:pt>
                <c:pt idx="12">
                  <c:v>32.666699999999999</c:v>
                </c:pt>
                <c:pt idx="13">
                  <c:v>27.333300000000001</c:v>
                </c:pt>
                <c:pt idx="14">
                  <c:v>22</c:v>
                </c:pt>
                <c:pt idx="15">
                  <c:v>16.666699999999999</c:v>
                </c:pt>
                <c:pt idx="16">
                  <c:v>8</c:v>
                </c:pt>
              </c:numCache>
            </c:numRef>
          </c:xVal>
          <c:yVal>
            <c:numRef>
              <c:f>pos21a!$I$8:$I$24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0.99684827102218465</c:v>
                </c:pt>
                <c:pt idx="3">
                  <c:v>0.99240231860162897</c:v>
                </c:pt>
                <c:pt idx="4">
                  <c:v>0.98609753527636934</c:v>
                </c:pt>
                <c:pt idx="5">
                  <c:v>0.97711285456122643</c:v>
                </c:pt>
                <c:pt idx="6">
                  <c:v>0.96425478110526552</c:v>
                </c:pt>
                <c:pt idx="7">
                  <c:v>0.94579834633631388</c:v>
                </c:pt>
                <c:pt idx="8">
                  <c:v>0.91927372395068829</c:v>
                </c:pt>
                <c:pt idx="9">
                  <c:v>0.88120778283553558</c:v>
                </c:pt>
                <c:pt idx="10">
                  <c:v>0.82688817127486647</c:v>
                </c:pt>
                <c:pt idx="11">
                  <c:v>0.75032289317587064</c:v>
                </c:pt>
                <c:pt idx="12">
                  <c:v>0.6448625691097426</c:v>
                </c:pt>
                <c:pt idx="13">
                  <c:v>0.50546483032286671</c:v>
                </c:pt>
                <c:pt idx="14">
                  <c:v>0.3342549070153803</c:v>
                </c:pt>
                <c:pt idx="15">
                  <c:v>0.15059379872804277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C-4E70-A428-81B8432E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56512"/>
        <c:axId val="162848768"/>
      </c:scatterChart>
      <c:valAx>
        <c:axId val="16525651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848768"/>
        <c:crosses val="autoZero"/>
        <c:crossBetween val="midCat"/>
      </c:valAx>
      <c:valAx>
        <c:axId val="16284876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5651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pos21a!$F$5</c:f>
              <c:strCache>
                <c:ptCount val="1"/>
                <c:pt idx="0">
                  <c:v>position 21a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pos21a!$E$9:$E$23</c:f>
              <c:numCache>
                <c:formatCode>General</c:formatCode>
                <c:ptCount val="15"/>
                <c:pt idx="0">
                  <c:v>91.333299999999994</c:v>
                </c:pt>
                <c:pt idx="1">
                  <c:v>86</c:v>
                </c:pt>
                <c:pt idx="2">
                  <c:v>80.666700000000006</c:v>
                </c:pt>
                <c:pt idx="3">
                  <c:v>75.333299999999994</c:v>
                </c:pt>
                <c:pt idx="4">
                  <c:v>70</c:v>
                </c:pt>
                <c:pt idx="5">
                  <c:v>64.666700000000006</c:v>
                </c:pt>
                <c:pt idx="6">
                  <c:v>59.333300000000001</c:v>
                </c:pt>
                <c:pt idx="7">
                  <c:v>54</c:v>
                </c:pt>
                <c:pt idx="8">
                  <c:v>48.666699999999999</c:v>
                </c:pt>
                <c:pt idx="9">
                  <c:v>43.333300000000001</c:v>
                </c:pt>
                <c:pt idx="10">
                  <c:v>38</c:v>
                </c:pt>
                <c:pt idx="11">
                  <c:v>32.666699999999999</c:v>
                </c:pt>
                <c:pt idx="12">
                  <c:v>27.333300000000001</c:v>
                </c:pt>
                <c:pt idx="13">
                  <c:v>22</c:v>
                </c:pt>
                <c:pt idx="14">
                  <c:v>16.666699999999999</c:v>
                </c:pt>
              </c:numCache>
            </c:numRef>
          </c:cat>
          <c:val>
            <c:numRef>
              <c:f>pos21a!$H$9:$H$23</c:f>
              <c:numCache>
                <c:formatCode>0.0%</c:formatCode>
                <c:ptCount val="15"/>
                <c:pt idx="0">
                  <c:v>3.1517289778153009E-3</c:v>
                </c:pt>
                <c:pt idx="1">
                  <c:v>4.4459524205556879E-3</c:v>
                </c:pt>
                <c:pt idx="2">
                  <c:v>6.3047833252596235E-3</c:v>
                </c:pt>
                <c:pt idx="3">
                  <c:v>8.984680715142945E-3</c:v>
                </c:pt>
                <c:pt idx="4">
                  <c:v>1.2858073455960949E-2</c:v>
                </c:pt>
                <c:pt idx="5">
                  <c:v>1.8456434768951625E-2</c:v>
                </c:pt>
                <c:pt idx="6">
                  <c:v>2.6524622385625574E-2</c:v>
                </c:pt>
                <c:pt idx="7">
                  <c:v>3.8065941115152754E-2</c:v>
                </c:pt>
                <c:pt idx="8">
                  <c:v>5.4319611560669126E-2</c:v>
                </c:pt>
                <c:pt idx="9">
                  <c:v>7.656527809899584E-2</c:v>
                </c:pt>
                <c:pt idx="10">
                  <c:v>0.105460324066128</c:v>
                </c:pt>
                <c:pt idx="11">
                  <c:v>0.13939773878687592</c:v>
                </c:pt>
                <c:pt idx="12">
                  <c:v>0.17120992330748641</c:v>
                </c:pt>
                <c:pt idx="13">
                  <c:v>0.1836611082873375</c:v>
                </c:pt>
                <c:pt idx="14">
                  <c:v>0.15059379872804277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3-46B6-B104-E7B6973A3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700672"/>
        <c:axId val="162850496"/>
      </c:barChart>
      <c:catAx>
        <c:axId val="156700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85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049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7006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pos21a!$O$5</c:f>
              <c:strCache>
                <c:ptCount val="1"/>
                <c:pt idx="0">
                  <c:v>position 21a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pos21a!$N$8:$N$18</c:f>
              <c:numCache>
                <c:formatCode>General</c:formatCode>
                <c:ptCount val="11"/>
                <c:pt idx="0">
                  <c:v>72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pos21a!$Q$8:$Q$18</c:f>
              <c:numCache>
                <c:formatCode>0.0%</c:formatCode>
                <c:ptCount val="11"/>
                <c:pt idx="0">
                  <c:v>8.751633781306398E-3</c:v>
                </c:pt>
                <c:pt idx="1">
                  <c:v>2.9023392030293242E-2</c:v>
                </c:pt>
                <c:pt idx="2">
                  <c:v>0.1885462277884393</c:v>
                </c:pt>
                <c:pt idx="3">
                  <c:v>0.16642404239680367</c:v>
                </c:pt>
                <c:pt idx="4">
                  <c:v>0.12231981215447493</c:v>
                </c:pt>
                <c:pt idx="5">
                  <c:v>7.9196565698743601E-2</c:v>
                </c:pt>
                <c:pt idx="6">
                  <c:v>6.0932535199585879E-2</c:v>
                </c:pt>
                <c:pt idx="7">
                  <c:v>6.7999622478542771E-2</c:v>
                </c:pt>
                <c:pt idx="8">
                  <c:v>8.4767867203967423E-2</c:v>
                </c:pt>
                <c:pt idx="9">
                  <c:v>0.13067390440127102</c:v>
                </c:pt>
                <c:pt idx="10">
                  <c:v>6.1364396866571913E-2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1-4865-A093-547AD05E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701696"/>
        <c:axId val="162852224"/>
      </c:barChart>
      <c:catAx>
        <c:axId val="156701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85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85222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7016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pos21a!$O$5</c:f>
              <c:strCache>
                <c:ptCount val="1"/>
                <c:pt idx="0">
                  <c:v>position 21a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pos21a!$N$8:$N$19</c:f>
              <c:numCache>
                <c:formatCode>General</c:formatCode>
                <c:ptCount val="12"/>
                <c:pt idx="0">
                  <c:v>72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pos21a!$R$8:$R$19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0.99124836621869372</c:v>
                </c:pt>
                <c:pt idx="2">
                  <c:v>0.96222497418840047</c:v>
                </c:pt>
                <c:pt idx="3">
                  <c:v>0.77367874639996115</c:v>
                </c:pt>
                <c:pt idx="4">
                  <c:v>0.60725470400315751</c:v>
                </c:pt>
                <c:pt idx="5">
                  <c:v>0.4849348918486826</c:v>
                </c:pt>
                <c:pt idx="6">
                  <c:v>0.40573832614993899</c:v>
                </c:pt>
                <c:pt idx="7">
                  <c:v>0.34480579095035313</c:v>
                </c:pt>
                <c:pt idx="8">
                  <c:v>0.27680616847181039</c:v>
                </c:pt>
                <c:pt idx="9">
                  <c:v>0.19203830126784294</c:v>
                </c:pt>
                <c:pt idx="10">
                  <c:v>6.1364396866571913E-2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D38-A3D8-6CAF2FB30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53952"/>
        <c:axId val="162854528"/>
      </c:scatterChart>
      <c:valAx>
        <c:axId val="16285395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854528"/>
        <c:crosses val="autoZero"/>
        <c:crossBetween val="midCat"/>
      </c:valAx>
      <c:valAx>
        <c:axId val="16285452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85395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pos21a!$F$5</c:f>
              <c:strCache>
                <c:ptCount val="1"/>
                <c:pt idx="0">
                  <c:v>position 21a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pos21a!$E$8:$E$24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91.333299999999994</c:v>
                </c:pt>
                <c:pt idx="2">
                  <c:v>86</c:v>
                </c:pt>
                <c:pt idx="3">
                  <c:v>80.666700000000006</c:v>
                </c:pt>
                <c:pt idx="4">
                  <c:v>75.333299999999994</c:v>
                </c:pt>
                <c:pt idx="5">
                  <c:v>70</c:v>
                </c:pt>
                <c:pt idx="6">
                  <c:v>64.666700000000006</c:v>
                </c:pt>
                <c:pt idx="7">
                  <c:v>59.333300000000001</c:v>
                </c:pt>
                <c:pt idx="8">
                  <c:v>54</c:v>
                </c:pt>
                <c:pt idx="9">
                  <c:v>48.666699999999999</c:v>
                </c:pt>
                <c:pt idx="10">
                  <c:v>43.333300000000001</c:v>
                </c:pt>
                <c:pt idx="11">
                  <c:v>38</c:v>
                </c:pt>
                <c:pt idx="12">
                  <c:v>32.666699999999999</c:v>
                </c:pt>
                <c:pt idx="13">
                  <c:v>27.333300000000001</c:v>
                </c:pt>
                <c:pt idx="14">
                  <c:v>22</c:v>
                </c:pt>
                <c:pt idx="15">
                  <c:v>16.666699999999999</c:v>
                </c:pt>
                <c:pt idx="16">
                  <c:v>8</c:v>
                </c:pt>
              </c:numCache>
            </c:numRef>
          </c:xVal>
          <c:yVal>
            <c:numRef>
              <c:f>pos21a!$I$8:$I$24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0.99684827102218465</c:v>
                </c:pt>
                <c:pt idx="3">
                  <c:v>0.99240231860162897</c:v>
                </c:pt>
                <c:pt idx="4">
                  <c:v>0.98609753527636934</c:v>
                </c:pt>
                <c:pt idx="5">
                  <c:v>0.97711285456122643</c:v>
                </c:pt>
                <c:pt idx="6">
                  <c:v>0.96425478110526552</c:v>
                </c:pt>
                <c:pt idx="7">
                  <c:v>0.94579834633631388</c:v>
                </c:pt>
                <c:pt idx="8">
                  <c:v>0.91927372395068829</c:v>
                </c:pt>
                <c:pt idx="9">
                  <c:v>0.88120778283553558</c:v>
                </c:pt>
                <c:pt idx="10">
                  <c:v>0.82688817127486647</c:v>
                </c:pt>
                <c:pt idx="11">
                  <c:v>0.75032289317587064</c:v>
                </c:pt>
                <c:pt idx="12">
                  <c:v>0.6448625691097426</c:v>
                </c:pt>
                <c:pt idx="13">
                  <c:v>0.50546483032286671</c:v>
                </c:pt>
                <c:pt idx="14">
                  <c:v>0.3342549070153803</c:v>
                </c:pt>
                <c:pt idx="15">
                  <c:v>0.15059379872804277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4D-4FBC-A3D4-BC4ACF7AA725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pos21a!$N$8:$N$20</c:f>
              <c:numCache>
                <c:formatCode>General</c:formatCode>
                <c:ptCount val="13"/>
                <c:pt idx="0">
                  <c:v>72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pos21a!$R$8:$R$20</c:f>
              <c:numCache>
                <c:formatCode>0.0%</c:formatCode>
                <c:ptCount val="13"/>
                <c:pt idx="0">
                  <c:v>1.0000000000000002</c:v>
                </c:pt>
                <c:pt idx="1">
                  <c:v>0.99124836621869372</c:v>
                </c:pt>
                <c:pt idx="2">
                  <c:v>0.96222497418840047</c:v>
                </c:pt>
                <c:pt idx="3">
                  <c:v>0.77367874639996115</c:v>
                </c:pt>
                <c:pt idx="4">
                  <c:v>0.60725470400315751</c:v>
                </c:pt>
                <c:pt idx="5">
                  <c:v>0.4849348918486826</c:v>
                </c:pt>
                <c:pt idx="6">
                  <c:v>0.40573832614993899</c:v>
                </c:pt>
                <c:pt idx="7">
                  <c:v>0.34480579095035313</c:v>
                </c:pt>
                <c:pt idx="8">
                  <c:v>0.27680616847181039</c:v>
                </c:pt>
                <c:pt idx="9">
                  <c:v>0.19203830126784294</c:v>
                </c:pt>
                <c:pt idx="10">
                  <c:v>6.1364396866571913E-2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4D-4FBC-A3D4-BC4ACF7AA725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pos21a!$N$8:$N$20</c:f>
              <c:numCache>
                <c:formatCode>General</c:formatCode>
                <c:ptCount val="13"/>
                <c:pt idx="0">
                  <c:v>72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pos21a!$AD$8:$AD$20</c:f>
              <c:numCache>
                <c:formatCode>0.00</c:formatCode>
                <c:ptCount val="13"/>
                <c:pt idx="0">
                  <c:v>0.99999999999999967</c:v>
                </c:pt>
                <c:pt idx="1">
                  <c:v>0.99999999999999967</c:v>
                </c:pt>
                <c:pt idx="2">
                  <c:v>0.53458230667211504</c:v>
                </c:pt>
                <c:pt idx="3">
                  <c:v>6.6723558701251989E-2</c:v>
                </c:pt>
                <c:pt idx="4">
                  <c:v>2.3309117012739196E-2</c:v>
                </c:pt>
                <c:pt idx="5">
                  <c:v>1.0691303218525117E-2</c:v>
                </c:pt>
                <c:pt idx="6">
                  <c:v>6.2867658329125616E-3</c:v>
                </c:pt>
                <c:pt idx="7">
                  <c:v>4.2010347515730557E-3</c:v>
                </c:pt>
                <c:pt idx="8">
                  <c:v>2.7033652337319428E-3</c:v>
                </c:pt>
                <c:pt idx="9">
                  <c:v>1.5050584332991857E-3</c:v>
                </c:pt>
                <c:pt idx="10">
                  <c:v>3.3469970140325095E-4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4D-4FBC-A3D4-BC4ACF7AA725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pos21a!$AU$8:$AU$16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pos21a!$AX$8:$AX$16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0.98097382012284484</c:v>
                </c:pt>
                <c:pt idx="3">
                  <c:v>0.58470354372427069</c:v>
                </c:pt>
                <c:pt idx="4">
                  <c:v>0.10286634220755785</c:v>
                </c:pt>
                <c:pt idx="5">
                  <c:v>1.1654558506369598E-2</c:v>
                </c:pt>
                <c:pt idx="6">
                  <c:v>3.1433829164562808E-3</c:v>
                </c:pt>
                <c:pt idx="7">
                  <c:v>2.1005173757865279E-3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E3-4ACF-91C8-B5F4BBA08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56256"/>
        <c:axId val="166387712"/>
      </c:scatterChart>
      <c:valAx>
        <c:axId val="16285625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836863918283073"/>
              <c:y val="0.853687096941193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387712"/>
        <c:crosses val="autoZero"/>
        <c:crossBetween val="midCat"/>
      </c:valAx>
      <c:valAx>
        <c:axId val="16638771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85625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pos21b!$F$5</c:f>
              <c:strCache>
                <c:ptCount val="1"/>
                <c:pt idx="0">
                  <c:v>position 21b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pos21b!$E$8:$E$24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104</c:v>
                </c:pt>
                <c:pt idx="2">
                  <c:v>98</c:v>
                </c:pt>
                <c:pt idx="3">
                  <c:v>92</c:v>
                </c:pt>
                <c:pt idx="4">
                  <c:v>86</c:v>
                </c:pt>
                <c:pt idx="5">
                  <c:v>80</c:v>
                </c:pt>
                <c:pt idx="6">
                  <c:v>74</c:v>
                </c:pt>
                <c:pt idx="7">
                  <c:v>68</c:v>
                </c:pt>
                <c:pt idx="8">
                  <c:v>62</c:v>
                </c:pt>
                <c:pt idx="9">
                  <c:v>56</c:v>
                </c:pt>
                <c:pt idx="10">
                  <c:v>50</c:v>
                </c:pt>
                <c:pt idx="11">
                  <c:v>44</c:v>
                </c:pt>
                <c:pt idx="12">
                  <c:v>38</c:v>
                </c:pt>
                <c:pt idx="13">
                  <c:v>32</c:v>
                </c:pt>
                <c:pt idx="14">
                  <c:v>26</c:v>
                </c:pt>
                <c:pt idx="15">
                  <c:v>20</c:v>
                </c:pt>
                <c:pt idx="16">
                  <c:v>16</c:v>
                </c:pt>
              </c:numCache>
            </c:numRef>
          </c:xVal>
          <c:yVal>
            <c:numRef>
              <c:f>pos21b!$I$8:$I$24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0.99564737562353789</c:v>
                </c:pt>
                <c:pt idx="3">
                  <c:v>0.98942507190421392</c:v>
                </c:pt>
                <c:pt idx="4">
                  <c:v>0.98051064725677373</c:v>
                </c:pt>
                <c:pt idx="5">
                  <c:v>0.96772646856079525</c:v>
                </c:pt>
                <c:pt idx="6">
                  <c:v>0.94940320351524177</c:v>
                </c:pt>
                <c:pt idx="7">
                  <c:v>0.92321614729242873</c:v>
                </c:pt>
                <c:pt idx="8">
                  <c:v>0.88601543690935836</c:v>
                </c:pt>
                <c:pt idx="9">
                  <c:v>0.83373029213315275</c:v>
                </c:pt>
                <c:pt idx="10">
                  <c:v>0.76151571026422049</c:v>
                </c:pt>
                <c:pt idx="11">
                  <c:v>0.66450020204489824</c:v>
                </c:pt>
                <c:pt idx="12">
                  <c:v>0.53972066868372004</c:v>
                </c:pt>
                <c:pt idx="13">
                  <c:v>0.38996159449079598</c:v>
                </c:pt>
                <c:pt idx="14">
                  <c:v>0.22942249116265806</c:v>
                </c:pt>
                <c:pt idx="15">
                  <c:v>8.7593084970915738E-2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21-4006-8830-D3A8C2974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92320"/>
        <c:axId val="166392896"/>
      </c:scatterChart>
      <c:valAx>
        <c:axId val="166392320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392896"/>
        <c:crosses val="autoZero"/>
        <c:crossBetween val="midCat"/>
      </c:valAx>
      <c:valAx>
        <c:axId val="16639289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39232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pos21b!$F$5</c:f>
              <c:strCache>
                <c:ptCount val="1"/>
                <c:pt idx="0">
                  <c:v>position 21b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pos21b!$E$9:$E$23</c:f>
              <c:numCache>
                <c:formatCode>General</c:formatCode>
                <c:ptCount val="15"/>
                <c:pt idx="0">
                  <c:v>104</c:v>
                </c:pt>
                <c:pt idx="1">
                  <c:v>98</c:v>
                </c:pt>
                <c:pt idx="2">
                  <c:v>92</c:v>
                </c:pt>
                <c:pt idx="3">
                  <c:v>86</c:v>
                </c:pt>
                <c:pt idx="4">
                  <c:v>80</c:v>
                </c:pt>
                <c:pt idx="5">
                  <c:v>74</c:v>
                </c:pt>
                <c:pt idx="6">
                  <c:v>68</c:v>
                </c:pt>
                <c:pt idx="7">
                  <c:v>62</c:v>
                </c:pt>
                <c:pt idx="8">
                  <c:v>56</c:v>
                </c:pt>
                <c:pt idx="9">
                  <c:v>50</c:v>
                </c:pt>
                <c:pt idx="10">
                  <c:v>44</c:v>
                </c:pt>
                <c:pt idx="11">
                  <c:v>38</c:v>
                </c:pt>
                <c:pt idx="12">
                  <c:v>32</c:v>
                </c:pt>
                <c:pt idx="13">
                  <c:v>26</c:v>
                </c:pt>
                <c:pt idx="14">
                  <c:v>20</c:v>
                </c:pt>
              </c:numCache>
            </c:numRef>
          </c:cat>
          <c:val>
            <c:numRef>
              <c:f>pos21b!$H$9:$H$23</c:f>
              <c:numCache>
                <c:formatCode>0.0%</c:formatCode>
                <c:ptCount val="15"/>
                <c:pt idx="0">
                  <c:v>4.3526243764622791E-3</c:v>
                </c:pt>
                <c:pt idx="1">
                  <c:v>6.2223037193239825E-3</c:v>
                </c:pt>
                <c:pt idx="2">
                  <c:v>8.9144246474401421E-3</c:v>
                </c:pt>
                <c:pt idx="3">
                  <c:v>1.2784178695978459E-2</c:v>
                </c:pt>
                <c:pt idx="4">
                  <c:v>1.8323265045553486E-2</c:v>
                </c:pt>
                <c:pt idx="5">
                  <c:v>2.6187056222813081E-2</c:v>
                </c:pt>
                <c:pt idx="6">
                  <c:v>3.7200710383070337E-2</c:v>
                </c:pt>
                <c:pt idx="7">
                  <c:v>5.2285144776205564E-2</c:v>
                </c:pt>
                <c:pt idx="8">
                  <c:v>7.2214581868932301E-2</c:v>
                </c:pt>
                <c:pt idx="9">
                  <c:v>9.7015508219322297E-2</c:v>
                </c:pt>
                <c:pt idx="10">
                  <c:v>0.1247795333611782</c:v>
                </c:pt>
                <c:pt idx="11">
                  <c:v>0.14975907419292403</c:v>
                </c:pt>
                <c:pt idx="12">
                  <c:v>0.16053910332813792</c:v>
                </c:pt>
                <c:pt idx="13">
                  <c:v>0.14182940619174234</c:v>
                </c:pt>
                <c:pt idx="14">
                  <c:v>8.7593084970915738E-2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1-459E-B54F-45681049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316544"/>
        <c:axId val="166394624"/>
      </c:barChart>
      <c:catAx>
        <c:axId val="166316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39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39462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3165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pos21b!$O$5</c:f>
              <c:strCache>
                <c:ptCount val="1"/>
                <c:pt idx="0">
                  <c:v>position 21b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pos21b!$N$8:$N$18</c:f>
              <c:numCache>
                <c:formatCode>General</c:formatCode>
                <c:ptCount val="11"/>
                <c:pt idx="0">
                  <c:v>103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pos21b!$Q$8:$Q$18</c:f>
              <c:numCache>
                <c:formatCode>0.0%</c:formatCode>
                <c:ptCount val="11"/>
                <c:pt idx="0">
                  <c:v>3.2153280321948537E-2</c:v>
                </c:pt>
                <c:pt idx="1">
                  <c:v>2.4775292888362898E-2</c:v>
                </c:pt>
                <c:pt idx="2">
                  <c:v>0.20739849724087658</c:v>
                </c:pt>
                <c:pt idx="3">
                  <c:v>0.20614850763435999</c:v>
                </c:pt>
                <c:pt idx="4">
                  <c:v>0.15016504851678061</c:v>
                </c:pt>
                <c:pt idx="5">
                  <c:v>0.10095536899637751</c:v>
                </c:pt>
                <c:pt idx="6">
                  <c:v>5.1579393741182859E-2</c:v>
                </c:pt>
                <c:pt idx="7">
                  <c:v>2.4844582777859382E-2</c:v>
                </c:pt>
                <c:pt idx="8">
                  <c:v>3.0878346355213228E-2</c:v>
                </c:pt>
                <c:pt idx="9">
                  <c:v>0.11092756989271153</c:v>
                </c:pt>
                <c:pt idx="10">
                  <c:v>6.017411163432676E-2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0-417E-BC42-9B1546624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642240"/>
        <c:axId val="164037184"/>
      </c:barChart>
      <c:catAx>
        <c:axId val="165642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3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03718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6422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pos21b!$O$5</c:f>
              <c:strCache>
                <c:ptCount val="1"/>
                <c:pt idx="0">
                  <c:v>position 21b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pos21b!$N$8:$N$19</c:f>
              <c:numCache>
                <c:formatCode>General</c:formatCode>
                <c:ptCount val="12"/>
                <c:pt idx="0">
                  <c:v>103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0.96784671967805136</c:v>
                </c:pt>
                <c:pt idx="2">
                  <c:v>0.94307142678968847</c:v>
                </c:pt>
                <c:pt idx="3">
                  <c:v>0.73567292954881192</c:v>
                </c:pt>
                <c:pt idx="4">
                  <c:v>0.52952442191445193</c:v>
                </c:pt>
                <c:pt idx="5">
                  <c:v>0.37935937339767128</c:v>
                </c:pt>
                <c:pt idx="6">
                  <c:v>0.27840400440129376</c:v>
                </c:pt>
                <c:pt idx="7">
                  <c:v>0.22682461066011092</c:v>
                </c:pt>
                <c:pt idx="8">
                  <c:v>0.20198002788225153</c:v>
                </c:pt>
                <c:pt idx="9">
                  <c:v>0.17110168152703831</c:v>
                </c:pt>
                <c:pt idx="10">
                  <c:v>6.017411163432676E-2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B-4CC6-AE69-63BDE2CEE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8912"/>
        <c:axId val="164039488"/>
      </c:scatterChart>
      <c:valAx>
        <c:axId val="164038912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39488"/>
        <c:crosses val="autoZero"/>
        <c:crossBetween val="midCat"/>
      </c:valAx>
      <c:valAx>
        <c:axId val="16403948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3891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pos21b!$F$5</c:f>
              <c:strCache>
                <c:ptCount val="1"/>
                <c:pt idx="0">
                  <c:v>position 21b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pos21b!$E$8:$E$24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104</c:v>
                </c:pt>
                <c:pt idx="2">
                  <c:v>98</c:v>
                </c:pt>
                <c:pt idx="3">
                  <c:v>92</c:v>
                </c:pt>
                <c:pt idx="4">
                  <c:v>86</c:v>
                </c:pt>
                <c:pt idx="5">
                  <c:v>80</c:v>
                </c:pt>
                <c:pt idx="6">
                  <c:v>74</c:v>
                </c:pt>
                <c:pt idx="7">
                  <c:v>68</c:v>
                </c:pt>
                <c:pt idx="8">
                  <c:v>62</c:v>
                </c:pt>
                <c:pt idx="9">
                  <c:v>56</c:v>
                </c:pt>
                <c:pt idx="10">
                  <c:v>50</c:v>
                </c:pt>
                <c:pt idx="11">
                  <c:v>44</c:v>
                </c:pt>
                <c:pt idx="12">
                  <c:v>38</c:v>
                </c:pt>
                <c:pt idx="13">
                  <c:v>32</c:v>
                </c:pt>
                <c:pt idx="14">
                  <c:v>26</c:v>
                </c:pt>
                <c:pt idx="15">
                  <c:v>20</c:v>
                </c:pt>
                <c:pt idx="16">
                  <c:v>16</c:v>
                </c:pt>
              </c:numCache>
            </c:numRef>
          </c:xVal>
          <c:yVal>
            <c:numRef>
              <c:f>pos21b!$I$8:$I$24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0.99564737562353789</c:v>
                </c:pt>
                <c:pt idx="3">
                  <c:v>0.98942507190421392</c:v>
                </c:pt>
                <c:pt idx="4">
                  <c:v>0.98051064725677373</c:v>
                </c:pt>
                <c:pt idx="5">
                  <c:v>0.96772646856079525</c:v>
                </c:pt>
                <c:pt idx="6">
                  <c:v>0.94940320351524177</c:v>
                </c:pt>
                <c:pt idx="7">
                  <c:v>0.92321614729242873</c:v>
                </c:pt>
                <c:pt idx="8">
                  <c:v>0.88601543690935836</c:v>
                </c:pt>
                <c:pt idx="9">
                  <c:v>0.83373029213315275</c:v>
                </c:pt>
                <c:pt idx="10">
                  <c:v>0.76151571026422049</c:v>
                </c:pt>
                <c:pt idx="11">
                  <c:v>0.66450020204489824</c:v>
                </c:pt>
                <c:pt idx="12">
                  <c:v>0.53972066868372004</c:v>
                </c:pt>
                <c:pt idx="13">
                  <c:v>0.38996159449079598</c:v>
                </c:pt>
                <c:pt idx="14">
                  <c:v>0.22942249116265806</c:v>
                </c:pt>
                <c:pt idx="15">
                  <c:v>8.7593084970915738E-2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4-4279-8F91-4BFE4322AA26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pos21b!$N$8:$N$20</c:f>
              <c:numCache>
                <c:formatCode>General</c:formatCode>
                <c:ptCount val="13"/>
                <c:pt idx="0">
                  <c:v>103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pos21b!$R$8:$R$20</c:f>
              <c:numCache>
                <c:formatCode>0.0%</c:formatCode>
                <c:ptCount val="13"/>
                <c:pt idx="0">
                  <c:v>0.99999999999999989</c:v>
                </c:pt>
                <c:pt idx="1">
                  <c:v>0.96784671967805136</c:v>
                </c:pt>
                <c:pt idx="2">
                  <c:v>0.94307142678968847</c:v>
                </c:pt>
                <c:pt idx="3">
                  <c:v>0.73567292954881192</c:v>
                </c:pt>
                <c:pt idx="4">
                  <c:v>0.52952442191445193</c:v>
                </c:pt>
                <c:pt idx="5">
                  <c:v>0.37935937339767128</c:v>
                </c:pt>
                <c:pt idx="6">
                  <c:v>0.27840400440129376</c:v>
                </c:pt>
                <c:pt idx="7">
                  <c:v>0.22682461066011092</c:v>
                </c:pt>
                <c:pt idx="8">
                  <c:v>0.20198002788225153</c:v>
                </c:pt>
                <c:pt idx="9">
                  <c:v>0.17110168152703831</c:v>
                </c:pt>
                <c:pt idx="10">
                  <c:v>6.017411163432676E-2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D4-4279-8F91-4BFE4322AA26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pos21b!$N$8:$N$20</c:f>
              <c:numCache>
                <c:formatCode>General</c:formatCode>
                <c:ptCount val="13"/>
                <c:pt idx="0">
                  <c:v>103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pos21b!$AD$8:$AD$20</c:f>
              <c:numCache>
                <c:formatCode>0.00</c:formatCode>
                <c:ptCount val="13"/>
                <c:pt idx="0">
                  <c:v>0.99999999999999978</c:v>
                </c:pt>
                <c:pt idx="1">
                  <c:v>0.99999999999999978</c:v>
                </c:pt>
                <c:pt idx="2">
                  <c:v>0.7884035111695501</c:v>
                </c:pt>
                <c:pt idx="3">
                  <c:v>0.14011699009022582</c:v>
                </c:pt>
                <c:pt idx="4">
                  <c:v>4.5193522796331924E-2</c:v>
                </c:pt>
                <c:pt idx="5">
                  <c:v>1.7719951019812524E-2</c:v>
                </c:pt>
                <c:pt idx="6">
                  <c:v>7.7428157230063233E-3</c:v>
                </c:pt>
                <c:pt idx="7">
                  <c:v>4.6241859038574345E-3</c:v>
                </c:pt>
                <c:pt idx="8">
                  <c:v>3.6293673014478E-3</c:v>
                </c:pt>
                <c:pt idx="9">
                  <c:v>2.7807022695331119E-3</c:v>
                </c:pt>
                <c:pt idx="10">
                  <c:v>7.0318552935554578E-4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D4-4279-8F91-4BFE4322AA26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pos21b!$AU$8:$AU$16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pos21b!$AX$8:$AX$16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0.94920783685185739</c:v>
                </c:pt>
                <c:pt idx="3">
                  <c:v>0.59086189004311307</c:v>
                </c:pt>
                <c:pt idx="4">
                  <c:v>7.0058495045112912E-2</c:v>
                </c:pt>
                <c:pt idx="5">
                  <c:v>2.2596761398165965E-2</c:v>
                </c:pt>
                <c:pt idx="6">
                  <c:v>3.8714078615031617E-3</c:v>
                </c:pt>
                <c:pt idx="7">
                  <c:v>2.3120929519287172E-3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7D-40DE-B472-931E7CFC7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41216"/>
        <c:axId val="164041792"/>
      </c:scatterChart>
      <c:valAx>
        <c:axId val="164041216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6836863918283073"/>
              <c:y val="0.850054615925197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41792"/>
        <c:crosses val="autoZero"/>
        <c:crossBetween val="midCat"/>
      </c:valAx>
      <c:valAx>
        <c:axId val="16404179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4121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pos22b!$F$5</c:f>
              <c:strCache>
                <c:ptCount val="1"/>
                <c:pt idx="0">
                  <c:v>position 22b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pos22b!$E$8:$E$23</c:f>
              <c:numCache>
                <c:formatCode>General</c:formatCode>
                <c:ptCount val="16"/>
                <c:pt idx="0">
                  <c:v>128</c:v>
                </c:pt>
                <c:pt idx="1">
                  <c:v>119.9</c:v>
                </c:pt>
                <c:pt idx="2">
                  <c:v>111.83329999999999</c:v>
                </c:pt>
                <c:pt idx="3">
                  <c:v>103.7667</c:v>
                </c:pt>
                <c:pt idx="4">
                  <c:v>95.7</c:v>
                </c:pt>
                <c:pt idx="5">
                  <c:v>87.633300000000006</c:v>
                </c:pt>
                <c:pt idx="6">
                  <c:v>79.566699999999997</c:v>
                </c:pt>
                <c:pt idx="7">
                  <c:v>71.5</c:v>
                </c:pt>
                <c:pt idx="8">
                  <c:v>63.433300000000003</c:v>
                </c:pt>
                <c:pt idx="9">
                  <c:v>55.366700000000002</c:v>
                </c:pt>
                <c:pt idx="10">
                  <c:v>47.3</c:v>
                </c:pt>
                <c:pt idx="11">
                  <c:v>39.2333</c:v>
                </c:pt>
                <c:pt idx="12">
                  <c:v>31.166699999999999</c:v>
                </c:pt>
                <c:pt idx="13">
                  <c:v>23.1</c:v>
                </c:pt>
                <c:pt idx="14">
                  <c:v>15.033300000000001</c:v>
                </c:pt>
                <c:pt idx="15">
                  <c:v>8</c:v>
                </c:pt>
              </c:numCache>
            </c:numRef>
          </c:xVal>
          <c:yVal>
            <c:numRef>
              <c:f>pos22b!$I$8:$I$23</c:f>
              <c:numCache>
                <c:formatCode>0.0%</c:formatCode>
                <c:ptCount val="16"/>
                <c:pt idx="0">
                  <c:v>0.99999999999999989</c:v>
                </c:pt>
                <c:pt idx="1">
                  <c:v>0.99222174398663432</c:v>
                </c:pt>
                <c:pt idx="2">
                  <c:v>0.98184224393501174</c:v>
                </c:pt>
                <c:pt idx="3">
                  <c:v>0.96793765595731807</c:v>
                </c:pt>
                <c:pt idx="4">
                  <c:v>0.94925093557630291</c:v>
                </c:pt>
                <c:pt idx="5">
                  <c:v>0.92408121781128105</c:v>
                </c:pt>
                <c:pt idx="6">
                  <c:v>0.8901597887897108</c:v>
                </c:pt>
                <c:pt idx="7">
                  <c:v>0.84453075032482017</c:v>
                </c:pt>
                <c:pt idx="8">
                  <c:v>0.78350744237372894</c:v>
                </c:pt>
                <c:pt idx="9">
                  <c:v>0.70286619549287532</c:v>
                </c:pt>
                <c:pt idx="10">
                  <c:v>0.59861932938856011</c:v>
                </c:pt>
                <c:pt idx="11">
                  <c:v>0.46903782128380778</c:v>
                </c:pt>
                <c:pt idx="12">
                  <c:v>0.31889709934472787</c:v>
                </c:pt>
                <c:pt idx="13">
                  <c:v>0.16638307743259895</c:v>
                </c:pt>
                <c:pt idx="14">
                  <c:v>4.7982896150024733E-2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41-4666-A596-287F24CCA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08928"/>
        <c:axId val="166709504"/>
      </c:scatterChart>
      <c:valAx>
        <c:axId val="16670892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09504"/>
        <c:crosses val="autoZero"/>
        <c:crossBetween val="midCat"/>
      </c:valAx>
      <c:valAx>
        <c:axId val="16670950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0892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pos22b!$F$5</c:f>
              <c:strCache>
                <c:ptCount val="1"/>
                <c:pt idx="0">
                  <c:v>position 22b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pos22b!$E$8:$E$22</c:f>
              <c:numCache>
                <c:formatCode>General</c:formatCode>
                <c:ptCount val="15"/>
                <c:pt idx="0">
                  <c:v>128</c:v>
                </c:pt>
                <c:pt idx="1">
                  <c:v>119.9</c:v>
                </c:pt>
                <c:pt idx="2">
                  <c:v>111.83329999999999</c:v>
                </c:pt>
                <c:pt idx="3">
                  <c:v>103.7667</c:v>
                </c:pt>
                <c:pt idx="4">
                  <c:v>95.7</c:v>
                </c:pt>
                <c:pt idx="5">
                  <c:v>87.633300000000006</c:v>
                </c:pt>
                <c:pt idx="6">
                  <c:v>79.566699999999997</c:v>
                </c:pt>
                <c:pt idx="7">
                  <c:v>71.5</c:v>
                </c:pt>
                <c:pt idx="8">
                  <c:v>63.433300000000003</c:v>
                </c:pt>
                <c:pt idx="9">
                  <c:v>55.366700000000002</c:v>
                </c:pt>
                <c:pt idx="10">
                  <c:v>47.3</c:v>
                </c:pt>
                <c:pt idx="11">
                  <c:v>39.2333</c:v>
                </c:pt>
                <c:pt idx="12">
                  <c:v>31.166699999999999</c:v>
                </c:pt>
                <c:pt idx="13">
                  <c:v>23.1</c:v>
                </c:pt>
                <c:pt idx="14">
                  <c:v>15.033300000000001</c:v>
                </c:pt>
              </c:numCache>
            </c:numRef>
          </c:cat>
          <c:val>
            <c:numRef>
              <c:f>pos22b!$H$8:$H$22</c:f>
              <c:numCache>
                <c:formatCode>0.0%</c:formatCode>
                <c:ptCount val="15"/>
                <c:pt idx="0">
                  <c:v>7.7782560133655664E-3</c:v>
                </c:pt>
                <c:pt idx="1">
                  <c:v>1.0379500051622626E-2</c:v>
                </c:pt>
                <c:pt idx="2">
                  <c:v>1.390458797769366E-2</c:v>
                </c:pt>
                <c:pt idx="3">
                  <c:v>1.8686720381015209E-2</c:v>
                </c:pt>
                <c:pt idx="4">
                  <c:v>2.5169717765021849E-2</c:v>
                </c:pt>
                <c:pt idx="5">
                  <c:v>3.3921429021570214E-2</c:v>
                </c:pt>
                <c:pt idx="6">
                  <c:v>4.5629038464890581E-2</c:v>
                </c:pt>
                <c:pt idx="7">
                  <c:v>6.1023307951091246E-2</c:v>
                </c:pt>
                <c:pt idx="8">
                  <c:v>8.0641246880853626E-2</c:v>
                </c:pt>
                <c:pt idx="9">
                  <c:v>0.10424686610431524</c:v>
                </c:pt>
                <c:pt idx="10">
                  <c:v>0.12958150810475236</c:v>
                </c:pt>
                <c:pt idx="11">
                  <c:v>0.15014072193907993</c:v>
                </c:pt>
                <c:pt idx="12">
                  <c:v>0.1525140219121289</c:v>
                </c:pt>
                <c:pt idx="13">
                  <c:v>0.11840018128257421</c:v>
                </c:pt>
                <c:pt idx="14">
                  <c:v>4.7982896150024733E-2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5-4E5E-A5D5-F9CC247C2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15296"/>
        <c:axId val="166711232"/>
      </c:barChart>
      <c:catAx>
        <c:axId val="165815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11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71123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8152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pos22b!$O$5</c:f>
              <c:strCache>
                <c:ptCount val="1"/>
                <c:pt idx="0">
                  <c:v>position 22b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pos22b!$N$8:$N$18</c:f>
              <c:numCache>
                <c:formatCode>General</c:formatCode>
                <c:ptCount val="11"/>
                <c:pt idx="0">
                  <c:v>94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pos22b!$Q$8:$Q$18</c:f>
              <c:numCache>
                <c:formatCode>0.0%</c:formatCode>
                <c:ptCount val="11"/>
                <c:pt idx="0">
                  <c:v>1.4969568503805956E-2</c:v>
                </c:pt>
                <c:pt idx="1">
                  <c:v>6.356287750427056E-2</c:v>
                </c:pt>
                <c:pt idx="2">
                  <c:v>0.19395022317971566</c:v>
                </c:pt>
                <c:pt idx="3">
                  <c:v>0.20760914539852193</c:v>
                </c:pt>
                <c:pt idx="4">
                  <c:v>0.13640892164091986</c:v>
                </c:pt>
                <c:pt idx="5">
                  <c:v>0.10474537170807026</c:v>
                </c:pt>
                <c:pt idx="6">
                  <c:v>7.0751783935221232E-2</c:v>
                </c:pt>
                <c:pt idx="7">
                  <c:v>3.7269047712610165E-2</c:v>
                </c:pt>
                <c:pt idx="8">
                  <c:v>1.5982025422377141E-2</c:v>
                </c:pt>
                <c:pt idx="9">
                  <c:v>5.287197967689216E-2</c:v>
                </c:pt>
                <c:pt idx="10">
                  <c:v>0.10187905531759475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F-4117-8E27-1A758FE03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15808"/>
        <c:axId val="166712960"/>
      </c:barChart>
      <c:catAx>
        <c:axId val="165815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1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71296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8158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pos22b!$O$5</c:f>
              <c:strCache>
                <c:ptCount val="1"/>
                <c:pt idx="0">
                  <c:v>position 22b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pos22b!$N$8:$N$19</c:f>
              <c:numCache>
                <c:formatCode>General</c:formatCode>
                <c:ptCount val="12"/>
                <c:pt idx="0">
                  <c:v>94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pos22b!$R$8:$R$19</c:f>
              <c:numCache>
                <c:formatCode>0.0%</c:formatCode>
                <c:ptCount val="12"/>
                <c:pt idx="0">
                  <c:v>0.99999999999999967</c:v>
                </c:pt>
                <c:pt idx="1">
                  <c:v>0.98503043149619374</c:v>
                </c:pt>
                <c:pt idx="2">
                  <c:v>0.92146755399192315</c:v>
                </c:pt>
                <c:pt idx="3">
                  <c:v>0.72751733081220749</c:v>
                </c:pt>
                <c:pt idx="4">
                  <c:v>0.51990818541368555</c:v>
                </c:pt>
                <c:pt idx="5">
                  <c:v>0.38349926377276572</c:v>
                </c:pt>
                <c:pt idx="6">
                  <c:v>0.27875389206469547</c:v>
                </c:pt>
                <c:pt idx="7">
                  <c:v>0.20800210812947423</c:v>
                </c:pt>
                <c:pt idx="8">
                  <c:v>0.17073306041686406</c:v>
                </c:pt>
                <c:pt idx="9">
                  <c:v>0.15475103499448692</c:v>
                </c:pt>
                <c:pt idx="10">
                  <c:v>0.10187905531759475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63-4349-8BAD-A31D81494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14688"/>
        <c:axId val="166715392"/>
      </c:scatterChart>
      <c:valAx>
        <c:axId val="16671468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15392"/>
        <c:crosses val="autoZero"/>
        <c:crossBetween val="midCat"/>
      </c:valAx>
      <c:valAx>
        <c:axId val="16671539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1468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pos22b!$F$5</c:f>
              <c:strCache>
                <c:ptCount val="1"/>
                <c:pt idx="0">
                  <c:v>position 22b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pos22b!$E$8:$E$24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119.9</c:v>
                </c:pt>
                <c:pt idx="2">
                  <c:v>111.83329999999999</c:v>
                </c:pt>
                <c:pt idx="3">
                  <c:v>103.7667</c:v>
                </c:pt>
                <c:pt idx="4">
                  <c:v>95.7</c:v>
                </c:pt>
                <c:pt idx="5">
                  <c:v>87.633300000000006</c:v>
                </c:pt>
                <c:pt idx="6">
                  <c:v>79.566699999999997</c:v>
                </c:pt>
                <c:pt idx="7">
                  <c:v>71.5</c:v>
                </c:pt>
                <c:pt idx="8">
                  <c:v>63.433300000000003</c:v>
                </c:pt>
                <c:pt idx="9">
                  <c:v>55.366700000000002</c:v>
                </c:pt>
                <c:pt idx="10">
                  <c:v>47.3</c:v>
                </c:pt>
                <c:pt idx="11">
                  <c:v>39.2333</c:v>
                </c:pt>
                <c:pt idx="12">
                  <c:v>31.166699999999999</c:v>
                </c:pt>
                <c:pt idx="13">
                  <c:v>23.1</c:v>
                </c:pt>
                <c:pt idx="14">
                  <c:v>15.033300000000001</c:v>
                </c:pt>
                <c:pt idx="15">
                  <c:v>8</c:v>
                </c:pt>
              </c:numCache>
            </c:numRef>
          </c:xVal>
          <c:yVal>
            <c:numRef>
              <c:f>pos22b!$I$8:$I$24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0.99222174398663432</c:v>
                </c:pt>
                <c:pt idx="2">
                  <c:v>0.98184224393501174</c:v>
                </c:pt>
                <c:pt idx="3">
                  <c:v>0.96793765595731807</c:v>
                </c:pt>
                <c:pt idx="4">
                  <c:v>0.94925093557630291</c:v>
                </c:pt>
                <c:pt idx="5">
                  <c:v>0.92408121781128105</c:v>
                </c:pt>
                <c:pt idx="6">
                  <c:v>0.8901597887897108</c:v>
                </c:pt>
                <c:pt idx="7">
                  <c:v>0.84453075032482017</c:v>
                </c:pt>
                <c:pt idx="8">
                  <c:v>0.78350744237372894</c:v>
                </c:pt>
                <c:pt idx="9">
                  <c:v>0.70286619549287532</c:v>
                </c:pt>
                <c:pt idx="10">
                  <c:v>0.59861932938856011</c:v>
                </c:pt>
                <c:pt idx="11">
                  <c:v>0.46903782128380778</c:v>
                </c:pt>
                <c:pt idx="12">
                  <c:v>0.31889709934472787</c:v>
                </c:pt>
                <c:pt idx="13">
                  <c:v>0.16638307743259895</c:v>
                </c:pt>
                <c:pt idx="14">
                  <c:v>4.7982896150024733E-2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96-4892-BE59-D1477388C9E2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pos22b!$N$8:$N$20</c:f>
              <c:numCache>
                <c:formatCode>General</c:formatCode>
                <c:ptCount val="13"/>
                <c:pt idx="0">
                  <c:v>94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pos22b!$R$8:$R$20</c:f>
              <c:numCache>
                <c:formatCode>0.0%</c:formatCode>
                <c:ptCount val="13"/>
                <c:pt idx="0">
                  <c:v>0.99999999999999967</c:v>
                </c:pt>
                <c:pt idx="1">
                  <c:v>0.98503043149619374</c:v>
                </c:pt>
                <c:pt idx="2">
                  <c:v>0.92146755399192315</c:v>
                </c:pt>
                <c:pt idx="3">
                  <c:v>0.72751733081220749</c:v>
                </c:pt>
                <c:pt idx="4">
                  <c:v>0.51990818541368555</c:v>
                </c:pt>
                <c:pt idx="5">
                  <c:v>0.38349926377276572</c:v>
                </c:pt>
                <c:pt idx="6">
                  <c:v>0.27875389206469547</c:v>
                </c:pt>
                <c:pt idx="7">
                  <c:v>0.20800210812947423</c:v>
                </c:pt>
                <c:pt idx="8">
                  <c:v>0.17073306041686406</c:v>
                </c:pt>
                <c:pt idx="9">
                  <c:v>0.15475103499448692</c:v>
                </c:pt>
                <c:pt idx="10">
                  <c:v>0.10187905531759475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96-4892-BE59-D1477388C9E2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pos22b!$N$8:$N$20</c:f>
              <c:numCache>
                <c:formatCode>General</c:formatCode>
                <c:ptCount val="13"/>
                <c:pt idx="0">
                  <c:v>94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pos22b!$AD$8:$AD$20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0.32890321857393301</c:v>
                </c:pt>
                <c:pt idx="3">
                  <c:v>7.6673469297349403E-2</c:v>
                </c:pt>
                <c:pt idx="4">
                  <c:v>2.4291448727238592E-2</c:v>
                </c:pt>
                <c:pt idx="5">
                  <c:v>1.0549193132863236E-2</c:v>
                </c:pt>
                <c:pt idx="6">
                  <c:v>4.7004645773924365E-3</c:v>
                </c:pt>
                <c:pt idx="7">
                  <c:v>2.2988359632424914E-3</c:v>
                </c:pt>
                <c:pt idx="8">
                  <c:v>1.4813205823144813E-3</c:v>
                </c:pt>
                <c:pt idx="9">
                  <c:v>1.2441107241457348E-3</c:v>
                </c:pt>
                <c:pt idx="10">
                  <c:v>6.9915853065465527E-4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96-4892-BE59-D1477388C9E2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pos22b!$AU$8:$AU$16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pos22b!$AX$8:$AX$16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0.89389721906182473</c:v>
                </c:pt>
                <c:pt idx="3">
                  <c:v>0.33698128035322739</c:v>
                </c:pt>
                <c:pt idx="4">
                  <c:v>6.9422623774294159E-2</c:v>
                </c:pt>
                <c:pt idx="5">
                  <c:v>1.2145724363619296E-2</c:v>
                </c:pt>
                <c:pt idx="6">
                  <c:v>2.3502322886962182E-3</c:v>
                </c:pt>
                <c:pt idx="7">
                  <c:v>1.1494179816212457E-3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B-4539-B5BD-63C532C2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17120"/>
        <c:axId val="166717696"/>
      </c:scatterChart>
      <c:valAx>
        <c:axId val="166717120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572603603154756"/>
              <c:y val="0.853687096941193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17696"/>
        <c:crosses val="autoZero"/>
        <c:crossBetween val="midCat"/>
      </c:valAx>
      <c:valAx>
        <c:axId val="16671769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17120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pos22a!$F$5</c:f>
              <c:strCache>
                <c:ptCount val="1"/>
                <c:pt idx="0">
                  <c:v>position 22a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pos22a!$E$8:$E$24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93</c:v>
                </c:pt>
                <c:pt idx="2">
                  <c:v>87</c:v>
                </c:pt>
                <c:pt idx="3">
                  <c:v>81</c:v>
                </c:pt>
                <c:pt idx="4">
                  <c:v>75</c:v>
                </c:pt>
                <c:pt idx="5">
                  <c:v>69</c:v>
                </c:pt>
                <c:pt idx="6">
                  <c:v>63</c:v>
                </c:pt>
                <c:pt idx="7">
                  <c:v>57</c:v>
                </c:pt>
                <c:pt idx="8">
                  <c:v>51</c:v>
                </c:pt>
                <c:pt idx="9">
                  <c:v>45</c:v>
                </c:pt>
                <c:pt idx="10">
                  <c:v>39</c:v>
                </c:pt>
                <c:pt idx="11">
                  <c:v>33</c:v>
                </c:pt>
                <c:pt idx="12">
                  <c:v>27</c:v>
                </c:pt>
                <c:pt idx="13">
                  <c:v>21</c:v>
                </c:pt>
                <c:pt idx="14">
                  <c:v>15</c:v>
                </c:pt>
                <c:pt idx="15">
                  <c:v>9</c:v>
                </c:pt>
                <c:pt idx="16">
                  <c:v>8</c:v>
                </c:pt>
              </c:numCache>
            </c:numRef>
          </c:xVal>
          <c:yVal>
            <c:numRef>
              <c:f>pos22a!$I$8:$I$24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0.99117916792465932</c:v>
                </c:pt>
                <c:pt idx="3">
                  <c:v>0.97824912932731767</c:v>
                </c:pt>
                <c:pt idx="4">
                  <c:v>0.95935018122181925</c:v>
                </c:pt>
                <c:pt idx="5">
                  <c:v>0.93188199957759799</c:v>
                </c:pt>
                <c:pt idx="6">
                  <c:v>0.89234346673016873</c:v>
                </c:pt>
                <c:pt idx="7">
                  <c:v>0.8362958175109747</c:v>
                </c:pt>
                <c:pt idx="8">
                  <c:v>0.75868794552431018</c:v>
                </c:pt>
                <c:pt idx="9">
                  <c:v>0.65498186364351541</c:v>
                </c:pt>
                <c:pt idx="10">
                  <c:v>0.52369632977976988</c:v>
                </c:pt>
                <c:pt idx="11">
                  <c:v>0.3708115930935848</c:v>
                </c:pt>
                <c:pt idx="12">
                  <c:v>0.21491617870725133</c:v>
                </c:pt>
                <c:pt idx="13">
                  <c:v>8.7540698721028987E-2</c:v>
                </c:pt>
                <c:pt idx="14">
                  <c:v>1.7642372878953469E-2</c:v>
                </c:pt>
                <c:pt idx="15">
                  <c:v>5.3792475857171419E-4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37-46CD-A257-EBF75CBBB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22304"/>
        <c:axId val="166722880"/>
      </c:scatterChart>
      <c:valAx>
        <c:axId val="16672230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22880"/>
        <c:crosses val="autoZero"/>
        <c:crossBetween val="midCat"/>
      </c:valAx>
      <c:valAx>
        <c:axId val="16672288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2230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pos22a!$F$5</c:f>
              <c:strCache>
                <c:ptCount val="1"/>
                <c:pt idx="0">
                  <c:v>position 22a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pos22a!$E$9:$E$23</c:f>
              <c:numCache>
                <c:formatCode>General</c:formatCode>
                <c:ptCount val="15"/>
                <c:pt idx="0">
                  <c:v>93</c:v>
                </c:pt>
                <c:pt idx="1">
                  <c:v>87</c:v>
                </c:pt>
                <c:pt idx="2">
                  <c:v>81</c:v>
                </c:pt>
                <c:pt idx="3">
                  <c:v>75</c:v>
                </c:pt>
                <c:pt idx="4">
                  <c:v>69</c:v>
                </c:pt>
                <c:pt idx="5">
                  <c:v>63</c:v>
                </c:pt>
                <c:pt idx="6">
                  <c:v>57</c:v>
                </c:pt>
                <c:pt idx="7">
                  <c:v>51</c:v>
                </c:pt>
                <c:pt idx="8">
                  <c:v>45</c:v>
                </c:pt>
                <c:pt idx="9">
                  <c:v>39</c:v>
                </c:pt>
                <c:pt idx="10">
                  <c:v>33</c:v>
                </c:pt>
                <c:pt idx="11">
                  <c:v>27</c:v>
                </c:pt>
                <c:pt idx="12">
                  <c:v>21</c:v>
                </c:pt>
                <c:pt idx="13">
                  <c:v>15</c:v>
                </c:pt>
                <c:pt idx="14">
                  <c:v>9</c:v>
                </c:pt>
              </c:numCache>
            </c:numRef>
          </c:cat>
          <c:val>
            <c:numRef>
              <c:f>pos22a!$H$9:$H$23</c:f>
              <c:numCache>
                <c:formatCode>0.0%</c:formatCode>
                <c:ptCount val="15"/>
                <c:pt idx="0">
                  <c:v>8.8208320753406511E-3</c:v>
                </c:pt>
                <c:pt idx="1">
                  <c:v>1.2930038597341703E-2</c:v>
                </c:pt>
                <c:pt idx="2">
                  <c:v>1.8898948105498456E-2</c:v>
                </c:pt>
                <c:pt idx="3">
                  <c:v>2.7468181644221247E-2</c:v>
                </c:pt>
                <c:pt idx="4">
                  <c:v>3.9538532847429239E-2</c:v>
                </c:pt>
                <c:pt idx="5">
                  <c:v>5.6047649219194071E-2</c:v>
                </c:pt>
                <c:pt idx="6">
                  <c:v>7.7607871986664578E-2</c:v>
                </c:pt>
                <c:pt idx="7">
                  <c:v>0.10370608188079475</c:v>
                </c:pt>
                <c:pt idx="8">
                  <c:v>0.13128553386374558</c:v>
                </c:pt>
                <c:pt idx="9">
                  <c:v>0.15288473668618507</c:v>
                </c:pt>
                <c:pt idx="10">
                  <c:v>0.15589541438633348</c:v>
                </c:pt>
                <c:pt idx="11">
                  <c:v>0.12737547998622234</c:v>
                </c:pt>
                <c:pt idx="12">
                  <c:v>6.9898325842075518E-2</c:v>
                </c:pt>
                <c:pt idx="13">
                  <c:v>1.7104448120381754E-2</c:v>
                </c:pt>
                <c:pt idx="14">
                  <c:v>5.3792475857171419E-4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F-46B0-B13E-A9796EEDC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789632"/>
        <c:axId val="164971648"/>
      </c:barChart>
      <c:catAx>
        <c:axId val="166789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97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97164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89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pos22a!$O$5</c:f>
              <c:strCache>
                <c:ptCount val="1"/>
                <c:pt idx="0">
                  <c:v>position 22a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pos22a!$N$8:$N$18</c:f>
              <c:numCache>
                <c:formatCode>General</c:formatCode>
                <c:ptCount val="11"/>
                <c:pt idx="0">
                  <c:v>93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pos22a!$Q$8:$Q$18</c:f>
              <c:numCache>
                <c:formatCode>0.0%</c:formatCode>
                <c:ptCount val="11"/>
                <c:pt idx="0">
                  <c:v>2.1521563919674129E-2</c:v>
                </c:pt>
                <c:pt idx="1">
                  <c:v>0.10887607190312876</c:v>
                </c:pt>
                <c:pt idx="2">
                  <c:v>0.28098807503987494</c:v>
                </c:pt>
                <c:pt idx="3">
                  <c:v>0.18385059794223646</c:v>
                </c:pt>
                <c:pt idx="4">
                  <c:v>0.12512373931122284</c:v>
                </c:pt>
                <c:pt idx="5">
                  <c:v>7.4488039945106943E-2</c:v>
                </c:pt>
                <c:pt idx="6">
                  <c:v>3.4409814917454686E-2</c:v>
                </c:pt>
                <c:pt idx="7">
                  <c:v>1.3812816609264537E-2</c:v>
                </c:pt>
                <c:pt idx="8">
                  <c:v>9.3787742002628492E-3</c:v>
                </c:pt>
                <c:pt idx="9">
                  <c:v>5.6212136980930236E-2</c:v>
                </c:pt>
                <c:pt idx="10">
                  <c:v>9.1338369230843708E-2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C-41E7-A2EE-BD1722D8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790656"/>
        <c:axId val="164973376"/>
      </c:barChart>
      <c:catAx>
        <c:axId val="166790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97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97337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90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pos22a!$O$5</c:f>
              <c:strCache>
                <c:ptCount val="1"/>
                <c:pt idx="0">
                  <c:v>position 22a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pos22a!$N$8:$N$19</c:f>
              <c:numCache>
                <c:formatCode>General</c:formatCode>
                <c:ptCount val="12"/>
                <c:pt idx="0">
                  <c:v>93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pos22a!$R$8:$R$19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0.97847843608032603</c:v>
                </c:pt>
                <c:pt idx="2">
                  <c:v>0.86960236417719727</c:v>
                </c:pt>
                <c:pt idx="3">
                  <c:v>0.58861428913732228</c:v>
                </c:pt>
                <c:pt idx="4">
                  <c:v>0.40476369119508576</c:v>
                </c:pt>
                <c:pt idx="5">
                  <c:v>0.27963995188386293</c:v>
                </c:pt>
                <c:pt idx="6">
                  <c:v>0.20515191193875601</c:v>
                </c:pt>
                <c:pt idx="7">
                  <c:v>0.17074209702130133</c:v>
                </c:pt>
                <c:pt idx="8">
                  <c:v>0.1569292804120368</c:v>
                </c:pt>
                <c:pt idx="9">
                  <c:v>0.14755050621177396</c:v>
                </c:pt>
                <c:pt idx="10">
                  <c:v>9.1338369230843708E-2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1F-4260-B7BE-14DF8C3E2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75104"/>
        <c:axId val="164975680"/>
      </c:scatterChart>
      <c:valAx>
        <c:axId val="16497510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975680"/>
        <c:crosses val="autoZero"/>
        <c:crossBetween val="midCat"/>
      </c:valAx>
      <c:valAx>
        <c:axId val="16497568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97510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pos22a!$F$5</c:f>
              <c:strCache>
                <c:ptCount val="1"/>
                <c:pt idx="0">
                  <c:v>position 22a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pos22a!$E$8:$E$24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93</c:v>
                </c:pt>
                <c:pt idx="2">
                  <c:v>87</c:v>
                </c:pt>
                <c:pt idx="3">
                  <c:v>81</c:v>
                </c:pt>
                <c:pt idx="4">
                  <c:v>75</c:v>
                </c:pt>
                <c:pt idx="5">
                  <c:v>69</c:v>
                </c:pt>
                <c:pt idx="6">
                  <c:v>63</c:v>
                </c:pt>
                <c:pt idx="7">
                  <c:v>57</c:v>
                </c:pt>
                <c:pt idx="8">
                  <c:v>51</c:v>
                </c:pt>
                <c:pt idx="9">
                  <c:v>45</c:v>
                </c:pt>
                <c:pt idx="10">
                  <c:v>39</c:v>
                </c:pt>
                <c:pt idx="11">
                  <c:v>33</c:v>
                </c:pt>
                <c:pt idx="12">
                  <c:v>27</c:v>
                </c:pt>
                <c:pt idx="13">
                  <c:v>21</c:v>
                </c:pt>
                <c:pt idx="14">
                  <c:v>15</c:v>
                </c:pt>
                <c:pt idx="15">
                  <c:v>9</c:v>
                </c:pt>
                <c:pt idx="16">
                  <c:v>8</c:v>
                </c:pt>
              </c:numCache>
            </c:numRef>
          </c:xVal>
          <c:yVal>
            <c:numRef>
              <c:f>pos22a!$I$8:$I$24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0.99117916792465932</c:v>
                </c:pt>
                <c:pt idx="3">
                  <c:v>0.97824912932731767</c:v>
                </c:pt>
                <c:pt idx="4">
                  <c:v>0.95935018122181925</c:v>
                </c:pt>
                <c:pt idx="5">
                  <c:v>0.93188199957759799</c:v>
                </c:pt>
                <c:pt idx="6">
                  <c:v>0.89234346673016873</c:v>
                </c:pt>
                <c:pt idx="7">
                  <c:v>0.8362958175109747</c:v>
                </c:pt>
                <c:pt idx="8">
                  <c:v>0.75868794552431018</c:v>
                </c:pt>
                <c:pt idx="9">
                  <c:v>0.65498186364351541</c:v>
                </c:pt>
                <c:pt idx="10">
                  <c:v>0.52369632977976988</c:v>
                </c:pt>
                <c:pt idx="11">
                  <c:v>0.3708115930935848</c:v>
                </c:pt>
                <c:pt idx="12">
                  <c:v>0.21491617870725133</c:v>
                </c:pt>
                <c:pt idx="13">
                  <c:v>8.7540698721028987E-2</c:v>
                </c:pt>
                <c:pt idx="14">
                  <c:v>1.7642372878953469E-2</c:v>
                </c:pt>
                <c:pt idx="15">
                  <c:v>5.3792475857171419E-4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63-407E-9C90-95B18A66B54E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pos22a!$N$8:$N$20</c:f>
              <c:numCache>
                <c:formatCode>General</c:formatCode>
                <c:ptCount val="13"/>
                <c:pt idx="0">
                  <c:v>93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pos22a!$R$8:$R$20</c:f>
              <c:numCache>
                <c:formatCode>0.0%</c:formatCode>
                <c:ptCount val="13"/>
                <c:pt idx="0">
                  <c:v>1.0000000000000002</c:v>
                </c:pt>
                <c:pt idx="1">
                  <c:v>0.97847843608032603</c:v>
                </c:pt>
                <c:pt idx="2">
                  <c:v>0.86960236417719727</c:v>
                </c:pt>
                <c:pt idx="3">
                  <c:v>0.58861428913732228</c:v>
                </c:pt>
                <c:pt idx="4">
                  <c:v>0.40476369119508576</c:v>
                </c:pt>
                <c:pt idx="5">
                  <c:v>0.27963995188386293</c:v>
                </c:pt>
                <c:pt idx="6">
                  <c:v>0.20515191193875601</c:v>
                </c:pt>
                <c:pt idx="7">
                  <c:v>0.17074209702130133</c:v>
                </c:pt>
                <c:pt idx="8">
                  <c:v>0.1569292804120368</c:v>
                </c:pt>
                <c:pt idx="9">
                  <c:v>0.14755050621177396</c:v>
                </c:pt>
                <c:pt idx="10">
                  <c:v>9.1338369230843708E-2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3-407E-9C90-95B18A66B54E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pos22a!$N$8:$N$20</c:f>
              <c:numCache>
                <c:formatCode>General</c:formatCode>
                <c:ptCount val="13"/>
                <c:pt idx="0">
                  <c:v>93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pos22a!$AD$8:$AD$20</c:f>
              <c:numCache>
                <c:formatCode>0.00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0.25041072411091375</c:v>
                </c:pt>
                <c:pt idx="3">
                  <c:v>4.4083809553067836E-2</c:v>
                </c:pt>
                <c:pt idx="4">
                  <c:v>1.5337994289659289E-2</c:v>
                </c:pt>
                <c:pt idx="5">
                  <c:v>5.8326716872870547E-3</c:v>
                </c:pt>
                <c:pt idx="6">
                  <c:v>2.5053005525453647E-3</c:v>
                </c:pt>
                <c:pt idx="7">
                  <c:v>1.514602180751922E-3</c:v>
                </c:pt>
                <c:pt idx="8">
                  <c:v>1.2441095628723572E-3</c:v>
                </c:pt>
                <c:pt idx="9">
                  <c:v>1.116121354536783E-3</c:v>
                </c:pt>
                <c:pt idx="10">
                  <c:v>5.7912334161019138E-4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63-407E-9C90-95B18A66B54E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pos22a!$AU$8:$AU$16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pos22a!$AX$8:$AX$16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0.94946661110237018</c:v>
                </c:pt>
                <c:pt idx="3">
                  <c:v>0.30356899530726977</c:v>
                </c:pt>
                <c:pt idx="4">
                  <c:v>3.6687951702850288E-2</c:v>
                </c:pt>
                <c:pt idx="5">
                  <c:v>7.6689971448296434E-3</c:v>
                </c:pt>
                <c:pt idx="6">
                  <c:v>1.2526502762726824E-3</c:v>
                </c:pt>
                <c:pt idx="7">
                  <c:v>7.5730109037596099E-4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C8-4A1B-BF50-EB2B43EFF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77408"/>
        <c:axId val="164977984"/>
      </c:scatterChart>
      <c:valAx>
        <c:axId val="164977408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131159792231747"/>
              <c:y val="0.846422134909200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977984"/>
        <c:crosses val="autoZero"/>
        <c:crossBetween val="midCat"/>
      </c:valAx>
      <c:valAx>
        <c:axId val="16497798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97740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1894558654673917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'pos23'!$F$5</c:f>
              <c:strCache>
                <c:ptCount val="1"/>
                <c:pt idx="0">
                  <c:v>position 23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'pos23'!$E$8:$E$24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94.933300000000003</c:v>
                </c:pt>
                <c:pt idx="2">
                  <c:v>88.8</c:v>
                </c:pt>
                <c:pt idx="3">
                  <c:v>82.666700000000006</c:v>
                </c:pt>
                <c:pt idx="4">
                  <c:v>76.533299999999997</c:v>
                </c:pt>
                <c:pt idx="5">
                  <c:v>70.400000000000006</c:v>
                </c:pt>
                <c:pt idx="6">
                  <c:v>64.2667</c:v>
                </c:pt>
                <c:pt idx="7">
                  <c:v>58.133299999999998</c:v>
                </c:pt>
                <c:pt idx="8">
                  <c:v>52</c:v>
                </c:pt>
                <c:pt idx="9">
                  <c:v>45.866700000000002</c:v>
                </c:pt>
                <c:pt idx="10">
                  <c:v>39.7333</c:v>
                </c:pt>
                <c:pt idx="11">
                  <c:v>33.6</c:v>
                </c:pt>
                <c:pt idx="12">
                  <c:v>27.466699999999999</c:v>
                </c:pt>
                <c:pt idx="13">
                  <c:v>21.333300000000001</c:v>
                </c:pt>
                <c:pt idx="14">
                  <c:v>15.2</c:v>
                </c:pt>
                <c:pt idx="15">
                  <c:v>9.0667000000000009</c:v>
                </c:pt>
                <c:pt idx="16">
                  <c:v>6</c:v>
                </c:pt>
              </c:numCache>
            </c:numRef>
          </c:xVal>
          <c:yVal>
            <c:numRef>
              <c:f>'pos23'!$I$8:$I$24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0.99254031021706512</c:v>
                </c:pt>
                <c:pt idx="3">
                  <c:v>0.98314530800480848</c:v>
                </c:pt>
                <c:pt idx="4">
                  <c:v>0.97123209176611947</c:v>
                </c:pt>
                <c:pt idx="5">
                  <c:v>0.95601796444695908</c:v>
                </c:pt>
                <c:pt idx="6">
                  <c:v>0.9364452629684068</c:v>
                </c:pt>
                <c:pt idx="7">
                  <c:v>0.91107717445704117</c:v>
                </c:pt>
                <c:pt idx="8">
                  <c:v>0.87795926414607894</c:v>
                </c:pt>
                <c:pt idx="9">
                  <c:v>0.8344341865192797</c:v>
                </c:pt>
                <c:pt idx="10">
                  <c:v>0.77692936142602531</c:v>
                </c:pt>
                <c:pt idx="11">
                  <c:v>0.70078157608942926</c:v>
                </c:pt>
                <c:pt idx="12">
                  <c:v>0.60033259679364559</c:v>
                </c:pt>
                <c:pt idx="13">
                  <c:v>0.47002903298339455</c:v>
                </c:pt>
                <c:pt idx="14">
                  <c:v>0.30862595455081959</c:v>
                </c:pt>
                <c:pt idx="15">
                  <c:v>0.13183664776192822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5-4981-95D3-F6C81D77D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01056"/>
        <c:axId val="167301632"/>
      </c:scatterChart>
      <c:valAx>
        <c:axId val="167301056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301632"/>
        <c:crosses val="autoZero"/>
        <c:crossBetween val="midCat"/>
      </c:valAx>
      <c:valAx>
        <c:axId val="167301632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301056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'pos23'!$F$5</c:f>
              <c:strCache>
                <c:ptCount val="1"/>
                <c:pt idx="0">
                  <c:v>position 23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'pos23'!$E$9:$E$23</c:f>
              <c:numCache>
                <c:formatCode>General</c:formatCode>
                <c:ptCount val="15"/>
                <c:pt idx="0">
                  <c:v>94.933300000000003</c:v>
                </c:pt>
                <c:pt idx="1">
                  <c:v>88.8</c:v>
                </c:pt>
                <c:pt idx="2">
                  <c:v>82.666700000000006</c:v>
                </c:pt>
                <c:pt idx="3">
                  <c:v>76.533299999999997</c:v>
                </c:pt>
                <c:pt idx="4">
                  <c:v>70.400000000000006</c:v>
                </c:pt>
                <c:pt idx="5">
                  <c:v>64.2667</c:v>
                </c:pt>
                <c:pt idx="6">
                  <c:v>58.133299999999998</c:v>
                </c:pt>
                <c:pt idx="7">
                  <c:v>52</c:v>
                </c:pt>
                <c:pt idx="8">
                  <c:v>45.866700000000002</c:v>
                </c:pt>
                <c:pt idx="9">
                  <c:v>39.7333</c:v>
                </c:pt>
                <c:pt idx="10">
                  <c:v>33.6</c:v>
                </c:pt>
                <c:pt idx="11">
                  <c:v>27.466699999999999</c:v>
                </c:pt>
                <c:pt idx="12">
                  <c:v>21.333300000000001</c:v>
                </c:pt>
                <c:pt idx="13">
                  <c:v>15.2</c:v>
                </c:pt>
                <c:pt idx="14">
                  <c:v>9.0667000000000009</c:v>
                </c:pt>
              </c:numCache>
            </c:numRef>
          </c:cat>
          <c:val>
            <c:numRef>
              <c:f>'pos23'!$H$9:$H$23</c:f>
              <c:numCache>
                <c:formatCode>0.0%</c:formatCode>
                <c:ptCount val="15"/>
                <c:pt idx="0">
                  <c:v>7.4596897829350937E-3</c:v>
                </c:pt>
                <c:pt idx="1">
                  <c:v>9.3950022122566267E-3</c:v>
                </c:pt>
                <c:pt idx="2">
                  <c:v>1.1913216238688972E-2</c:v>
                </c:pt>
                <c:pt idx="3">
                  <c:v>1.5214127319160385E-2</c:v>
                </c:pt>
                <c:pt idx="4">
                  <c:v>1.9572701478552321E-2</c:v>
                </c:pt>
                <c:pt idx="5">
                  <c:v>2.5368088511365593E-2</c:v>
                </c:pt>
                <c:pt idx="6">
                  <c:v>3.3117910310962173E-2</c:v>
                </c:pt>
                <c:pt idx="7">
                  <c:v>4.3525077626799226E-2</c:v>
                </c:pt>
                <c:pt idx="8">
                  <c:v>5.7504825093254365E-2</c:v>
                </c:pt>
                <c:pt idx="9">
                  <c:v>7.6147785336595997E-2</c:v>
                </c:pt>
                <c:pt idx="10">
                  <c:v>0.10044897929578364</c:v>
                </c:pt>
                <c:pt idx="11">
                  <c:v>0.13030356381025102</c:v>
                </c:pt>
                <c:pt idx="12">
                  <c:v>0.16140307843257495</c:v>
                </c:pt>
                <c:pt idx="13">
                  <c:v>0.17678930678889138</c:v>
                </c:pt>
                <c:pt idx="14">
                  <c:v>0.13183664776192822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7-4B93-B3EB-A85585590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320960"/>
        <c:axId val="167303360"/>
      </c:barChart>
      <c:catAx>
        <c:axId val="1613209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30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30336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3209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'pos23'!$O$5</c:f>
              <c:strCache>
                <c:ptCount val="1"/>
                <c:pt idx="0">
                  <c:v>position 23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'pos23'!$N$8:$N$16</c:f>
              <c:numCache>
                <c:formatCode>General</c:formatCode>
                <c:ptCount val="9"/>
                <c:pt idx="0">
                  <c:v>53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</c:numCache>
            </c:numRef>
          </c:cat>
          <c:val>
            <c:numRef>
              <c:f>'pos23'!$Q$8:$Q$16</c:f>
              <c:numCache>
                <c:formatCode>0.0%</c:formatCode>
                <c:ptCount val="9"/>
                <c:pt idx="0">
                  <c:v>4.6092515155759196E-3</c:v>
                </c:pt>
                <c:pt idx="1">
                  <c:v>0.13951051399531825</c:v>
                </c:pt>
                <c:pt idx="2">
                  <c:v>0.16620565815009705</c:v>
                </c:pt>
                <c:pt idx="3">
                  <c:v>0.17767751745663354</c:v>
                </c:pt>
                <c:pt idx="4">
                  <c:v>0.12377453432304278</c:v>
                </c:pt>
                <c:pt idx="5">
                  <c:v>6.3359076449050644E-2</c:v>
                </c:pt>
                <c:pt idx="6">
                  <c:v>5.4763310057821972E-2</c:v>
                </c:pt>
                <c:pt idx="7">
                  <c:v>0.10512494748004242</c:v>
                </c:pt>
                <c:pt idx="8">
                  <c:v>0.13574158180108445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1-4F5E-9507-10982B5F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321984"/>
        <c:axId val="168304640"/>
      </c:barChart>
      <c:catAx>
        <c:axId val="161321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30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304640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3219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'pos23'!$O$5</c:f>
              <c:strCache>
                <c:ptCount val="1"/>
                <c:pt idx="0">
                  <c:v>position 23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'pos23'!$N$8:$N$18</c:f>
              <c:numCache>
                <c:formatCode>General</c:formatCode>
                <c:ptCount val="11"/>
                <c:pt idx="0">
                  <c:v>53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'pos23'!$R$8:$R$18</c:f>
              <c:numCache>
                <c:formatCode>0.0%</c:formatCode>
                <c:ptCount val="11"/>
                <c:pt idx="0">
                  <c:v>1</c:v>
                </c:pt>
                <c:pt idx="1">
                  <c:v>0.9953907484844241</c:v>
                </c:pt>
                <c:pt idx="2">
                  <c:v>0.85588023448910588</c:v>
                </c:pt>
                <c:pt idx="3">
                  <c:v>0.68967457633900886</c:v>
                </c:pt>
                <c:pt idx="4">
                  <c:v>0.51199705888237534</c:v>
                </c:pt>
                <c:pt idx="5">
                  <c:v>0.38822252455933259</c:v>
                </c:pt>
                <c:pt idx="6">
                  <c:v>0.32486344811028195</c:v>
                </c:pt>
                <c:pt idx="7">
                  <c:v>0.27010013805245997</c:v>
                </c:pt>
                <c:pt idx="8">
                  <c:v>0.16497519057241755</c:v>
                </c:pt>
                <c:pt idx="9">
                  <c:v>2.9233608771333113E-2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C-42C7-B28F-FFAA32F20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6368"/>
        <c:axId val="168306944"/>
      </c:scatterChart>
      <c:valAx>
        <c:axId val="168306368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306944"/>
        <c:crosses val="autoZero"/>
        <c:crossBetween val="midCat"/>
      </c:valAx>
      <c:valAx>
        <c:axId val="16830694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306368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'pos23'!$F$5</c:f>
              <c:strCache>
                <c:ptCount val="1"/>
                <c:pt idx="0">
                  <c:v>position 23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'pos23'!$E$8:$E$24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94.933300000000003</c:v>
                </c:pt>
                <c:pt idx="2">
                  <c:v>88.8</c:v>
                </c:pt>
                <c:pt idx="3">
                  <c:v>82.666700000000006</c:v>
                </c:pt>
                <c:pt idx="4">
                  <c:v>76.533299999999997</c:v>
                </c:pt>
                <c:pt idx="5">
                  <c:v>70.400000000000006</c:v>
                </c:pt>
                <c:pt idx="6">
                  <c:v>64.2667</c:v>
                </c:pt>
                <c:pt idx="7">
                  <c:v>58.133299999999998</c:v>
                </c:pt>
                <c:pt idx="8">
                  <c:v>52</c:v>
                </c:pt>
                <c:pt idx="9">
                  <c:v>45.866700000000002</c:v>
                </c:pt>
                <c:pt idx="10">
                  <c:v>39.7333</c:v>
                </c:pt>
                <c:pt idx="11">
                  <c:v>33.6</c:v>
                </c:pt>
                <c:pt idx="12">
                  <c:v>27.466699999999999</c:v>
                </c:pt>
                <c:pt idx="13">
                  <c:v>21.333300000000001</c:v>
                </c:pt>
                <c:pt idx="14">
                  <c:v>15.2</c:v>
                </c:pt>
                <c:pt idx="15">
                  <c:v>9.0667000000000009</c:v>
                </c:pt>
                <c:pt idx="16">
                  <c:v>6</c:v>
                </c:pt>
              </c:numCache>
            </c:numRef>
          </c:xVal>
          <c:yVal>
            <c:numRef>
              <c:f>'pos23'!$I$8:$I$24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0.99254031021706512</c:v>
                </c:pt>
                <c:pt idx="3">
                  <c:v>0.98314530800480848</c:v>
                </c:pt>
                <c:pt idx="4">
                  <c:v>0.97123209176611947</c:v>
                </c:pt>
                <c:pt idx="5">
                  <c:v>0.95601796444695908</c:v>
                </c:pt>
                <c:pt idx="6">
                  <c:v>0.9364452629684068</c:v>
                </c:pt>
                <c:pt idx="7">
                  <c:v>0.91107717445704117</c:v>
                </c:pt>
                <c:pt idx="8">
                  <c:v>0.87795926414607894</c:v>
                </c:pt>
                <c:pt idx="9">
                  <c:v>0.8344341865192797</c:v>
                </c:pt>
                <c:pt idx="10">
                  <c:v>0.77692936142602531</c:v>
                </c:pt>
                <c:pt idx="11">
                  <c:v>0.70078157608942926</c:v>
                </c:pt>
                <c:pt idx="12">
                  <c:v>0.60033259679364559</c:v>
                </c:pt>
                <c:pt idx="13">
                  <c:v>0.47002903298339455</c:v>
                </c:pt>
                <c:pt idx="14">
                  <c:v>0.30862595455081959</c:v>
                </c:pt>
                <c:pt idx="15">
                  <c:v>0.13183664776192822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9-4334-9FD3-C9A1284505ED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'pos23'!$N$8:$N$18</c:f>
              <c:numCache>
                <c:formatCode>General</c:formatCode>
                <c:ptCount val="11"/>
                <c:pt idx="0">
                  <c:v>53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'pos23'!$R$8:$R$18</c:f>
              <c:numCache>
                <c:formatCode>0.0%</c:formatCode>
                <c:ptCount val="11"/>
                <c:pt idx="0">
                  <c:v>1</c:v>
                </c:pt>
                <c:pt idx="1">
                  <c:v>0.9953907484844241</c:v>
                </c:pt>
                <c:pt idx="2">
                  <c:v>0.85588023448910588</c:v>
                </c:pt>
                <c:pt idx="3">
                  <c:v>0.68967457633900886</c:v>
                </c:pt>
                <c:pt idx="4">
                  <c:v>0.51199705888237534</c:v>
                </c:pt>
                <c:pt idx="5">
                  <c:v>0.38822252455933259</c:v>
                </c:pt>
                <c:pt idx="6">
                  <c:v>0.32486344811028195</c:v>
                </c:pt>
                <c:pt idx="7">
                  <c:v>0.27010013805245997</c:v>
                </c:pt>
                <c:pt idx="8">
                  <c:v>0.16497519057241755</c:v>
                </c:pt>
                <c:pt idx="9">
                  <c:v>2.9233608771333113E-2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9-4334-9FD3-C9A1284505ED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'pos23'!$N$8:$N$18</c:f>
              <c:numCache>
                <c:formatCode>General</c:formatCode>
                <c:ptCount val="11"/>
                <c:pt idx="0">
                  <c:v>53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'pos23'!$AD$8:$AD$18</c:f>
              <c:numCache>
                <c:formatCode>0.00</c:formatCode>
                <c:ptCount val="11"/>
                <c:pt idx="0">
                  <c:v>0.99999999999999989</c:v>
                </c:pt>
                <c:pt idx="1">
                  <c:v>0.99999999999999989</c:v>
                </c:pt>
                <c:pt idx="2">
                  <c:v>3.6966054934962175E-2</c:v>
                </c:pt>
                <c:pt idx="3">
                  <c:v>1.2840877753672634E-2</c:v>
                </c:pt>
                <c:pt idx="4">
                  <c:v>4.703010821005554E-3</c:v>
                </c:pt>
                <c:pt idx="5">
                  <c:v>2.1501383173014492E-3</c:v>
                </c:pt>
                <c:pt idx="6">
                  <c:v>1.4071510261505086E-3</c:v>
                </c:pt>
                <c:pt idx="7">
                  <c:v>9.9321356153543551E-4</c:v>
                </c:pt>
                <c:pt idx="8">
                  <c:v>4.7168605001386536E-4</c:v>
                </c:pt>
                <c:pt idx="9">
                  <c:v>5.4677009825878743E-5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E9-4334-9FD3-C9A1284505ED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'pos23'!$AU$8:$AU$16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'pos23'!$AX$8:$AX$16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0.96767108835918458</c:v>
                </c:pt>
                <c:pt idx="3">
                  <c:v>0.83728867605987334</c:v>
                </c:pt>
                <c:pt idx="4">
                  <c:v>0.18332234967515088</c:v>
                </c:pt>
                <c:pt idx="5">
                  <c:v>4.9410182823726521E-2</c:v>
                </c:pt>
                <c:pt idx="6">
                  <c:v>1.0750691586507246E-3</c:v>
                </c:pt>
                <c:pt idx="7">
                  <c:v>7.0357551307525428E-4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07-4DC5-A975-B195C497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8672"/>
        <c:axId val="168309248"/>
      </c:scatterChart>
      <c:valAx>
        <c:axId val="168308672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131159792231747"/>
              <c:y val="0.842789653893204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309248"/>
        <c:crosses val="autoZero"/>
        <c:crossBetween val="midCat"/>
      </c:valAx>
      <c:valAx>
        <c:axId val="16830924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30867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'pos24'!$F$5</c:f>
              <c:strCache>
                <c:ptCount val="1"/>
                <c:pt idx="0">
                  <c:v>position 24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'pos24'!$E$8:$E$24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107.8</c:v>
                </c:pt>
                <c:pt idx="2">
                  <c:v>101.4</c:v>
                </c:pt>
                <c:pt idx="3">
                  <c:v>95</c:v>
                </c:pt>
                <c:pt idx="4">
                  <c:v>88.6</c:v>
                </c:pt>
                <c:pt idx="5">
                  <c:v>82.2</c:v>
                </c:pt>
                <c:pt idx="6">
                  <c:v>75.8</c:v>
                </c:pt>
                <c:pt idx="7">
                  <c:v>69.400000000000006</c:v>
                </c:pt>
                <c:pt idx="8">
                  <c:v>63</c:v>
                </c:pt>
                <c:pt idx="9">
                  <c:v>56.6</c:v>
                </c:pt>
                <c:pt idx="10">
                  <c:v>50.2</c:v>
                </c:pt>
                <c:pt idx="11">
                  <c:v>43.8</c:v>
                </c:pt>
                <c:pt idx="12">
                  <c:v>37.4</c:v>
                </c:pt>
                <c:pt idx="13">
                  <c:v>31</c:v>
                </c:pt>
                <c:pt idx="14">
                  <c:v>24.6</c:v>
                </c:pt>
                <c:pt idx="15">
                  <c:v>18.2</c:v>
                </c:pt>
                <c:pt idx="16">
                  <c:v>16</c:v>
                </c:pt>
              </c:numCache>
            </c:numRef>
          </c:xVal>
          <c:yVal>
            <c:numRef>
              <c:f>'pos24'!$I$8:$I$24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0.99631804402356339</c:v>
                </c:pt>
                <c:pt idx="3">
                  <c:v>0.99106072042747007</c:v>
                </c:pt>
                <c:pt idx="4">
                  <c:v>0.98352267106459612</c:v>
                </c:pt>
                <c:pt idx="5">
                  <c:v>0.97267804364412003</c:v>
                </c:pt>
                <c:pt idx="6">
                  <c:v>0.95704226592747477</c:v>
                </c:pt>
                <c:pt idx="7">
                  <c:v>0.93448909981122685</c:v>
                </c:pt>
                <c:pt idx="8">
                  <c:v>0.90203042864905958</c:v>
                </c:pt>
                <c:pt idx="9">
                  <c:v>0.85560146519352287</c:v>
                </c:pt>
                <c:pt idx="10">
                  <c:v>0.78999163869401001</c:v>
                </c:pt>
                <c:pt idx="11">
                  <c:v>0.69924910864683709</c:v>
                </c:pt>
                <c:pt idx="12">
                  <c:v>0.5782540996824872</c:v>
                </c:pt>
                <c:pt idx="13">
                  <c:v>0.42662378052994687</c:v>
                </c:pt>
                <c:pt idx="14">
                  <c:v>0.25598470301101872</c:v>
                </c:pt>
                <c:pt idx="15">
                  <c:v>9.8239247184326806E-2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D-4DB3-9D2E-98E9BC8E4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4544"/>
        <c:axId val="168765120"/>
      </c:scatterChart>
      <c:valAx>
        <c:axId val="16876454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65120"/>
        <c:crosses val="autoZero"/>
        <c:crossBetween val="midCat"/>
      </c:valAx>
      <c:valAx>
        <c:axId val="16876512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6454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LZA 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'pos24'!$F$5</c:f>
              <c:strCache>
                <c:ptCount val="1"/>
                <c:pt idx="0">
                  <c:v>position 24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'pos24'!$E$9:$E$23</c:f>
              <c:numCache>
                <c:formatCode>General</c:formatCode>
                <c:ptCount val="15"/>
                <c:pt idx="0">
                  <c:v>107.8</c:v>
                </c:pt>
                <c:pt idx="1">
                  <c:v>101.4</c:v>
                </c:pt>
                <c:pt idx="2">
                  <c:v>95</c:v>
                </c:pt>
                <c:pt idx="3">
                  <c:v>88.6</c:v>
                </c:pt>
                <c:pt idx="4">
                  <c:v>82.2</c:v>
                </c:pt>
                <c:pt idx="5">
                  <c:v>75.8</c:v>
                </c:pt>
                <c:pt idx="6">
                  <c:v>69.400000000000006</c:v>
                </c:pt>
                <c:pt idx="7">
                  <c:v>63</c:v>
                </c:pt>
                <c:pt idx="8">
                  <c:v>56.6</c:v>
                </c:pt>
                <c:pt idx="9">
                  <c:v>50.2</c:v>
                </c:pt>
                <c:pt idx="10">
                  <c:v>43.8</c:v>
                </c:pt>
                <c:pt idx="11">
                  <c:v>37.4</c:v>
                </c:pt>
                <c:pt idx="12">
                  <c:v>31</c:v>
                </c:pt>
                <c:pt idx="13">
                  <c:v>24.6</c:v>
                </c:pt>
                <c:pt idx="14">
                  <c:v>18.2</c:v>
                </c:pt>
              </c:numCache>
            </c:numRef>
          </c:cat>
          <c:val>
            <c:numRef>
              <c:f>'pos24'!$H$9:$H$23</c:f>
              <c:numCache>
                <c:formatCode>0.0%</c:formatCode>
                <c:ptCount val="15"/>
                <c:pt idx="0">
                  <c:v>3.6819559764365651E-3</c:v>
                </c:pt>
                <c:pt idx="1">
                  <c:v>5.2573235960933591E-3</c:v>
                </c:pt>
                <c:pt idx="2">
                  <c:v>7.5380493628739035E-3</c:v>
                </c:pt>
                <c:pt idx="3">
                  <c:v>1.0844627420476118E-2</c:v>
                </c:pt>
                <c:pt idx="4">
                  <c:v>1.5635777716645229E-2</c:v>
                </c:pt>
                <c:pt idx="5">
                  <c:v>2.2553166116247896E-2</c:v>
                </c:pt>
                <c:pt idx="6">
                  <c:v>3.2458671162167323E-2</c:v>
                </c:pt>
                <c:pt idx="7">
                  <c:v>4.6428963455536681E-2</c:v>
                </c:pt>
                <c:pt idx="8">
                  <c:v>6.5609826499512816E-2</c:v>
                </c:pt>
                <c:pt idx="9">
                  <c:v>9.0742530047172934E-2</c:v>
                </c:pt>
                <c:pt idx="10">
                  <c:v>0.12099500896434992</c:v>
                </c:pt>
                <c:pt idx="11">
                  <c:v>0.15163031915254027</c:v>
                </c:pt>
                <c:pt idx="12">
                  <c:v>0.17063907751892812</c:v>
                </c:pt>
                <c:pt idx="13">
                  <c:v>0.15774545582669192</c:v>
                </c:pt>
                <c:pt idx="14">
                  <c:v>9.8239247184326806E-2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5-4219-A962-51788B06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584704"/>
        <c:axId val="168766848"/>
      </c:barChart>
      <c:catAx>
        <c:axId val="168584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6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76684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847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US- frequency</a:t>
            </a:r>
            <a:r>
              <a:rPr lang="en-US" baseline="0"/>
              <a:t> curve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50613665227330451"/>
          <c:y val="3.20802005012531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9"/>
          <c:w val="0.84461531018300129"/>
          <c:h val="0.74646979653859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'pos24'!$O$5</c:f>
              <c:strCache>
                <c:ptCount val="1"/>
                <c:pt idx="0">
                  <c:v>position 24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'pos24'!$N$8:$N$18</c:f>
              <c:numCache>
                <c:formatCode>General</c:formatCode>
                <c:ptCount val="11"/>
                <c:pt idx="0">
                  <c:v>73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</c:numCache>
            </c:numRef>
          </c:cat>
          <c:val>
            <c:numRef>
              <c:f>'pos24'!$Q$8:$Q$18</c:f>
              <c:numCache>
                <c:formatCode>0.0%</c:formatCode>
                <c:ptCount val="11"/>
                <c:pt idx="0">
                  <c:v>2.0779286412182876E-2</c:v>
                </c:pt>
                <c:pt idx="1">
                  <c:v>5.7129701380232017E-2</c:v>
                </c:pt>
                <c:pt idx="2">
                  <c:v>0.21216434756241365</c:v>
                </c:pt>
                <c:pt idx="3">
                  <c:v>0.144722212863448</c:v>
                </c:pt>
                <c:pt idx="4">
                  <c:v>0.1119515290365329</c:v>
                </c:pt>
                <c:pt idx="5">
                  <c:v>8.9656121199869723E-2</c:v>
                </c:pt>
                <c:pt idx="6">
                  <c:v>9.0122188156284033E-2</c:v>
                </c:pt>
                <c:pt idx="7">
                  <c:v>5.2558876048650643E-2</c:v>
                </c:pt>
                <c:pt idx="8">
                  <c:v>3.3065485215008475E-2</c:v>
                </c:pt>
                <c:pt idx="9">
                  <c:v>5.7275698258144936E-2</c:v>
                </c:pt>
                <c:pt idx="10">
                  <c:v>0.13057455386723266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6-4839-B9CF-06C8D4B60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585728"/>
        <c:axId val="168768576"/>
      </c:barChart>
      <c:catAx>
        <c:axId val="168585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6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76857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857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cumulative curve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'pos24'!$O$5</c:f>
              <c:strCache>
                <c:ptCount val="1"/>
                <c:pt idx="0">
                  <c:v>position 24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'pos24'!$N$8:$N$19</c:f>
              <c:numCache>
                <c:formatCode>General</c:formatCode>
                <c:ptCount val="12"/>
                <c:pt idx="0">
                  <c:v>73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'pos24'!$R$8:$R$19</c:f>
              <c:numCache>
                <c:formatCode>0.0%</c:formatCode>
                <c:ptCount val="12"/>
                <c:pt idx="0">
                  <c:v>0.99999999999999978</c:v>
                </c:pt>
                <c:pt idx="1">
                  <c:v>0.97922071358781693</c:v>
                </c:pt>
                <c:pt idx="2">
                  <c:v>0.92209101220758494</c:v>
                </c:pt>
                <c:pt idx="3">
                  <c:v>0.70992666464517129</c:v>
                </c:pt>
                <c:pt idx="4">
                  <c:v>0.56520445178172329</c:v>
                </c:pt>
                <c:pt idx="5">
                  <c:v>0.45325292274519041</c:v>
                </c:pt>
                <c:pt idx="6">
                  <c:v>0.3635968015453207</c:v>
                </c:pt>
                <c:pt idx="7">
                  <c:v>0.27347461338903667</c:v>
                </c:pt>
                <c:pt idx="8">
                  <c:v>0.22091573734038605</c:v>
                </c:pt>
                <c:pt idx="9">
                  <c:v>0.18785025212537759</c:v>
                </c:pt>
                <c:pt idx="10">
                  <c:v>0.13057455386723266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5-4AB2-9142-CFB6BFE56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0304"/>
        <c:axId val="168770880"/>
      </c:scatterChart>
      <c:valAx>
        <c:axId val="168770304"/>
        <c:scaling>
          <c:logBase val="10"/>
          <c:orientation val="minMax"/>
          <c:min val="1.000000000000000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70880"/>
        <c:crosses val="autoZero"/>
        <c:crossBetween val="midCat"/>
      </c:valAx>
      <c:valAx>
        <c:axId val="16877088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70304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LZA cumulative curve</a:t>
            </a:r>
          </a:p>
        </c:rich>
      </c:tx>
      <c:layout>
        <c:manualLayout>
          <c:xMode val="edge"/>
          <c:yMode val="edge"/>
          <c:x val="0.38262508058703765"/>
          <c:y val="1.619048165408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67944840745882"/>
          <c:y val="0.10462776659959758"/>
          <c:w val="0.84538036492611879"/>
          <c:h val="0.70576435982053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'pos24'!$F$5</c:f>
              <c:strCache>
                <c:ptCount val="1"/>
                <c:pt idx="0">
                  <c:v>position 24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'pos24'!$E$8:$E$24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107.8</c:v>
                </c:pt>
                <c:pt idx="2">
                  <c:v>101.4</c:v>
                </c:pt>
                <c:pt idx="3">
                  <c:v>95</c:v>
                </c:pt>
                <c:pt idx="4">
                  <c:v>88.6</c:v>
                </c:pt>
                <c:pt idx="5">
                  <c:v>82.2</c:v>
                </c:pt>
                <c:pt idx="6">
                  <c:v>75.8</c:v>
                </c:pt>
                <c:pt idx="7">
                  <c:v>69.400000000000006</c:v>
                </c:pt>
                <c:pt idx="8">
                  <c:v>63</c:v>
                </c:pt>
                <c:pt idx="9">
                  <c:v>56.6</c:v>
                </c:pt>
                <c:pt idx="10">
                  <c:v>50.2</c:v>
                </c:pt>
                <c:pt idx="11">
                  <c:v>43.8</c:v>
                </c:pt>
                <c:pt idx="12">
                  <c:v>37.4</c:v>
                </c:pt>
                <c:pt idx="13">
                  <c:v>31</c:v>
                </c:pt>
                <c:pt idx="14">
                  <c:v>24.6</c:v>
                </c:pt>
                <c:pt idx="15">
                  <c:v>18.2</c:v>
                </c:pt>
                <c:pt idx="16">
                  <c:v>16</c:v>
                </c:pt>
              </c:numCache>
            </c:numRef>
          </c:xVal>
          <c:yVal>
            <c:numRef>
              <c:f>'pos24'!$I$8:$I$24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0.99631804402356339</c:v>
                </c:pt>
                <c:pt idx="3">
                  <c:v>0.99106072042747007</c:v>
                </c:pt>
                <c:pt idx="4">
                  <c:v>0.98352267106459612</c:v>
                </c:pt>
                <c:pt idx="5">
                  <c:v>0.97267804364412003</c:v>
                </c:pt>
                <c:pt idx="6">
                  <c:v>0.95704226592747477</c:v>
                </c:pt>
                <c:pt idx="7">
                  <c:v>0.93448909981122685</c:v>
                </c:pt>
                <c:pt idx="8">
                  <c:v>0.90203042864905958</c:v>
                </c:pt>
                <c:pt idx="9">
                  <c:v>0.85560146519352287</c:v>
                </c:pt>
                <c:pt idx="10">
                  <c:v>0.78999163869401001</c:v>
                </c:pt>
                <c:pt idx="11">
                  <c:v>0.69924910864683709</c:v>
                </c:pt>
                <c:pt idx="12">
                  <c:v>0.5782540996824872</c:v>
                </c:pt>
                <c:pt idx="13">
                  <c:v>0.42662378052994687</c:v>
                </c:pt>
                <c:pt idx="14">
                  <c:v>0.25598470301101872</c:v>
                </c:pt>
                <c:pt idx="15">
                  <c:v>9.8239247184326806E-2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C-4DAF-89B5-606AF356846C}"/>
            </c:ext>
          </c:extLst>
        </c:ser>
        <c:ser>
          <c:idx val="1"/>
          <c:order val="1"/>
          <c:tx>
            <c:v>US</c:v>
          </c:tx>
          <c:marker>
            <c:symbol val="none"/>
          </c:marker>
          <c:xVal>
            <c:numRef>
              <c:f>'pos24'!$N$8:$N$20</c:f>
              <c:numCache>
                <c:formatCode>General</c:formatCode>
                <c:ptCount val="13"/>
                <c:pt idx="0">
                  <c:v>73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'pos24'!$R$8:$R$20</c:f>
              <c:numCache>
                <c:formatCode>0.0%</c:formatCode>
                <c:ptCount val="13"/>
                <c:pt idx="0">
                  <c:v>0.99999999999999978</c:v>
                </c:pt>
                <c:pt idx="1">
                  <c:v>0.97922071358781693</c:v>
                </c:pt>
                <c:pt idx="2">
                  <c:v>0.92209101220758494</c:v>
                </c:pt>
                <c:pt idx="3">
                  <c:v>0.70992666464517129</c:v>
                </c:pt>
                <c:pt idx="4">
                  <c:v>0.56520445178172329</c:v>
                </c:pt>
                <c:pt idx="5">
                  <c:v>0.45325292274519041</c:v>
                </c:pt>
                <c:pt idx="6">
                  <c:v>0.3635968015453207</c:v>
                </c:pt>
                <c:pt idx="7">
                  <c:v>0.27347461338903667</c:v>
                </c:pt>
                <c:pt idx="8">
                  <c:v>0.22091573734038605</c:v>
                </c:pt>
                <c:pt idx="9">
                  <c:v>0.18785025212537759</c:v>
                </c:pt>
                <c:pt idx="10">
                  <c:v>0.13057455386723266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4C-4DAF-89B5-606AF356846C}"/>
            </c:ext>
          </c:extLst>
        </c:ser>
        <c:ser>
          <c:idx val="2"/>
          <c:order val="2"/>
          <c:tx>
            <c:v>Günter</c:v>
          </c:tx>
          <c:marker>
            <c:symbol val="none"/>
          </c:marker>
          <c:xVal>
            <c:numRef>
              <c:f>'pos24'!$N$8:$N$20</c:f>
              <c:numCache>
                <c:formatCode>General</c:formatCode>
                <c:ptCount val="13"/>
                <c:pt idx="0">
                  <c:v>73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'pos24'!$AD$8:$AD$20</c:f>
              <c:numCache>
                <c:formatCode>0.00</c:formatCode>
                <c:ptCount val="13"/>
                <c:pt idx="0">
                  <c:v>0.99999999999999978</c:v>
                </c:pt>
                <c:pt idx="1">
                  <c:v>0.99999999999999978</c:v>
                </c:pt>
                <c:pt idx="2">
                  <c:v>0.44115424698503136</c:v>
                </c:pt>
                <c:pt idx="3">
                  <c:v>7.2836171828170759E-2</c:v>
                </c:pt>
                <c:pt idx="4">
                  <c:v>3.0152308356710421E-2</c:v>
                </c:pt>
                <c:pt idx="5">
                  <c:v>1.5010392685765282E-2</c:v>
                </c:pt>
                <c:pt idx="6">
                  <c:v>8.1886157466541376E-3</c:v>
                </c:pt>
                <c:pt idx="7">
                  <c:v>4.0046442589593478E-3</c:v>
                </c:pt>
                <c:pt idx="8">
                  <c:v>2.4883230180866777E-3</c:v>
                </c:pt>
                <c:pt idx="9">
                  <c:v>1.8580889890895769E-3</c:v>
                </c:pt>
                <c:pt idx="10">
                  <c:v>1.1168197666611979E-3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4C-4DAF-89B5-606AF356846C}"/>
            </c:ext>
          </c:extLst>
        </c:ser>
        <c:ser>
          <c:idx val="3"/>
          <c:order val="3"/>
          <c:tx>
            <c:v>Mix LZA/Gunter</c:v>
          </c:tx>
          <c:marker>
            <c:symbol val="none"/>
          </c:marker>
          <c:xVal>
            <c:numRef>
              <c:f>'pos24'!$AU$8:$AU$16</c:f>
              <c:numCache>
                <c:formatCode>General</c:formatCode>
                <c:ptCount val="9"/>
                <c:pt idx="0">
                  <c:v>256</c:v>
                </c:pt>
                <c:pt idx="1">
                  <c:v>128</c:v>
                </c:pt>
                <c:pt idx="2">
                  <c:v>64</c:v>
                </c:pt>
                <c:pt idx="3">
                  <c:v>32</c:v>
                </c:pt>
                <c:pt idx="4">
                  <c:v>16</c:v>
                </c:pt>
                <c:pt idx="5">
                  <c:v>8</c:v>
                </c:pt>
                <c:pt idx="6">
                  <c:v>2</c:v>
                </c:pt>
                <c:pt idx="7">
                  <c:v>1</c:v>
                </c:pt>
                <c:pt idx="8">
                  <c:v>6.3E-2</c:v>
                </c:pt>
              </c:numCache>
            </c:numRef>
          </c:xVal>
          <c:yVal>
            <c:numRef>
              <c:f>'pos24'!$AX$8:$AX$16</c:f>
              <c:numCache>
                <c:formatCode>0.0%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0.95355104800907398</c:v>
                </c:pt>
                <c:pt idx="3">
                  <c:v>0.45017041619536835</c:v>
                </c:pt>
                <c:pt idx="4">
                  <c:v>3.641808591408538E-2</c:v>
                </c:pt>
                <c:pt idx="5">
                  <c:v>1.507615417835521E-2</c:v>
                </c:pt>
                <c:pt idx="6">
                  <c:v>4.0943078733270688E-3</c:v>
                </c:pt>
                <c:pt idx="7">
                  <c:v>2.0023221294796739E-3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AC-4F3D-9292-4834FC2A3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97312"/>
        <c:axId val="168797888"/>
      </c:scatterChart>
      <c:valAx>
        <c:axId val="168797312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7131159792231747"/>
              <c:y val="0.857319577957189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97888"/>
        <c:crosses val="autoZero"/>
        <c:crossBetween val="midCat"/>
      </c:valAx>
      <c:valAx>
        <c:axId val="16879788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97312"/>
        <c:crossesAt val="9.9999999999999995E-8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087251988260109E-3"/>
          <c:y val="0.93873399535249458"/>
          <c:w val="0.50740617581050129"/>
          <c:h val="6.1265939655623637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LZA cumulative curve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'pos1'!$F$5</c:f>
              <c:strCache>
                <c:ptCount val="1"/>
                <c:pt idx="0">
                  <c:v>position 1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'pos1'!$E$8:$E$24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179.33330000000001</c:v>
                </c:pt>
                <c:pt idx="2">
                  <c:v>168</c:v>
                </c:pt>
                <c:pt idx="3">
                  <c:v>156.66669999999999</c:v>
                </c:pt>
                <c:pt idx="4">
                  <c:v>145.33330000000001</c:v>
                </c:pt>
                <c:pt idx="5">
                  <c:v>134</c:v>
                </c:pt>
                <c:pt idx="6">
                  <c:v>122.66670000000001</c:v>
                </c:pt>
                <c:pt idx="7">
                  <c:v>111.33329999999999</c:v>
                </c:pt>
                <c:pt idx="8">
                  <c:v>100</c:v>
                </c:pt>
                <c:pt idx="9">
                  <c:v>88.666700000000006</c:v>
                </c:pt>
                <c:pt idx="10">
                  <c:v>77.333299999999994</c:v>
                </c:pt>
                <c:pt idx="11">
                  <c:v>66</c:v>
                </c:pt>
                <c:pt idx="12">
                  <c:v>54.666699999999999</c:v>
                </c:pt>
                <c:pt idx="13">
                  <c:v>43.333300000000001</c:v>
                </c:pt>
                <c:pt idx="14">
                  <c:v>32</c:v>
                </c:pt>
                <c:pt idx="15">
                  <c:v>20.666699999999999</c:v>
                </c:pt>
                <c:pt idx="16">
                  <c:v>16</c:v>
                </c:pt>
              </c:numCache>
            </c:numRef>
          </c:xVal>
          <c:yVal>
            <c:numRef>
              <c:f>'pos1'!$I$8:$I$24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0.99552740338711876</c:v>
                </c:pt>
                <c:pt idx="3">
                  <c:v>0.98964042515010264</c:v>
                </c:pt>
                <c:pt idx="4">
                  <c:v>0.98183153173762783</c:v>
                </c:pt>
                <c:pt idx="5">
                  <c:v>0.97139045015006831</c:v>
                </c:pt>
                <c:pt idx="6">
                  <c:v>0.95731512696557952</c:v>
                </c:pt>
                <c:pt idx="7">
                  <c:v>0.93818433125434075</c:v>
                </c:pt>
                <c:pt idx="8">
                  <c:v>0.91197614797787951</c:v>
                </c:pt>
                <c:pt idx="9">
                  <c:v>0.87581386874812506</c:v>
                </c:pt>
                <c:pt idx="10">
                  <c:v>0.82564270459903488</c:v>
                </c:pt>
                <c:pt idx="11">
                  <c:v>0.75588937549400625</c:v>
                </c:pt>
                <c:pt idx="12">
                  <c:v>0.6593518365043336</c:v>
                </c:pt>
                <c:pt idx="13">
                  <c:v>0.52813968747988016</c:v>
                </c:pt>
                <c:pt idx="14">
                  <c:v>0.35803307118757371</c:v>
                </c:pt>
                <c:pt idx="15">
                  <c:v>0.16209155877868661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CB-4484-9C54-91E264115F73}"/>
            </c:ext>
          </c:extLst>
        </c:ser>
        <c:ser>
          <c:idx val="2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CB-4484-9C54-91E264115F73}"/>
            </c:ext>
          </c:extLst>
        </c:ser>
        <c:ser>
          <c:idx val="3"/>
          <c:order val="2"/>
          <c:tx>
            <c:strRef>
              <c:f>pos2b!$F$5</c:f>
              <c:strCache>
                <c:ptCount val="1"/>
                <c:pt idx="0">
                  <c:v>position 2b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pos2b!$E$8:$E$24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169.5667</c:v>
                </c:pt>
                <c:pt idx="2">
                  <c:v>158.69999999999999</c:v>
                </c:pt>
                <c:pt idx="3">
                  <c:v>147.83330000000001</c:v>
                </c:pt>
                <c:pt idx="4">
                  <c:v>136.9667</c:v>
                </c:pt>
                <c:pt idx="5">
                  <c:v>126.1</c:v>
                </c:pt>
                <c:pt idx="6">
                  <c:v>115.2333</c:v>
                </c:pt>
                <c:pt idx="7">
                  <c:v>104.36669999999999</c:v>
                </c:pt>
                <c:pt idx="8">
                  <c:v>93.5</c:v>
                </c:pt>
                <c:pt idx="9">
                  <c:v>82.633300000000006</c:v>
                </c:pt>
                <c:pt idx="10">
                  <c:v>71.7667</c:v>
                </c:pt>
                <c:pt idx="11">
                  <c:v>60.9</c:v>
                </c:pt>
                <c:pt idx="12">
                  <c:v>50.033299999999997</c:v>
                </c:pt>
                <c:pt idx="13">
                  <c:v>39.166699999999999</c:v>
                </c:pt>
                <c:pt idx="14">
                  <c:v>28.3</c:v>
                </c:pt>
                <c:pt idx="15">
                  <c:v>17.433299999999999</c:v>
                </c:pt>
                <c:pt idx="16">
                  <c:v>8</c:v>
                </c:pt>
              </c:numCache>
            </c:numRef>
          </c:xVal>
          <c:yVal>
            <c:numRef>
              <c:f>pos2b!$I$8:$I$24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0.99959503835752528</c:v>
                </c:pt>
                <c:pt idx="3">
                  <c:v>0.99894516805563227</c:v>
                </c:pt>
                <c:pt idx="4">
                  <c:v>0.99788826646062145</c:v>
                </c:pt>
                <c:pt idx="5">
                  <c:v>0.99614424085214415</c:v>
                </c:pt>
                <c:pt idx="6">
                  <c:v>0.99322327391136378</c:v>
                </c:pt>
                <c:pt idx="7">
                  <c:v>0.98825818201887528</c:v>
                </c:pt>
                <c:pt idx="8">
                  <c:v>0.97969396765825933</c:v>
                </c:pt>
                <c:pt idx="9">
                  <c:v>0.96472142502345604</c:v>
                </c:pt>
                <c:pt idx="10">
                  <c:v>0.93826646062144714</c:v>
                </c:pt>
                <c:pt idx="11">
                  <c:v>0.89130194823113862</c:v>
                </c:pt>
                <c:pt idx="12">
                  <c:v>0.8085242011148519</c:v>
                </c:pt>
                <c:pt idx="13">
                  <c:v>0.66722639218499924</c:v>
                </c:pt>
                <c:pt idx="14">
                  <c:v>0.44628911639715219</c:v>
                </c:pt>
                <c:pt idx="15">
                  <c:v>0.17159818422650258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CB-4484-9C54-91E264115F73}"/>
            </c:ext>
          </c:extLst>
        </c:ser>
        <c:ser>
          <c:idx val="4"/>
          <c:order val="3"/>
          <c:tx>
            <c:strRef>
              <c:f>'pos3'!$F$5</c:f>
              <c:strCache>
                <c:ptCount val="1"/>
                <c:pt idx="0">
                  <c:v>position 3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'pos3'!$E$8:$E$24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'pos3'!$I$8:$I$24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CB-4484-9C54-91E264115F73}"/>
            </c:ext>
          </c:extLst>
        </c:ser>
        <c:ser>
          <c:idx val="5"/>
          <c:order val="4"/>
          <c:tx>
            <c:strRef>
              <c:f>'pos4'!$F$5</c:f>
              <c:strCache>
                <c:ptCount val="1"/>
                <c:pt idx="0">
                  <c:v>position 4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'pos4'!$E$8:$E$24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'pos4'!$I$8:$I$24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CB-4484-9C54-91E264115F73}"/>
            </c:ext>
          </c:extLst>
        </c:ser>
        <c:ser>
          <c:idx val="6"/>
          <c:order val="5"/>
          <c:tx>
            <c:strRef>
              <c:f>'pos5'!$F$5</c:f>
              <c:strCache>
                <c:ptCount val="1"/>
                <c:pt idx="0">
                  <c:v>position 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'pos5'!$E$8:$E$24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182.4</c:v>
                </c:pt>
                <c:pt idx="2">
                  <c:v>171.2</c:v>
                </c:pt>
                <c:pt idx="3">
                  <c:v>160</c:v>
                </c:pt>
                <c:pt idx="4">
                  <c:v>148.80000000000001</c:v>
                </c:pt>
                <c:pt idx="5">
                  <c:v>137.6</c:v>
                </c:pt>
                <c:pt idx="6">
                  <c:v>126.4</c:v>
                </c:pt>
                <c:pt idx="7">
                  <c:v>115.2</c:v>
                </c:pt>
                <c:pt idx="8">
                  <c:v>104</c:v>
                </c:pt>
                <c:pt idx="9">
                  <c:v>92.8</c:v>
                </c:pt>
                <c:pt idx="10">
                  <c:v>81.599999999999994</c:v>
                </c:pt>
                <c:pt idx="11">
                  <c:v>70.400000000000006</c:v>
                </c:pt>
                <c:pt idx="12">
                  <c:v>59.2</c:v>
                </c:pt>
                <c:pt idx="13">
                  <c:v>48</c:v>
                </c:pt>
                <c:pt idx="14">
                  <c:v>36.799999999999997</c:v>
                </c:pt>
                <c:pt idx="15">
                  <c:v>25.6</c:v>
                </c:pt>
                <c:pt idx="16">
                  <c:v>16</c:v>
                </c:pt>
              </c:numCache>
            </c:numRef>
          </c:xVal>
          <c:yVal>
            <c:numRef>
              <c:f>'pos5'!$I$8:$I$24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0.99494889975710188</c:v>
                </c:pt>
                <c:pt idx="3">
                  <c:v>0.98833434813636323</c:v>
                </c:pt>
                <c:pt idx="4">
                  <c:v>0.97961424390627139</c:v>
                </c:pt>
                <c:pt idx="5">
                  <c:v>0.96803959695951913</c:v>
                </c:pt>
                <c:pt idx="6">
                  <c:v>0.95257137993570729</c:v>
                </c:pt>
                <c:pt idx="7">
                  <c:v>0.93176202541590558</c:v>
                </c:pt>
                <c:pt idx="8">
                  <c:v>0.90359633099601278</c:v>
                </c:pt>
                <c:pt idx="9">
                  <c:v>0.8652812968528012</c:v>
                </c:pt>
                <c:pt idx="10">
                  <c:v>0.81299995417018578</c:v>
                </c:pt>
                <c:pt idx="11">
                  <c:v>0.74170120270526851</c:v>
                </c:pt>
                <c:pt idx="12">
                  <c:v>0.64516200839340321</c:v>
                </c:pt>
                <c:pt idx="13">
                  <c:v>0.51699565926187818</c:v>
                </c:pt>
                <c:pt idx="14">
                  <c:v>0.35430571104956826</c:v>
                </c:pt>
                <c:pt idx="15">
                  <c:v>0.16756231217960052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CB-4484-9C54-91E264115F73}"/>
            </c:ext>
          </c:extLst>
        </c:ser>
        <c:ser>
          <c:idx val="7"/>
          <c:order val="6"/>
          <c:tx>
            <c:strRef>
              <c:f>pos6a!$F$5</c:f>
              <c:strCache>
                <c:ptCount val="1"/>
                <c:pt idx="0">
                  <c:v>position 6a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pos6a!$E$9:$E$24</c:f>
              <c:numCache>
                <c:formatCode>General</c:formatCode>
                <c:ptCount val="16"/>
                <c:pt idx="0">
                  <c:v>148.5667</c:v>
                </c:pt>
                <c:pt idx="1">
                  <c:v>139.69999999999999</c:v>
                </c:pt>
                <c:pt idx="2">
                  <c:v>130.83330000000001</c:v>
                </c:pt>
                <c:pt idx="3">
                  <c:v>121.9667</c:v>
                </c:pt>
                <c:pt idx="4">
                  <c:v>113.1</c:v>
                </c:pt>
                <c:pt idx="5">
                  <c:v>104.2333</c:v>
                </c:pt>
                <c:pt idx="6">
                  <c:v>95.366699999999994</c:v>
                </c:pt>
                <c:pt idx="7">
                  <c:v>86.5</c:v>
                </c:pt>
                <c:pt idx="8">
                  <c:v>77.633300000000006</c:v>
                </c:pt>
                <c:pt idx="9">
                  <c:v>68.7667</c:v>
                </c:pt>
                <c:pt idx="10">
                  <c:v>59.9</c:v>
                </c:pt>
                <c:pt idx="11">
                  <c:v>51.033299999999997</c:v>
                </c:pt>
                <c:pt idx="12">
                  <c:v>42.166699999999999</c:v>
                </c:pt>
                <c:pt idx="13">
                  <c:v>33.299999999999997</c:v>
                </c:pt>
                <c:pt idx="14">
                  <c:v>24.433299999999999</c:v>
                </c:pt>
                <c:pt idx="15">
                  <c:v>16</c:v>
                </c:pt>
              </c:numCache>
            </c:numRef>
          </c:xVal>
          <c:yVal>
            <c:numRef>
              <c:f>pos6a!$I$9:$I$24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0.99992650412433626</c:v>
                </c:pt>
                <c:pt idx="2">
                  <c:v>0.99978887998914401</c:v>
                </c:pt>
                <c:pt idx="3">
                  <c:v>0.99952815871080747</c:v>
                </c:pt>
                <c:pt idx="4">
                  <c:v>0.99902659519588444</c:v>
                </c:pt>
                <c:pt idx="5">
                  <c:v>0.99804793467896147</c:v>
                </c:pt>
                <c:pt idx="6">
                  <c:v>0.99611355100098087</c:v>
                </c:pt>
                <c:pt idx="7">
                  <c:v>0.99224631280207731</c:v>
                </c:pt>
                <c:pt idx="8">
                  <c:v>0.98444684722931819</c:v>
                </c:pt>
                <c:pt idx="9">
                  <c:v>0.96865524229453082</c:v>
                </c:pt>
                <c:pt idx="10">
                  <c:v>0.93682430898160984</c:v>
                </c:pt>
                <c:pt idx="11">
                  <c:v>0.87387120665200835</c:v>
                </c:pt>
                <c:pt idx="12">
                  <c:v>0.75487296900092982</c:v>
                </c:pt>
                <c:pt idx="13">
                  <c:v>0.55033980217078016</c:v>
                </c:pt>
                <c:pt idx="14">
                  <c:v>0.26193007699062654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CB-4484-9C54-91E264115F73}"/>
            </c:ext>
          </c:extLst>
        </c:ser>
        <c:ser>
          <c:idx val="8"/>
          <c:order val="7"/>
          <c:tx>
            <c:strRef>
              <c:f>pos6b!$F$5</c:f>
              <c:strCache>
                <c:ptCount val="1"/>
                <c:pt idx="0">
                  <c:v>position 6b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155</c:v>
                </c:pt>
                <c:pt idx="2">
                  <c:v>145</c:v>
                </c:pt>
                <c:pt idx="3">
                  <c:v>135</c:v>
                </c:pt>
                <c:pt idx="4">
                  <c:v>125</c:v>
                </c:pt>
                <c:pt idx="5">
                  <c:v>115</c:v>
                </c:pt>
                <c:pt idx="6">
                  <c:v>105</c:v>
                </c:pt>
                <c:pt idx="7">
                  <c:v>95</c:v>
                </c:pt>
                <c:pt idx="8">
                  <c:v>85</c:v>
                </c:pt>
                <c:pt idx="9">
                  <c:v>75</c:v>
                </c:pt>
                <c:pt idx="10">
                  <c:v>65</c:v>
                </c:pt>
                <c:pt idx="11">
                  <c:v>55</c:v>
                </c:pt>
                <c:pt idx="12">
                  <c:v>45</c:v>
                </c:pt>
                <c:pt idx="13">
                  <c:v>35</c:v>
                </c:pt>
                <c:pt idx="14">
                  <c:v>25</c:v>
                </c:pt>
                <c:pt idx="15">
                  <c:v>15</c:v>
                </c:pt>
                <c:pt idx="16">
                  <c:v>8</c:v>
                </c:pt>
              </c:numCache>
            </c:numRef>
          </c:xVal>
          <c:yVal>
            <c:numRef>
              <c:f>pos6b!$I$8:$I$24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0.99988598674815188</c:v>
                </c:pt>
                <c:pt idx="3">
                  <c:v>0.99966892305713362</c:v>
                </c:pt>
                <c:pt idx="4">
                  <c:v>0.9992486819044889</c:v>
                </c:pt>
                <c:pt idx="5">
                  <c:v>0.99842135497441264</c:v>
                </c:pt>
                <c:pt idx="6">
                  <c:v>0.99676889367679566</c:v>
                </c:pt>
                <c:pt idx="7">
                  <c:v>0.99342377410174354</c:v>
                </c:pt>
                <c:pt idx="8">
                  <c:v>0.98657932471997312</c:v>
                </c:pt>
                <c:pt idx="9">
                  <c:v>0.97248553274153626</c:v>
                </c:pt>
                <c:pt idx="10">
                  <c:v>0.94352031993872509</c:v>
                </c:pt>
                <c:pt idx="11">
                  <c:v>0.88497890023986625</c:v>
                </c:pt>
                <c:pt idx="12">
                  <c:v>0.77176081773812322</c:v>
                </c:pt>
                <c:pt idx="13">
                  <c:v>0.57319723854057192</c:v>
                </c:pt>
                <c:pt idx="14">
                  <c:v>0.2917796445417617</c:v>
                </c:pt>
                <c:pt idx="15">
                  <c:v>4.9785055786099444E-2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B-4484-9C54-91E264115F73}"/>
            </c:ext>
          </c:extLst>
        </c:ser>
        <c:ser>
          <c:idx val="9"/>
          <c:order val="8"/>
          <c:tx>
            <c:strRef>
              <c:f>pos7a!$F$5</c:f>
              <c:strCache>
                <c:ptCount val="1"/>
                <c:pt idx="0">
                  <c:v>position 7a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</c:v>
                </c:pt>
                <c:pt idx="2">
                  <c:v>101</c:v>
                </c:pt>
                <c:pt idx="3">
                  <c:v>95</c:v>
                </c:pt>
                <c:pt idx="4">
                  <c:v>89</c:v>
                </c:pt>
                <c:pt idx="5">
                  <c:v>83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59</c:v>
                </c:pt>
                <c:pt idx="10">
                  <c:v>53</c:v>
                </c:pt>
                <c:pt idx="11">
                  <c:v>47</c:v>
                </c:pt>
                <c:pt idx="12">
                  <c:v>41</c:v>
                </c:pt>
                <c:pt idx="13">
                  <c:v>35</c:v>
                </c:pt>
                <c:pt idx="14">
                  <c:v>29</c:v>
                </c:pt>
                <c:pt idx="15">
                  <c:v>23</c:v>
                </c:pt>
                <c:pt idx="16">
                  <c:v>16</c:v>
                </c:pt>
              </c:numCache>
            </c:numRef>
          </c:xVal>
          <c:yVal>
            <c:numRef>
              <c:f>pos7a!$I$8:$I$24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0.99625647333463829</c:v>
                </c:pt>
                <c:pt idx="3">
                  <c:v>0.99093148537766318</c:v>
                </c:pt>
                <c:pt idx="4">
                  <c:v>0.98333485889450034</c:v>
                </c:pt>
                <c:pt idx="5">
                  <c:v>0.97247709486830169</c:v>
                </c:pt>
                <c:pt idx="6">
                  <c:v>0.9569471048969177</c:v>
                </c:pt>
                <c:pt idx="7">
                  <c:v>0.93475787339891236</c:v>
                </c:pt>
                <c:pt idx="8">
                  <c:v>0.90317007156329476</c:v>
                </c:pt>
                <c:pt idx="9">
                  <c:v>0.85852702949188109</c:v>
                </c:pt>
                <c:pt idx="10">
                  <c:v>0.79622333413731505</c:v>
                </c:pt>
                <c:pt idx="11">
                  <c:v>0.71103822566323482</c:v>
                </c:pt>
                <c:pt idx="12">
                  <c:v>0.59830883193015105</c:v>
                </c:pt>
                <c:pt idx="13">
                  <c:v>0.45666882917745966</c:v>
                </c:pt>
                <c:pt idx="14">
                  <c:v>0.29300662717133563</c:v>
                </c:pt>
                <c:pt idx="15">
                  <c:v>0.12864288973800658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CB-4484-9C54-91E264115F73}"/>
            </c:ext>
          </c:extLst>
        </c:ser>
        <c:ser>
          <c:idx val="10"/>
          <c:order val="9"/>
          <c:tx>
            <c:strRef>
              <c:f>pos7b!$F$5</c:f>
              <c:strCache>
                <c:ptCount val="1"/>
                <c:pt idx="0">
                  <c:v>position 7b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102.0667</c:v>
                </c:pt>
                <c:pt idx="2">
                  <c:v>96.2</c:v>
                </c:pt>
                <c:pt idx="3">
                  <c:v>90.333299999999994</c:v>
                </c:pt>
                <c:pt idx="4">
                  <c:v>84.466700000000003</c:v>
                </c:pt>
                <c:pt idx="5">
                  <c:v>78.599999999999994</c:v>
                </c:pt>
                <c:pt idx="6">
                  <c:v>72.7333</c:v>
                </c:pt>
                <c:pt idx="7">
                  <c:v>66.866699999999994</c:v>
                </c:pt>
                <c:pt idx="8">
                  <c:v>61</c:v>
                </c:pt>
                <c:pt idx="9">
                  <c:v>55.133299999999998</c:v>
                </c:pt>
                <c:pt idx="10">
                  <c:v>49.2667</c:v>
                </c:pt>
                <c:pt idx="11">
                  <c:v>43.4</c:v>
                </c:pt>
                <c:pt idx="12">
                  <c:v>37.533299999999997</c:v>
                </c:pt>
                <c:pt idx="13">
                  <c:v>31.666699999999999</c:v>
                </c:pt>
                <c:pt idx="14">
                  <c:v>25.8</c:v>
                </c:pt>
                <c:pt idx="15">
                  <c:v>19.933299999999999</c:v>
                </c:pt>
                <c:pt idx="16">
                  <c:v>16</c:v>
                </c:pt>
              </c:numCache>
            </c:numRef>
          </c:xVal>
          <c:yVal>
            <c:numRef>
              <c:f>pos7b!$I$8:$I$24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0.99884981198849809</c:v>
                </c:pt>
                <c:pt idx="3">
                  <c:v>0.99699966464741596</c:v>
                </c:pt>
                <c:pt idx="4">
                  <c:v>0.99401074555301061</c:v>
                </c:pt>
                <c:pt idx="5">
                  <c:v>0.98916383044002532</c:v>
                </c:pt>
                <c:pt idx="6">
                  <c:v>0.9812887528451455</c:v>
                </c:pt>
                <c:pt idx="7">
                  <c:v>0.96850040313661689</c:v>
                </c:pt>
                <c:pt idx="8">
                  <c:v>0.9478112892523064</c:v>
                </c:pt>
                <c:pt idx="9">
                  <c:v>0.91463635650120223</c:v>
                </c:pt>
                <c:pt idx="10">
                  <c:v>0.86229852088104963</c:v>
                </c:pt>
                <c:pt idx="11">
                  <c:v>0.78197444185200238</c:v>
                </c:pt>
                <c:pt idx="12">
                  <c:v>0.66415508986735727</c:v>
                </c:pt>
                <c:pt idx="13">
                  <c:v>0.50366390535921968</c:v>
                </c:pt>
                <c:pt idx="14">
                  <c:v>0.31040092471691244</c:v>
                </c:pt>
                <c:pt idx="15">
                  <c:v>0.12251286112835441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CB-4484-9C54-91E264115F73}"/>
            </c:ext>
          </c:extLst>
        </c:ser>
        <c:ser>
          <c:idx val="11"/>
          <c:order val="10"/>
          <c:tx>
            <c:strRef>
              <c:f>pos8a!$F$5</c:f>
              <c:strCache>
                <c:ptCount val="1"/>
                <c:pt idx="0">
                  <c:v>position 8a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pos8a!$E$8:$E$24</c:f>
              <c:numCache>
                <c:formatCode>General</c:formatCode>
                <c:ptCount val="17"/>
                <c:pt idx="0">
                  <c:v>256</c:v>
                </c:pt>
                <c:pt idx="1">
                  <c:v>200.66669999999999</c:v>
                </c:pt>
                <c:pt idx="2">
                  <c:v>188</c:v>
                </c:pt>
                <c:pt idx="3">
                  <c:v>175.33330000000001</c:v>
                </c:pt>
                <c:pt idx="4">
                  <c:v>162.66669999999999</c:v>
                </c:pt>
                <c:pt idx="5">
                  <c:v>150</c:v>
                </c:pt>
                <c:pt idx="6">
                  <c:v>137.33330000000001</c:v>
                </c:pt>
                <c:pt idx="7">
                  <c:v>124.66670000000001</c:v>
                </c:pt>
                <c:pt idx="8">
                  <c:v>112</c:v>
                </c:pt>
                <c:pt idx="9">
                  <c:v>99.333299999999994</c:v>
                </c:pt>
                <c:pt idx="10">
                  <c:v>86.666700000000006</c:v>
                </c:pt>
                <c:pt idx="11">
                  <c:v>74</c:v>
                </c:pt>
                <c:pt idx="12">
                  <c:v>61.333300000000001</c:v>
                </c:pt>
                <c:pt idx="13">
                  <c:v>48.666699999999999</c:v>
                </c:pt>
                <c:pt idx="14">
                  <c:v>36</c:v>
                </c:pt>
                <c:pt idx="15">
                  <c:v>23.333300000000001</c:v>
                </c:pt>
                <c:pt idx="16">
                  <c:v>16</c:v>
                </c:pt>
              </c:numCache>
            </c:numRef>
          </c:xVal>
          <c:yVal>
            <c:numRef>
              <c:f>pos8a!$I$8:$I$24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0.99975687499558286</c:v>
                </c:pt>
                <c:pt idx="3">
                  <c:v>0.99933281975532018</c:v>
                </c:pt>
                <c:pt idx="4">
                  <c:v>0.99858153522132154</c:v>
                </c:pt>
                <c:pt idx="5">
                  <c:v>0.99723303955728637</c:v>
                </c:pt>
                <c:pt idx="6">
                  <c:v>0.99478200026856833</c:v>
                </c:pt>
                <c:pt idx="7">
                  <c:v>0.99027287954710896</c:v>
                </c:pt>
                <c:pt idx="8">
                  <c:v>0.9818907209645843</c:v>
                </c:pt>
                <c:pt idx="9">
                  <c:v>0.96619997031613314</c:v>
                </c:pt>
                <c:pt idx="10">
                  <c:v>0.93680092726745867</c:v>
                </c:pt>
                <c:pt idx="11">
                  <c:v>0.88224127329653468</c:v>
                </c:pt>
                <c:pt idx="12">
                  <c:v>0.78387529948901336</c:v>
                </c:pt>
                <c:pt idx="13">
                  <c:v>0.61785767292619309</c:v>
                </c:pt>
                <c:pt idx="14">
                  <c:v>0.37493126771314078</c:v>
                </c:pt>
                <c:pt idx="15">
                  <c:v>0.11743432444466431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CB-4484-9C54-91E264115F73}"/>
            </c:ext>
          </c:extLst>
        </c:ser>
        <c:ser>
          <c:idx val="12"/>
          <c:order val="11"/>
          <c:tx>
            <c:strRef>
              <c:f>pos8b!$F$5</c:f>
              <c:strCache>
                <c:ptCount val="1"/>
                <c:pt idx="0">
                  <c:v>position 8b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pos8b!$E$8:$E$24</c:f>
              <c:numCache>
                <c:formatCode>General</c:formatCode>
                <c:ptCount val="17"/>
                <c:pt idx="0">
                  <c:v>256</c:v>
                </c:pt>
                <c:pt idx="1">
                  <c:v>213.13329999999999</c:v>
                </c:pt>
                <c:pt idx="2">
                  <c:v>199.4</c:v>
                </c:pt>
                <c:pt idx="3">
                  <c:v>185.66669999999999</c:v>
                </c:pt>
                <c:pt idx="4">
                  <c:v>171.9333</c:v>
                </c:pt>
                <c:pt idx="5">
                  <c:v>158.19999999999999</c:v>
                </c:pt>
                <c:pt idx="6">
                  <c:v>144.4667</c:v>
                </c:pt>
                <c:pt idx="7">
                  <c:v>130.73330000000001</c:v>
                </c:pt>
                <c:pt idx="8">
                  <c:v>117</c:v>
                </c:pt>
                <c:pt idx="9">
                  <c:v>103.2667</c:v>
                </c:pt>
                <c:pt idx="10">
                  <c:v>89.533299999999997</c:v>
                </c:pt>
                <c:pt idx="11">
                  <c:v>75.8</c:v>
                </c:pt>
                <c:pt idx="12">
                  <c:v>62.066699999999997</c:v>
                </c:pt>
                <c:pt idx="13">
                  <c:v>48.333300000000001</c:v>
                </c:pt>
                <c:pt idx="14">
                  <c:v>34.6</c:v>
                </c:pt>
                <c:pt idx="15">
                  <c:v>20.866700000000002</c:v>
                </c:pt>
                <c:pt idx="16">
                  <c:v>8</c:v>
                </c:pt>
              </c:numCache>
            </c:numRef>
          </c:xVal>
          <c:yVal>
            <c:numRef>
              <c:f>pos8b!$I$8:$I$24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0.99375443818767362</c:v>
                </c:pt>
                <c:pt idx="3">
                  <c:v>0.98615285445888845</c:v>
                </c:pt>
                <c:pt idx="4">
                  <c:v>0.97682447180653575</c:v>
                </c:pt>
                <c:pt idx="5">
                  <c:v>0.96527339236068366</c:v>
                </c:pt>
                <c:pt idx="6">
                  <c:v>0.95082815599361703</c:v>
                </c:pt>
                <c:pt idx="7">
                  <c:v>0.93256444051976928</c:v>
                </c:pt>
                <c:pt idx="8">
                  <c:v>0.90919042216172186</c:v>
                </c:pt>
                <c:pt idx="9">
                  <c:v>0.87886793787716422</c:v>
                </c:pt>
                <c:pt idx="10">
                  <c:v>0.8389327648959336</c:v>
                </c:pt>
                <c:pt idx="11">
                  <c:v>0.78544916424504307</c:v>
                </c:pt>
                <c:pt idx="12">
                  <c:v>0.7125010808870349</c:v>
                </c:pt>
                <c:pt idx="13">
                  <c:v>0.61111191176817403</c:v>
                </c:pt>
                <c:pt idx="14">
                  <c:v>0.46791272197489198</c:v>
                </c:pt>
                <c:pt idx="15">
                  <c:v>0.26554708605957061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CCB-4484-9C54-91E264115F73}"/>
            </c:ext>
          </c:extLst>
        </c:ser>
        <c:ser>
          <c:idx val="13"/>
          <c:order val="12"/>
          <c:tx>
            <c:strRef>
              <c:f>'pos10'!$F$5</c:f>
              <c:strCache>
                <c:ptCount val="1"/>
                <c:pt idx="0">
                  <c:v>position 10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'pos10'!$E$8:$E$24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114.4667</c:v>
                </c:pt>
                <c:pt idx="2">
                  <c:v>107.4</c:v>
                </c:pt>
                <c:pt idx="3">
                  <c:v>100.33329999999999</c:v>
                </c:pt>
                <c:pt idx="4">
                  <c:v>93.2667</c:v>
                </c:pt>
                <c:pt idx="5">
                  <c:v>86.2</c:v>
                </c:pt>
                <c:pt idx="6">
                  <c:v>79.133300000000006</c:v>
                </c:pt>
                <c:pt idx="7">
                  <c:v>72.066699999999997</c:v>
                </c:pt>
                <c:pt idx="8">
                  <c:v>65</c:v>
                </c:pt>
                <c:pt idx="9">
                  <c:v>57.933300000000003</c:v>
                </c:pt>
                <c:pt idx="10">
                  <c:v>50.866700000000002</c:v>
                </c:pt>
                <c:pt idx="11">
                  <c:v>43.8</c:v>
                </c:pt>
                <c:pt idx="12">
                  <c:v>36.7333</c:v>
                </c:pt>
                <c:pt idx="13">
                  <c:v>29.666699999999999</c:v>
                </c:pt>
                <c:pt idx="14">
                  <c:v>22.6</c:v>
                </c:pt>
                <c:pt idx="15">
                  <c:v>15.533300000000001</c:v>
                </c:pt>
                <c:pt idx="16">
                  <c:v>8</c:v>
                </c:pt>
              </c:numCache>
            </c:numRef>
          </c:xVal>
          <c:yVal>
            <c:numRef>
              <c:f>'pos10'!$I$8:$I$24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0.99863192525367372</c:v>
                </c:pt>
                <c:pt idx="3">
                  <c:v>0.99654282913592729</c:v>
                </c:pt>
                <c:pt idx="4">
                  <c:v>0.99332688723345708</c:v>
                </c:pt>
                <c:pt idx="5">
                  <c:v>0.98833637979300959</c:v>
                </c:pt>
                <c:pt idx="6">
                  <c:v>0.98053375572835488</c:v>
                </c:pt>
                <c:pt idx="7">
                  <c:v>0.96826106571223525</c:v>
                </c:pt>
                <c:pt idx="8">
                  <c:v>0.94887611959892026</c:v>
                </c:pt>
                <c:pt idx="9">
                  <c:v>0.91823137855687775</c:v>
                </c:pt>
                <c:pt idx="10">
                  <c:v>0.87001090861353991</c:v>
                </c:pt>
                <c:pt idx="11">
                  <c:v>0.79517328835723744</c:v>
                </c:pt>
                <c:pt idx="12">
                  <c:v>0.68242273842850665</c:v>
                </c:pt>
                <c:pt idx="13">
                  <c:v>0.52221138987198212</c:v>
                </c:pt>
                <c:pt idx="14">
                  <c:v>0.31925520224916021</c:v>
                </c:pt>
                <c:pt idx="15">
                  <c:v>0.11643362305242599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CCB-4484-9C54-91E264115F73}"/>
            </c:ext>
          </c:extLst>
        </c:ser>
        <c:ser>
          <c:idx val="14"/>
          <c:order val="13"/>
          <c:tx>
            <c:strRef>
              <c:f>'pos11'!$F$5</c:f>
              <c:strCache>
                <c:ptCount val="1"/>
                <c:pt idx="0">
                  <c:v>position 11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169.8</c:v>
                </c:pt>
                <c:pt idx="2">
                  <c:v>159.4</c:v>
                </c:pt>
                <c:pt idx="3">
                  <c:v>149</c:v>
                </c:pt>
                <c:pt idx="4">
                  <c:v>138.6</c:v>
                </c:pt>
                <c:pt idx="5">
                  <c:v>128.19999999999999</c:v>
                </c:pt>
                <c:pt idx="6">
                  <c:v>117.8</c:v>
                </c:pt>
                <c:pt idx="7">
                  <c:v>107.4</c:v>
                </c:pt>
                <c:pt idx="8">
                  <c:v>97</c:v>
                </c:pt>
                <c:pt idx="9">
                  <c:v>86.6</c:v>
                </c:pt>
                <c:pt idx="10">
                  <c:v>76.2</c:v>
                </c:pt>
                <c:pt idx="11">
                  <c:v>65.8</c:v>
                </c:pt>
                <c:pt idx="12">
                  <c:v>55.4</c:v>
                </c:pt>
                <c:pt idx="13">
                  <c:v>45</c:v>
                </c:pt>
                <c:pt idx="14">
                  <c:v>34.6</c:v>
                </c:pt>
                <c:pt idx="15">
                  <c:v>24.2</c:v>
                </c:pt>
                <c:pt idx="16">
                  <c:v>16</c:v>
                </c:pt>
              </c:numCache>
            </c:numRef>
          </c:xVal>
          <c:yVal>
            <c:numRef>
              <c:f>'pos11'!$I$8:$I$24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0.99878134159618137</c:v>
                </c:pt>
                <c:pt idx="3">
                  <c:v>0.99686994389079653</c:v>
                </c:pt>
                <c:pt idx="4">
                  <c:v>0.99384842140524254</c:v>
                </c:pt>
                <c:pt idx="5">
                  <c:v>0.98903877397202922</c:v>
                </c:pt>
                <c:pt idx="6">
                  <c:v>0.98133690645674576</c:v>
                </c:pt>
                <c:pt idx="7">
                  <c:v>0.96894799430533463</c:v>
                </c:pt>
                <c:pt idx="8">
                  <c:v>0.94898517712084418</c:v>
                </c:pt>
                <c:pt idx="9">
                  <c:v>0.91689473243446951</c:v>
                </c:pt>
                <c:pt idx="10">
                  <c:v>0.86577472573486314</c:v>
                </c:pt>
                <c:pt idx="11">
                  <c:v>0.78595293526505328</c:v>
                </c:pt>
                <c:pt idx="12">
                  <c:v>0.66601457164391598</c:v>
                </c:pt>
                <c:pt idx="13">
                  <c:v>0.49818809144962733</c:v>
                </c:pt>
                <c:pt idx="14">
                  <c:v>0.29273193199899505</c:v>
                </c:pt>
                <c:pt idx="15">
                  <c:v>9.9879072104513869E-2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CCB-4484-9C54-91E264115F73}"/>
            </c:ext>
          </c:extLst>
        </c:ser>
        <c:ser>
          <c:idx val="15"/>
          <c:order val="14"/>
          <c:tx>
            <c:strRef>
              <c:f>'pos12'!$F$5</c:f>
              <c:strCache>
                <c:ptCount val="1"/>
                <c:pt idx="0">
                  <c:v>position 12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'pos12'!$E$8:$E$24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145.33330000000001</c:v>
                </c:pt>
                <c:pt idx="2">
                  <c:v>136</c:v>
                </c:pt>
                <c:pt idx="3">
                  <c:v>126.66670000000001</c:v>
                </c:pt>
                <c:pt idx="4">
                  <c:v>117.33329999999999</c:v>
                </c:pt>
                <c:pt idx="5">
                  <c:v>108</c:v>
                </c:pt>
                <c:pt idx="6">
                  <c:v>98.666700000000006</c:v>
                </c:pt>
                <c:pt idx="7">
                  <c:v>89.333299999999994</c:v>
                </c:pt>
                <c:pt idx="8">
                  <c:v>80</c:v>
                </c:pt>
                <c:pt idx="9">
                  <c:v>70.666700000000006</c:v>
                </c:pt>
                <c:pt idx="10">
                  <c:v>61.333300000000001</c:v>
                </c:pt>
                <c:pt idx="11">
                  <c:v>52</c:v>
                </c:pt>
                <c:pt idx="12">
                  <c:v>42.666699999999999</c:v>
                </c:pt>
                <c:pt idx="13">
                  <c:v>33.333300000000001</c:v>
                </c:pt>
                <c:pt idx="14">
                  <c:v>24</c:v>
                </c:pt>
                <c:pt idx="15">
                  <c:v>14.666700000000001</c:v>
                </c:pt>
                <c:pt idx="16">
                  <c:v>8</c:v>
                </c:pt>
              </c:numCache>
            </c:numRef>
          </c:xVal>
          <c:yVal>
            <c:numRef>
              <c:f>'pos12'!$I$8:$I$24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0.99870910683337555</c:v>
                </c:pt>
                <c:pt idx="3">
                  <c:v>0.99679455581702048</c:v>
                </c:pt>
                <c:pt idx="4">
                  <c:v>0.99392344367719543</c:v>
                </c:pt>
                <c:pt idx="5">
                  <c:v>0.98956926888440266</c:v>
                </c:pt>
                <c:pt idx="6">
                  <c:v>0.982892629407218</c:v>
                </c:pt>
                <c:pt idx="7">
                  <c:v>0.97254048060945597</c:v>
                </c:pt>
                <c:pt idx="8">
                  <c:v>0.95632394774704499</c:v>
                </c:pt>
                <c:pt idx="9">
                  <c:v>0.93069753951619016</c:v>
                </c:pt>
                <c:pt idx="10">
                  <c:v>0.88997975433738685</c:v>
                </c:pt>
                <c:pt idx="11">
                  <c:v>0.82533365337768239</c:v>
                </c:pt>
                <c:pt idx="12">
                  <c:v>0.7240181853771166</c:v>
                </c:pt>
                <c:pt idx="13">
                  <c:v>0.57110056679282706</c:v>
                </c:pt>
                <c:pt idx="14">
                  <c:v>0.36054353246092674</c:v>
                </c:pt>
                <c:pt idx="15">
                  <c:v>0.12972440466750393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CCB-4484-9C54-91E264115F73}"/>
            </c:ext>
          </c:extLst>
        </c:ser>
        <c:ser>
          <c:idx val="16"/>
          <c:order val="15"/>
          <c:tx>
            <c:strRef>
              <c:f>'pos13'!$F$5</c:f>
              <c:strCache>
                <c:ptCount val="1"/>
                <c:pt idx="0">
                  <c:v>position 13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'pos13'!$E$8:$E$23</c:f>
              <c:numCache>
                <c:formatCode>General</c:formatCode>
                <c:ptCount val="16"/>
                <c:pt idx="0">
                  <c:v>324.36669999999998</c:v>
                </c:pt>
                <c:pt idx="1">
                  <c:v>303.10000000000002</c:v>
                </c:pt>
                <c:pt idx="2">
                  <c:v>281.83330000000001</c:v>
                </c:pt>
                <c:pt idx="3">
                  <c:v>260.56670000000003</c:v>
                </c:pt>
                <c:pt idx="4">
                  <c:v>239.3</c:v>
                </c:pt>
                <c:pt idx="5">
                  <c:v>218.0333</c:v>
                </c:pt>
                <c:pt idx="6">
                  <c:v>196.76669999999999</c:v>
                </c:pt>
                <c:pt idx="7">
                  <c:v>175.5</c:v>
                </c:pt>
                <c:pt idx="8">
                  <c:v>154.23330000000001</c:v>
                </c:pt>
                <c:pt idx="9">
                  <c:v>132.9667</c:v>
                </c:pt>
                <c:pt idx="10">
                  <c:v>111.7</c:v>
                </c:pt>
                <c:pt idx="11">
                  <c:v>90.433300000000003</c:v>
                </c:pt>
                <c:pt idx="12">
                  <c:v>69.166700000000006</c:v>
                </c:pt>
                <c:pt idx="13">
                  <c:v>47.9</c:v>
                </c:pt>
                <c:pt idx="14">
                  <c:v>26.633299999999998</c:v>
                </c:pt>
                <c:pt idx="15">
                  <c:v>16</c:v>
                </c:pt>
              </c:numCache>
            </c:numRef>
          </c:xVal>
          <c:yVal>
            <c:numRef>
              <c:f>'pos13'!$I$8:$I$23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0.99979128172648635</c:v>
                </c:pt>
                <c:pt idx="2">
                  <c:v>0.99947853146084487</c:v>
                </c:pt>
                <c:pt idx="3">
                  <c:v>0.99900090030202005</c:v>
                </c:pt>
                <c:pt idx="4">
                  <c:v>0.99825762770417759</c:v>
                </c:pt>
                <c:pt idx="5">
                  <c:v>0.99707728988154753</c:v>
                </c:pt>
                <c:pt idx="6">
                  <c:v>0.99515891377514443</c:v>
                </c:pt>
                <c:pt idx="7">
                  <c:v>0.99195943930027697</c:v>
                </c:pt>
                <c:pt idx="8">
                  <c:v>0.98646798955230919</c:v>
                </c:pt>
                <c:pt idx="9">
                  <c:v>0.97673412825116335</c:v>
                </c:pt>
                <c:pt idx="10">
                  <c:v>0.95885436567964955</c:v>
                </c:pt>
                <c:pt idx="11">
                  <c:v>0.92471747789810887</c:v>
                </c:pt>
                <c:pt idx="12">
                  <c:v>0.85693049354347361</c:v>
                </c:pt>
                <c:pt idx="13">
                  <c:v>0.71815508749155965</c:v>
                </c:pt>
                <c:pt idx="14">
                  <c:v>0.43825079692431701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CCB-4484-9C54-91E264115F73}"/>
            </c:ext>
          </c:extLst>
        </c:ser>
        <c:ser>
          <c:idx val="17"/>
          <c:order val="1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CCB-4484-9C54-91E264115F73}"/>
            </c:ext>
          </c:extLst>
        </c:ser>
        <c:ser>
          <c:idx val="18"/>
          <c:order val="17"/>
          <c:tx>
            <c:strRef>
              <c:f>pos14b!$F$5</c:f>
              <c:strCache>
                <c:ptCount val="1"/>
                <c:pt idx="0">
                  <c:v>position 14b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pos14b!$E$8:$E$24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pos14b!$I$8:$I$24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0.99664974514891747</c:v>
                </c:pt>
                <c:pt idx="3">
                  <c:v>0.99192360294646942</c:v>
                </c:pt>
                <c:pt idx="4">
                  <c:v>0.98521966552295048</c:v>
                </c:pt>
                <c:pt idx="5">
                  <c:v>0.97565906512327816</c:v>
                </c:pt>
                <c:pt idx="6">
                  <c:v>0.96196326168253143</c:v>
                </c:pt>
                <c:pt idx="7">
                  <c:v>0.94227717240410103</c:v>
                </c:pt>
                <c:pt idx="8">
                  <c:v>0.91394019997326392</c:v>
                </c:pt>
                <c:pt idx="9">
                  <c:v>0.873212014848889</c:v>
                </c:pt>
                <c:pt idx="10">
                  <c:v>0.81503672803430471</c:v>
                </c:pt>
                <c:pt idx="11">
                  <c:v>0.73308333818927196</c:v>
                </c:pt>
                <c:pt idx="12">
                  <c:v>0.62065613442152068</c:v>
                </c:pt>
                <c:pt idx="13">
                  <c:v>0.47374742492433308</c:v>
                </c:pt>
                <c:pt idx="14">
                  <c:v>0.29826317359009252</c:v>
                </c:pt>
                <c:pt idx="15">
                  <c:v>0.12205567305022642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CCB-4484-9C54-91E264115F73}"/>
            </c:ext>
          </c:extLst>
        </c:ser>
        <c:ser>
          <c:idx val="19"/>
          <c:order val="18"/>
          <c:tx>
            <c:strRef>
              <c:f>'pos15'!$F$5</c:f>
              <c:strCache>
                <c:ptCount val="1"/>
                <c:pt idx="0">
                  <c:v>position 15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'pos15'!$E$8:$E$23</c:f>
              <c:numCache>
                <c:formatCode>General</c:formatCode>
                <c:ptCount val="16"/>
                <c:pt idx="0">
                  <c:v>128.19999999999999</c:v>
                </c:pt>
                <c:pt idx="1">
                  <c:v>120.6</c:v>
                </c:pt>
                <c:pt idx="2">
                  <c:v>113</c:v>
                </c:pt>
                <c:pt idx="3">
                  <c:v>105.4</c:v>
                </c:pt>
                <c:pt idx="4">
                  <c:v>97.8</c:v>
                </c:pt>
                <c:pt idx="5">
                  <c:v>90.2</c:v>
                </c:pt>
                <c:pt idx="6">
                  <c:v>82.6</c:v>
                </c:pt>
                <c:pt idx="7">
                  <c:v>75</c:v>
                </c:pt>
                <c:pt idx="8">
                  <c:v>67.400000000000006</c:v>
                </c:pt>
                <c:pt idx="9">
                  <c:v>59.8</c:v>
                </c:pt>
                <c:pt idx="10">
                  <c:v>52.2</c:v>
                </c:pt>
                <c:pt idx="11">
                  <c:v>44.6</c:v>
                </c:pt>
                <c:pt idx="12">
                  <c:v>37</c:v>
                </c:pt>
                <c:pt idx="13">
                  <c:v>29.4</c:v>
                </c:pt>
                <c:pt idx="14">
                  <c:v>21.8</c:v>
                </c:pt>
                <c:pt idx="15">
                  <c:v>16</c:v>
                </c:pt>
              </c:numCache>
            </c:numRef>
          </c:xVal>
          <c:yVal>
            <c:numRef>
              <c:f>'pos15'!$I$8:$I$23</c:f>
              <c:numCache>
                <c:formatCode>0.0%</c:formatCode>
                <c:ptCount val="16"/>
                <c:pt idx="0">
                  <c:v>0.99999999999999978</c:v>
                </c:pt>
                <c:pt idx="1">
                  <c:v>0.99430280786839786</c:v>
                </c:pt>
                <c:pt idx="2">
                  <c:v>0.98687084447381035</c:v>
                </c:pt>
                <c:pt idx="3">
                  <c:v>0.9771216172294751</c:v>
                </c:pt>
                <c:pt idx="4">
                  <c:v>0.96426197319865314</c:v>
                </c:pt>
                <c:pt idx="5">
                  <c:v>0.94720918505876395</c:v>
                </c:pt>
                <c:pt idx="6">
                  <c:v>0.92448528654488915</c:v>
                </c:pt>
                <c:pt idx="7">
                  <c:v>0.89407930726851748</c:v>
                </c:pt>
                <c:pt idx="8">
                  <c:v>0.853283425778674</c:v>
                </c:pt>
                <c:pt idx="9">
                  <c:v>0.79852176622987503</c:v>
                </c:pt>
                <c:pt idx="10">
                  <c:v>0.72526078413801109</c:v>
                </c:pt>
                <c:pt idx="11">
                  <c:v>0.62821658291524485</c:v>
                </c:pt>
                <c:pt idx="12">
                  <c:v>0.50239952170069102</c:v>
                </c:pt>
                <c:pt idx="13">
                  <c:v>0.34614705563707027</c:v>
                </c:pt>
                <c:pt idx="14">
                  <c:v>0.16819523599978062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CCB-4484-9C54-91E264115F73}"/>
            </c:ext>
          </c:extLst>
        </c:ser>
        <c:ser>
          <c:idx val="20"/>
          <c:order val="19"/>
          <c:tx>
            <c:strRef>
              <c:f>'pos16'!$F$5</c:f>
              <c:strCache>
                <c:ptCount val="1"/>
                <c:pt idx="0">
                  <c:v>position 16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'pos16'!$E$8:$E$23</c:f>
              <c:numCache>
                <c:formatCode>General</c:formatCode>
                <c:ptCount val="16"/>
                <c:pt idx="0">
                  <c:v>360.16669999999999</c:v>
                </c:pt>
                <c:pt idx="1">
                  <c:v>336.5</c:v>
                </c:pt>
                <c:pt idx="2">
                  <c:v>312.83330000000001</c:v>
                </c:pt>
                <c:pt idx="3">
                  <c:v>289.16669999999999</c:v>
                </c:pt>
                <c:pt idx="4">
                  <c:v>265.5</c:v>
                </c:pt>
                <c:pt idx="5">
                  <c:v>241.83330000000001</c:v>
                </c:pt>
                <c:pt idx="6">
                  <c:v>218.16669999999999</c:v>
                </c:pt>
                <c:pt idx="7">
                  <c:v>194.5</c:v>
                </c:pt>
                <c:pt idx="8">
                  <c:v>170.83330000000001</c:v>
                </c:pt>
                <c:pt idx="9">
                  <c:v>147.16669999999999</c:v>
                </c:pt>
                <c:pt idx="10">
                  <c:v>123.5</c:v>
                </c:pt>
                <c:pt idx="11">
                  <c:v>99.833299999999994</c:v>
                </c:pt>
                <c:pt idx="12">
                  <c:v>76.166700000000006</c:v>
                </c:pt>
                <c:pt idx="13">
                  <c:v>52.5</c:v>
                </c:pt>
                <c:pt idx="14">
                  <c:v>28.833300000000001</c:v>
                </c:pt>
                <c:pt idx="15">
                  <c:v>16</c:v>
                </c:pt>
              </c:numCache>
            </c:numRef>
          </c:xVal>
          <c:yVal>
            <c:numRef>
              <c:f>'pos16'!$I$8:$I$23</c:f>
              <c:numCache>
                <c:formatCode>0.0%</c:formatCode>
                <c:ptCount val="16"/>
                <c:pt idx="0">
                  <c:v>0.99999999999999989</c:v>
                </c:pt>
                <c:pt idx="1">
                  <c:v>0.99990747545802916</c:v>
                </c:pt>
                <c:pt idx="2">
                  <c:v>0.99976573573415917</c:v>
                </c:pt>
                <c:pt idx="3">
                  <c:v>0.99954459551682495</c:v>
                </c:pt>
                <c:pt idx="4">
                  <c:v>0.9991915586120006</c:v>
                </c:pt>
                <c:pt idx="5">
                  <c:v>0.99861541288256594</c:v>
                </c:pt>
                <c:pt idx="6">
                  <c:v>0.99764948291248878</c:v>
                </c:pt>
                <c:pt idx="7">
                  <c:v>0.99598076014488945</c:v>
                </c:pt>
                <c:pt idx="8">
                  <c:v>0.99299897632421641</c:v>
                </c:pt>
                <c:pt idx="9">
                  <c:v>0.98745931544962984</c:v>
                </c:pt>
                <c:pt idx="10">
                  <c:v>0.97670022048401484</c:v>
                </c:pt>
                <c:pt idx="11">
                  <c:v>0.95470890860412616</c:v>
                </c:pt>
                <c:pt idx="12">
                  <c:v>0.90710732846868602</c:v>
                </c:pt>
                <c:pt idx="13">
                  <c:v>0.79779778466061213</c:v>
                </c:pt>
                <c:pt idx="14">
                  <c:v>0.53756168302798046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CCB-4484-9C54-91E264115F73}"/>
            </c:ext>
          </c:extLst>
        </c:ser>
        <c:ser>
          <c:idx val="21"/>
          <c:order val="20"/>
          <c:tx>
            <c:strRef>
              <c:f>'pos17'!$F$5</c:f>
              <c:strCache>
                <c:ptCount val="1"/>
                <c:pt idx="0">
                  <c:v>position 17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'pos17'!$E$8:$E$24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126.0333</c:v>
                </c:pt>
                <c:pt idx="2">
                  <c:v>118.1</c:v>
                </c:pt>
                <c:pt idx="3">
                  <c:v>110.16670000000001</c:v>
                </c:pt>
                <c:pt idx="4">
                  <c:v>102.2333</c:v>
                </c:pt>
                <c:pt idx="5">
                  <c:v>94.3</c:v>
                </c:pt>
                <c:pt idx="6">
                  <c:v>86.366699999999994</c:v>
                </c:pt>
                <c:pt idx="7">
                  <c:v>78.433300000000003</c:v>
                </c:pt>
                <c:pt idx="8">
                  <c:v>70.5</c:v>
                </c:pt>
                <c:pt idx="9">
                  <c:v>62.566699999999997</c:v>
                </c:pt>
                <c:pt idx="10">
                  <c:v>54.633299999999998</c:v>
                </c:pt>
                <c:pt idx="11">
                  <c:v>46.7</c:v>
                </c:pt>
                <c:pt idx="12">
                  <c:v>38.7667</c:v>
                </c:pt>
                <c:pt idx="13">
                  <c:v>30.833300000000001</c:v>
                </c:pt>
                <c:pt idx="14">
                  <c:v>22.9</c:v>
                </c:pt>
                <c:pt idx="15">
                  <c:v>14.966699999999999</c:v>
                </c:pt>
                <c:pt idx="16">
                  <c:v>12</c:v>
                </c:pt>
              </c:numCache>
            </c:numRef>
          </c:xVal>
          <c:yVal>
            <c:numRef>
              <c:f>'pos17'!$I$8:$I$24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0.9994113168032509</c:v>
                </c:pt>
                <c:pt idx="3">
                  <c:v>0.99844988950562574</c:v>
                </c:pt>
                <c:pt idx="4">
                  <c:v>0.9968605777600007</c:v>
                </c:pt>
                <c:pt idx="5">
                  <c:v>0.99420618795073135</c:v>
                </c:pt>
                <c:pt idx="6">
                  <c:v>0.98972528560437034</c:v>
                </c:pt>
                <c:pt idx="7">
                  <c:v>0.98209034360228931</c:v>
                </c:pt>
                <c:pt idx="8">
                  <c:v>0.96898383712478087</c:v>
                </c:pt>
                <c:pt idx="9">
                  <c:v>0.94639394998451876</c:v>
                </c:pt>
                <c:pt idx="10">
                  <c:v>0.90752424829939649</c:v>
                </c:pt>
                <c:pt idx="11">
                  <c:v>0.84143293197453373</c:v>
                </c:pt>
                <c:pt idx="12">
                  <c:v>0.7323943194064797</c:v>
                </c:pt>
                <c:pt idx="13">
                  <c:v>0.56376448951333302</c:v>
                </c:pt>
                <c:pt idx="14">
                  <c:v>0.33592947495571585</c:v>
                </c:pt>
                <c:pt idx="15">
                  <c:v>0.1073290393567274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CCB-4484-9C54-91E264115F73}"/>
            </c:ext>
          </c:extLst>
        </c:ser>
        <c:ser>
          <c:idx val="22"/>
          <c:order val="21"/>
          <c:tx>
            <c:strRef>
              <c:f>'pos18'!$F$5</c:f>
              <c:strCache>
                <c:ptCount val="1"/>
                <c:pt idx="0">
                  <c:v>position 18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'pos18'!$E$8:$E$24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95.133300000000006</c:v>
                </c:pt>
                <c:pt idx="2">
                  <c:v>89.4</c:v>
                </c:pt>
                <c:pt idx="3">
                  <c:v>83.666700000000006</c:v>
                </c:pt>
                <c:pt idx="4">
                  <c:v>77.933300000000003</c:v>
                </c:pt>
                <c:pt idx="5">
                  <c:v>72.2</c:v>
                </c:pt>
                <c:pt idx="6">
                  <c:v>66.466700000000003</c:v>
                </c:pt>
                <c:pt idx="7">
                  <c:v>60.7333</c:v>
                </c:pt>
                <c:pt idx="8">
                  <c:v>55</c:v>
                </c:pt>
                <c:pt idx="9">
                  <c:v>49.2667</c:v>
                </c:pt>
                <c:pt idx="10">
                  <c:v>43.533299999999997</c:v>
                </c:pt>
                <c:pt idx="11">
                  <c:v>37.799999999999997</c:v>
                </c:pt>
                <c:pt idx="12">
                  <c:v>32.066699999999997</c:v>
                </c:pt>
                <c:pt idx="13">
                  <c:v>26.333300000000001</c:v>
                </c:pt>
                <c:pt idx="14">
                  <c:v>20.6</c:v>
                </c:pt>
                <c:pt idx="15">
                  <c:v>14.8667</c:v>
                </c:pt>
                <c:pt idx="16">
                  <c:v>12</c:v>
                </c:pt>
              </c:numCache>
            </c:numRef>
          </c:xVal>
          <c:yVal>
            <c:numRef>
              <c:f>'pos18'!$I$8:$I$24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0.9966426225974544</c:v>
                </c:pt>
                <c:pt idx="3">
                  <c:v>0.99170192444730909</c:v>
                </c:pt>
                <c:pt idx="4">
                  <c:v>0.98440432608891415</c:v>
                </c:pt>
                <c:pt idx="5">
                  <c:v>0.97359690341318006</c:v>
                </c:pt>
                <c:pt idx="6">
                  <c:v>0.95757721436234289</c:v>
                </c:pt>
                <c:pt idx="7">
                  <c:v>0.93386214686381241</c:v>
                </c:pt>
                <c:pt idx="8">
                  <c:v>0.89892344115939071</c:v>
                </c:pt>
                <c:pt idx="9">
                  <c:v>0.84795937396079069</c:v>
                </c:pt>
                <c:pt idx="10">
                  <c:v>0.7749295021651007</c:v>
                </c:pt>
                <c:pt idx="11">
                  <c:v>0.67337362186216387</c:v>
                </c:pt>
                <c:pt idx="12">
                  <c:v>0.53901045644024403</c:v>
                </c:pt>
                <c:pt idx="13">
                  <c:v>0.37547958735810916</c:v>
                </c:pt>
                <c:pt idx="14">
                  <c:v>0.20326846185317304</c:v>
                </c:pt>
                <c:pt idx="15">
                  <c:v>6.4458809907205913E-2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CCB-4484-9C54-91E264115F73}"/>
            </c:ext>
          </c:extLst>
        </c:ser>
        <c:ser>
          <c:idx val="23"/>
          <c:order val="22"/>
          <c:tx>
            <c:strRef>
              <c:f>pos19a!$F$5</c:f>
              <c:strCache>
                <c:ptCount val="1"/>
                <c:pt idx="0">
                  <c:v>position 19a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pos19a!$I$8:$I$24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0.99227066441144185</c:v>
                </c:pt>
                <c:pt idx="3">
                  <c:v>0.98236674314026484</c:v>
                </c:pt>
                <c:pt idx="4">
                  <c:v>0.96961460915264008</c:v>
                </c:pt>
                <c:pt idx="5">
                  <c:v>0.95312010275485393</c:v>
                </c:pt>
                <c:pt idx="6">
                  <c:v>0.93169435242589271</c:v>
                </c:pt>
                <c:pt idx="7">
                  <c:v>0.90376155206876341</c:v>
                </c:pt>
                <c:pt idx="8">
                  <c:v>0.86725203608448942</c:v>
                </c:pt>
                <c:pt idx="9">
                  <c:v>0.8194913447613803</c:v>
                </c:pt>
                <c:pt idx="10">
                  <c:v>0.75713272791549191</c:v>
                </c:pt>
                <c:pt idx="11">
                  <c:v>0.67624803107772979</c:v>
                </c:pt>
                <c:pt idx="12">
                  <c:v>0.57283358405000884</c:v>
                </c:pt>
                <c:pt idx="13">
                  <c:v>0.44430447674616758</c:v>
                </c:pt>
                <c:pt idx="14">
                  <c:v>0.2930217451885454</c:v>
                </c:pt>
                <c:pt idx="15">
                  <c:v>0.13323179920568146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CCB-4484-9C54-91E264115F73}"/>
            </c:ext>
          </c:extLst>
        </c:ser>
        <c:ser>
          <c:idx val="24"/>
          <c:order val="23"/>
          <c:tx>
            <c:strRef>
              <c:f>pos19b!$F$5</c:f>
              <c:strCache>
                <c:ptCount val="1"/>
                <c:pt idx="0">
                  <c:v>position 19b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94.2</c:v>
                </c:pt>
                <c:pt idx="2">
                  <c:v>88.6</c:v>
                </c:pt>
                <c:pt idx="3">
                  <c:v>83</c:v>
                </c:pt>
                <c:pt idx="4">
                  <c:v>77.400000000000006</c:v>
                </c:pt>
                <c:pt idx="5">
                  <c:v>71.8</c:v>
                </c:pt>
                <c:pt idx="6">
                  <c:v>66.2</c:v>
                </c:pt>
                <c:pt idx="7">
                  <c:v>60.6</c:v>
                </c:pt>
                <c:pt idx="8">
                  <c:v>55</c:v>
                </c:pt>
                <c:pt idx="9">
                  <c:v>49.4</c:v>
                </c:pt>
                <c:pt idx="10">
                  <c:v>43.8</c:v>
                </c:pt>
                <c:pt idx="11">
                  <c:v>38.200000000000003</c:v>
                </c:pt>
                <c:pt idx="12">
                  <c:v>32.6</c:v>
                </c:pt>
                <c:pt idx="13">
                  <c:v>27</c:v>
                </c:pt>
                <c:pt idx="14">
                  <c:v>21.4</c:v>
                </c:pt>
                <c:pt idx="15">
                  <c:v>15.8</c:v>
                </c:pt>
                <c:pt idx="16">
                  <c:v>14</c:v>
                </c:pt>
              </c:numCache>
            </c:numRef>
          </c:xVal>
          <c:yVal>
            <c:numRef>
              <c:f>pos19b!$I$8:$I$24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0.98722503349680646</c:v>
                </c:pt>
                <c:pt idx="3">
                  <c:v>0.97115892445982344</c:v>
                </c:pt>
                <c:pt idx="4">
                  <c:v>0.95091514575988978</c:v>
                </c:pt>
                <c:pt idx="5">
                  <c:v>0.92537692037516428</c:v>
                </c:pt>
                <c:pt idx="6">
                  <c:v>0.89315104132790446</c:v>
                </c:pt>
                <c:pt idx="7">
                  <c:v>0.85253535051318408</c:v>
                </c:pt>
                <c:pt idx="8">
                  <c:v>0.80151158404121081</c:v>
                </c:pt>
                <c:pt idx="9">
                  <c:v>0.73781431712044543</c:v>
                </c:pt>
                <c:pt idx="10">
                  <c:v>0.65915536013945086</c:v>
                </c:pt>
                <c:pt idx="11">
                  <c:v>0.56374669910111486</c:v>
                </c:pt>
                <c:pt idx="12">
                  <c:v>0.45135223030192662</c:v>
                </c:pt>
                <c:pt idx="13">
                  <c:v>0.32515837810414583</c:v>
                </c:pt>
                <c:pt idx="14">
                  <c:v>0.19457221651294992</c:v>
                </c:pt>
                <c:pt idx="15">
                  <c:v>7.7891457338727502E-2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CCB-4484-9C54-91E264115F73}"/>
            </c:ext>
          </c:extLst>
        </c:ser>
        <c:ser>
          <c:idx val="25"/>
          <c:order val="24"/>
          <c:tx>
            <c:strRef>
              <c:f>pos20a!$F$5</c:f>
              <c:strCache>
                <c:ptCount val="1"/>
                <c:pt idx="0">
                  <c:v>position 20a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pos20a!$E$8:$E$23</c:f>
              <c:numCache>
                <c:formatCode>General</c:formatCode>
                <c:ptCount val="16"/>
                <c:pt idx="0">
                  <c:v>132.76669999999999</c:v>
                </c:pt>
                <c:pt idx="1">
                  <c:v>124.3</c:v>
                </c:pt>
                <c:pt idx="2">
                  <c:v>115.83329999999999</c:v>
                </c:pt>
                <c:pt idx="3">
                  <c:v>107.36669999999999</c:v>
                </c:pt>
                <c:pt idx="4">
                  <c:v>98.9</c:v>
                </c:pt>
                <c:pt idx="5">
                  <c:v>90.433300000000003</c:v>
                </c:pt>
                <c:pt idx="6">
                  <c:v>81.966700000000003</c:v>
                </c:pt>
                <c:pt idx="7">
                  <c:v>73.5</c:v>
                </c:pt>
                <c:pt idx="8">
                  <c:v>65.033299999999997</c:v>
                </c:pt>
                <c:pt idx="9">
                  <c:v>56.566699999999997</c:v>
                </c:pt>
                <c:pt idx="10">
                  <c:v>48.1</c:v>
                </c:pt>
                <c:pt idx="11">
                  <c:v>39.633299999999998</c:v>
                </c:pt>
                <c:pt idx="12">
                  <c:v>31.166699999999999</c:v>
                </c:pt>
                <c:pt idx="13">
                  <c:v>22.7</c:v>
                </c:pt>
                <c:pt idx="14">
                  <c:v>14.2333</c:v>
                </c:pt>
                <c:pt idx="15">
                  <c:v>12</c:v>
                </c:pt>
              </c:numCache>
            </c:numRef>
          </c:xVal>
          <c:yVal>
            <c:numRef>
              <c:f>pos20a!$I$8:$I$23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0.99175533480259781</c:v>
                </c:pt>
                <c:pt idx="2">
                  <c:v>0.98129892551876607</c:v>
                </c:pt>
                <c:pt idx="3">
                  <c:v>0.96796044758061905</c:v>
                </c:pt>
                <c:pt idx="4">
                  <c:v>0.95084395498034835</c:v>
                </c:pt>
                <c:pt idx="5">
                  <c:v>0.92875332709877012</c:v>
                </c:pt>
                <c:pt idx="6">
                  <c:v>0.90008763267521652</c:v>
                </c:pt>
                <c:pt idx="7">
                  <c:v>0.86271491259621635</c:v>
                </c:pt>
                <c:pt idx="8">
                  <c:v>0.81382961330447146</c:v>
                </c:pt>
                <c:pt idx="9">
                  <c:v>0.74983552524017261</c:v>
                </c:pt>
                <c:pt idx="10">
                  <c:v>0.66638175147634915</c:v>
                </c:pt>
                <c:pt idx="11">
                  <c:v>0.55888523389422617</c:v>
                </c:pt>
                <c:pt idx="12">
                  <c:v>0.4243756171890839</c:v>
                </c:pt>
                <c:pt idx="13">
                  <c:v>0.26653216576963074</c:v>
                </c:pt>
                <c:pt idx="14">
                  <c:v>0.1070040742654224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CCB-4484-9C54-91E264115F73}"/>
            </c:ext>
          </c:extLst>
        </c:ser>
        <c:ser>
          <c:idx val="26"/>
          <c:order val="25"/>
          <c:tx>
            <c:strRef>
              <c:f>pos20b!$F$5</c:f>
              <c:strCache>
                <c:ptCount val="1"/>
                <c:pt idx="0">
                  <c:v>position 20b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91.4</c:v>
                </c:pt>
                <c:pt idx="2">
                  <c:v>86.2</c:v>
                </c:pt>
                <c:pt idx="3">
                  <c:v>81</c:v>
                </c:pt>
                <c:pt idx="4">
                  <c:v>75.8</c:v>
                </c:pt>
                <c:pt idx="5">
                  <c:v>70.599999999999994</c:v>
                </c:pt>
                <c:pt idx="6">
                  <c:v>65.400000000000006</c:v>
                </c:pt>
                <c:pt idx="7">
                  <c:v>60.2</c:v>
                </c:pt>
                <c:pt idx="8">
                  <c:v>55</c:v>
                </c:pt>
                <c:pt idx="9">
                  <c:v>49.8</c:v>
                </c:pt>
                <c:pt idx="10">
                  <c:v>44.6</c:v>
                </c:pt>
                <c:pt idx="11">
                  <c:v>39.4</c:v>
                </c:pt>
                <c:pt idx="12">
                  <c:v>34.200000000000003</c:v>
                </c:pt>
                <c:pt idx="13">
                  <c:v>29</c:v>
                </c:pt>
                <c:pt idx="14">
                  <c:v>23.8</c:v>
                </c:pt>
                <c:pt idx="15">
                  <c:v>18.600000000000001</c:v>
                </c:pt>
                <c:pt idx="16">
                  <c:v>16</c:v>
                </c:pt>
              </c:numCache>
            </c:numRef>
          </c:xVal>
          <c:yVal>
            <c:numRef>
              <c:f>pos20b!$I$8:$I$24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0.98584029897129022</c:v>
                </c:pt>
                <c:pt idx="3">
                  <c:v>0.96772366404509014</c:v>
                </c:pt>
                <c:pt idx="4">
                  <c:v>0.94456773203077904</c:v>
                </c:pt>
                <c:pt idx="5">
                  <c:v>0.91503847369525437</c:v>
                </c:pt>
                <c:pt idx="6">
                  <c:v>0.87752960894151522</c:v>
                </c:pt>
                <c:pt idx="7">
                  <c:v>0.83018319163007881</c:v>
                </c:pt>
                <c:pt idx="8">
                  <c:v>0.77097925315611793</c:v>
                </c:pt>
                <c:pt idx="9">
                  <c:v>0.69796621964402872</c:v>
                </c:pt>
                <c:pt idx="10">
                  <c:v>0.60971909023057658</c:v>
                </c:pt>
                <c:pt idx="11">
                  <c:v>0.50614689328562967</c:v>
                </c:pt>
                <c:pt idx="12">
                  <c:v>0.38974238428010227</c:v>
                </c:pt>
                <c:pt idx="13">
                  <c:v>0.26717570937950702</c:v>
                </c:pt>
                <c:pt idx="14">
                  <c:v>0.15057265645128301</c:v>
                </c:pt>
                <c:pt idx="15">
                  <c:v>5.6589666154038203E-2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CCB-4484-9C54-91E264115F73}"/>
            </c:ext>
          </c:extLst>
        </c:ser>
        <c:ser>
          <c:idx val="27"/>
          <c:order val="26"/>
          <c:tx>
            <c:strRef>
              <c:f>pos21a!$F$5</c:f>
              <c:strCache>
                <c:ptCount val="1"/>
                <c:pt idx="0">
                  <c:v>position 21a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91.333299999999994</c:v>
                </c:pt>
                <c:pt idx="2">
                  <c:v>86</c:v>
                </c:pt>
                <c:pt idx="3">
                  <c:v>80.666700000000006</c:v>
                </c:pt>
                <c:pt idx="4">
                  <c:v>75.333299999999994</c:v>
                </c:pt>
                <c:pt idx="5">
                  <c:v>70</c:v>
                </c:pt>
                <c:pt idx="6">
                  <c:v>64.666700000000006</c:v>
                </c:pt>
                <c:pt idx="7">
                  <c:v>59.333300000000001</c:v>
                </c:pt>
                <c:pt idx="8">
                  <c:v>54</c:v>
                </c:pt>
                <c:pt idx="9">
                  <c:v>48.666699999999999</c:v>
                </c:pt>
                <c:pt idx="10">
                  <c:v>43.333300000000001</c:v>
                </c:pt>
                <c:pt idx="11">
                  <c:v>38</c:v>
                </c:pt>
                <c:pt idx="12">
                  <c:v>32.666699999999999</c:v>
                </c:pt>
                <c:pt idx="13">
                  <c:v>27.333300000000001</c:v>
                </c:pt>
                <c:pt idx="14">
                  <c:v>22</c:v>
                </c:pt>
                <c:pt idx="15">
                  <c:v>16.666699999999999</c:v>
                </c:pt>
                <c:pt idx="16">
                  <c:v>8</c:v>
                </c:pt>
              </c:numCache>
            </c:numRef>
          </c:xVal>
          <c:yVal>
            <c:numRef>
              <c:f>pos21a!$I$8:$I$24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0.99684827102218465</c:v>
                </c:pt>
                <c:pt idx="3">
                  <c:v>0.99240231860162897</c:v>
                </c:pt>
                <c:pt idx="4">
                  <c:v>0.98609753527636934</c:v>
                </c:pt>
                <c:pt idx="5">
                  <c:v>0.97711285456122643</c:v>
                </c:pt>
                <c:pt idx="6">
                  <c:v>0.96425478110526552</c:v>
                </c:pt>
                <c:pt idx="7">
                  <c:v>0.94579834633631388</c:v>
                </c:pt>
                <c:pt idx="8">
                  <c:v>0.91927372395068829</c:v>
                </c:pt>
                <c:pt idx="9">
                  <c:v>0.88120778283553558</c:v>
                </c:pt>
                <c:pt idx="10">
                  <c:v>0.82688817127486647</c:v>
                </c:pt>
                <c:pt idx="11">
                  <c:v>0.75032289317587064</c:v>
                </c:pt>
                <c:pt idx="12">
                  <c:v>0.6448625691097426</c:v>
                </c:pt>
                <c:pt idx="13">
                  <c:v>0.50546483032286671</c:v>
                </c:pt>
                <c:pt idx="14">
                  <c:v>0.3342549070153803</c:v>
                </c:pt>
                <c:pt idx="15">
                  <c:v>0.15059379872804277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CCB-4484-9C54-91E264115F73}"/>
            </c:ext>
          </c:extLst>
        </c:ser>
        <c:ser>
          <c:idx val="28"/>
          <c:order val="27"/>
          <c:tx>
            <c:strRef>
              <c:f>pos21b!$F$5</c:f>
              <c:strCache>
                <c:ptCount val="1"/>
                <c:pt idx="0">
                  <c:v>position 21b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104</c:v>
                </c:pt>
                <c:pt idx="2">
                  <c:v>98</c:v>
                </c:pt>
                <c:pt idx="3">
                  <c:v>92</c:v>
                </c:pt>
                <c:pt idx="4">
                  <c:v>86</c:v>
                </c:pt>
                <c:pt idx="5">
                  <c:v>80</c:v>
                </c:pt>
                <c:pt idx="6">
                  <c:v>74</c:v>
                </c:pt>
                <c:pt idx="7">
                  <c:v>68</c:v>
                </c:pt>
                <c:pt idx="8">
                  <c:v>62</c:v>
                </c:pt>
                <c:pt idx="9">
                  <c:v>56</c:v>
                </c:pt>
                <c:pt idx="10">
                  <c:v>50</c:v>
                </c:pt>
                <c:pt idx="11">
                  <c:v>44</c:v>
                </c:pt>
                <c:pt idx="12">
                  <c:v>38</c:v>
                </c:pt>
                <c:pt idx="13">
                  <c:v>32</c:v>
                </c:pt>
                <c:pt idx="14">
                  <c:v>26</c:v>
                </c:pt>
                <c:pt idx="15">
                  <c:v>20</c:v>
                </c:pt>
                <c:pt idx="16">
                  <c:v>16</c:v>
                </c:pt>
              </c:numCache>
            </c:numRef>
          </c:xVal>
          <c:yVal>
            <c:numRef>
              <c:f>pos21b!$I$8:$I$24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0.99564737562353789</c:v>
                </c:pt>
                <c:pt idx="3">
                  <c:v>0.98942507190421392</c:v>
                </c:pt>
                <c:pt idx="4">
                  <c:v>0.98051064725677373</c:v>
                </c:pt>
                <c:pt idx="5">
                  <c:v>0.96772646856079525</c:v>
                </c:pt>
                <c:pt idx="6">
                  <c:v>0.94940320351524177</c:v>
                </c:pt>
                <c:pt idx="7">
                  <c:v>0.92321614729242873</c:v>
                </c:pt>
                <c:pt idx="8">
                  <c:v>0.88601543690935836</c:v>
                </c:pt>
                <c:pt idx="9">
                  <c:v>0.83373029213315275</c:v>
                </c:pt>
                <c:pt idx="10">
                  <c:v>0.76151571026422049</c:v>
                </c:pt>
                <c:pt idx="11">
                  <c:v>0.66450020204489824</c:v>
                </c:pt>
                <c:pt idx="12">
                  <c:v>0.53972066868372004</c:v>
                </c:pt>
                <c:pt idx="13">
                  <c:v>0.38996159449079598</c:v>
                </c:pt>
                <c:pt idx="14">
                  <c:v>0.22942249116265806</c:v>
                </c:pt>
                <c:pt idx="15">
                  <c:v>8.7593084970915738E-2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CCB-4484-9C54-91E264115F73}"/>
            </c:ext>
          </c:extLst>
        </c:ser>
        <c:ser>
          <c:idx val="29"/>
          <c:order val="28"/>
          <c:tx>
            <c:strRef>
              <c:f>pos22a!$F$5</c:f>
              <c:strCache>
                <c:ptCount val="1"/>
                <c:pt idx="0">
                  <c:v>position 22a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93</c:v>
                </c:pt>
                <c:pt idx="2">
                  <c:v>87</c:v>
                </c:pt>
                <c:pt idx="3">
                  <c:v>81</c:v>
                </c:pt>
                <c:pt idx="4">
                  <c:v>75</c:v>
                </c:pt>
                <c:pt idx="5">
                  <c:v>69</c:v>
                </c:pt>
                <c:pt idx="6">
                  <c:v>63</c:v>
                </c:pt>
                <c:pt idx="7">
                  <c:v>57</c:v>
                </c:pt>
                <c:pt idx="8">
                  <c:v>51</c:v>
                </c:pt>
                <c:pt idx="9">
                  <c:v>45</c:v>
                </c:pt>
                <c:pt idx="10">
                  <c:v>39</c:v>
                </c:pt>
                <c:pt idx="11">
                  <c:v>33</c:v>
                </c:pt>
                <c:pt idx="12">
                  <c:v>27</c:v>
                </c:pt>
                <c:pt idx="13">
                  <c:v>21</c:v>
                </c:pt>
                <c:pt idx="14">
                  <c:v>15</c:v>
                </c:pt>
                <c:pt idx="15">
                  <c:v>9</c:v>
                </c:pt>
                <c:pt idx="16">
                  <c:v>8</c:v>
                </c:pt>
              </c:numCache>
            </c:numRef>
          </c:xVal>
          <c:yVal>
            <c:numRef>
              <c:f>pos22a!$I$8:$I$24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0.99117916792465932</c:v>
                </c:pt>
                <c:pt idx="3">
                  <c:v>0.97824912932731767</c:v>
                </c:pt>
                <c:pt idx="4">
                  <c:v>0.95935018122181925</c:v>
                </c:pt>
                <c:pt idx="5">
                  <c:v>0.93188199957759799</c:v>
                </c:pt>
                <c:pt idx="6">
                  <c:v>0.89234346673016873</c:v>
                </c:pt>
                <c:pt idx="7">
                  <c:v>0.8362958175109747</c:v>
                </c:pt>
                <c:pt idx="8">
                  <c:v>0.75868794552431018</c:v>
                </c:pt>
                <c:pt idx="9">
                  <c:v>0.65498186364351541</c:v>
                </c:pt>
                <c:pt idx="10">
                  <c:v>0.52369632977976988</c:v>
                </c:pt>
                <c:pt idx="11">
                  <c:v>0.3708115930935848</c:v>
                </c:pt>
                <c:pt idx="12">
                  <c:v>0.21491617870725133</c:v>
                </c:pt>
                <c:pt idx="13">
                  <c:v>8.7540698721028987E-2</c:v>
                </c:pt>
                <c:pt idx="14">
                  <c:v>1.7642372878953469E-2</c:v>
                </c:pt>
                <c:pt idx="15">
                  <c:v>5.3792475857171419E-4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CCB-4484-9C54-91E264115F73}"/>
            </c:ext>
          </c:extLst>
        </c:ser>
        <c:ser>
          <c:idx val="30"/>
          <c:order val="29"/>
          <c:tx>
            <c:strRef>
              <c:f>pos22b!$F$5</c:f>
              <c:strCache>
                <c:ptCount val="1"/>
                <c:pt idx="0">
                  <c:v>position 22b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pos22b!$E$8:$E$23</c:f>
              <c:numCache>
                <c:formatCode>General</c:formatCode>
                <c:ptCount val="16"/>
                <c:pt idx="0">
                  <c:v>128</c:v>
                </c:pt>
                <c:pt idx="1">
                  <c:v>119.9</c:v>
                </c:pt>
                <c:pt idx="2">
                  <c:v>111.83329999999999</c:v>
                </c:pt>
                <c:pt idx="3">
                  <c:v>103.7667</c:v>
                </c:pt>
                <c:pt idx="4">
                  <c:v>95.7</c:v>
                </c:pt>
                <c:pt idx="5">
                  <c:v>87.633300000000006</c:v>
                </c:pt>
                <c:pt idx="6">
                  <c:v>79.566699999999997</c:v>
                </c:pt>
                <c:pt idx="7">
                  <c:v>71.5</c:v>
                </c:pt>
                <c:pt idx="8">
                  <c:v>63.433300000000003</c:v>
                </c:pt>
                <c:pt idx="9">
                  <c:v>55.366700000000002</c:v>
                </c:pt>
                <c:pt idx="10">
                  <c:v>47.3</c:v>
                </c:pt>
                <c:pt idx="11">
                  <c:v>39.2333</c:v>
                </c:pt>
                <c:pt idx="12">
                  <c:v>31.166699999999999</c:v>
                </c:pt>
                <c:pt idx="13">
                  <c:v>23.1</c:v>
                </c:pt>
                <c:pt idx="14">
                  <c:v>15.033300000000001</c:v>
                </c:pt>
                <c:pt idx="15">
                  <c:v>8</c:v>
                </c:pt>
              </c:numCache>
            </c:numRef>
          </c:xVal>
          <c:yVal>
            <c:numRef>
              <c:f>pos22b!$I$8:$I$23</c:f>
              <c:numCache>
                <c:formatCode>0.0%</c:formatCode>
                <c:ptCount val="16"/>
                <c:pt idx="0">
                  <c:v>0.99999999999999989</c:v>
                </c:pt>
                <c:pt idx="1">
                  <c:v>0.99222174398663432</c:v>
                </c:pt>
                <c:pt idx="2">
                  <c:v>0.98184224393501174</c:v>
                </c:pt>
                <c:pt idx="3">
                  <c:v>0.96793765595731807</c:v>
                </c:pt>
                <c:pt idx="4">
                  <c:v>0.94925093557630291</c:v>
                </c:pt>
                <c:pt idx="5">
                  <c:v>0.92408121781128105</c:v>
                </c:pt>
                <c:pt idx="6">
                  <c:v>0.8901597887897108</c:v>
                </c:pt>
                <c:pt idx="7">
                  <c:v>0.84453075032482017</c:v>
                </c:pt>
                <c:pt idx="8">
                  <c:v>0.78350744237372894</c:v>
                </c:pt>
                <c:pt idx="9">
                  <c:v>0.70286619549287532</c:v>
                </c:pt>
                <c:pt idx="10">
                  <c:v>0.59861932938856011</c:v>
                </c:pt>
                <c:pt idx="11">
                  <c:v>0.46903782128380778</c:v>
                </c:pt>
                <c:pt idx="12">
                  <c:v>0.31889709934472787</c:v>
                </c:pt>
                <c:pt idx="13">
                  <c:v>0.16638307743259895</c:v>
                </c:pt>
                <c:pt idx="14">
                  <c:v>4.7982896150024733E-2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CCB-4484-9C54-91E264115F73}"/>
            </c:ext>
          </c:extLst>
        </c:ser>
        <c:ser>
          <c:idx val="31"/>
          <c:order val="30"/>
          <c:tx>
            <c:strRef>
              <c:f>'pos23'!$F$5</c:f>
              <c:strCache>
                <c:ptCount val="1"/>
                <c:pt idx="0">
                  <c:v>position 23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'pos23'!$E$8:$E$24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94.933300000000003</c:v>
                </c:pt>
                <c:pt idx="2">
                  <c:v>88.8</c:v>
                </c:pt>
                <c:pt idx="3">
                  <c:v>82.666700000000006</c:v>
                </c:pt>
                <c:pt idx="4">
                  <c:v>76.533299999999997</c:v>
                </c:pt>
                <c:pt idx="5">
                  <c:v>70.400000000000006</c:v>
                </c:pt>
                <c:pt idx="6">
                  <c:v>64.2667</c:v>
                </c:pt>
                <c:pt idx="7">
                  <c:v>58.133299999999998</c:v>
                </c:pt>
                <c:pt idx="8">
                  <c:v>52</c:v>
                </c:pt>
                <c:pt idx="9">
                  <c:v>45.866700000000002</c:v>
                </c:pt>
                <c:pt idx="10">
                  <c:v>39.7333</c:v>
                </c:pt>
                <c:pt idx="11">
                  <c:v>33.6</c:v>
                </c:pt>
                <c:pt idx="12">
                  <c:v>27.466699999999999</c:v>
                </c:pt>
                <c:pt idx="13">
                  <c:v>21.333300000000001</c:v>
                </c:pt>
                <c:pt idx="14">
                  <c:v>15.2</c:v>
                </c:pt>
                <c:pt idx="15">
                  <c:v>9.0667000000000009</c:v>
                </c:pt>
                <c:pt idx="16">
                  <c:v>6</c:v>
                </c:pt>
              </c:numCache>
            </c:numRef>
          </c:xVal>
          <c:yVal>
            <c:numRef>
              <c:f>'pos23'!$I$8:$I$24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0.99254031021706512</c:v>
                </c:pt>
                <c:pt idx="3">
                  <c:v>0.98314530800480848</c:v>
                </c:pt>
                <c:pt idx="4">
                  <c:v>0.97123209176611947</c:v>
                </c:pt>
                <c:pt idx="5">
                  <c:v>0.95601796444695908</c:v>
                </c:pt>
                <c:pt idx="6">
                  <c:v>0.9364452629684068</c:v>
                </c:pt>
                <c:pt idx="7">
                  <c:v>0.91107717445704117</c:v>
                </c:pt>
                <c:pt idx="8">
                  <c:v>0.87795926414607894</c:v>
                </c:pt>
                <c:pt idx="9">
                  <c:v>0.8344341865192797</c:v>
                </c:pt>
                <c:pt idx="10">
                  <c:v>0.77692936142602531</c:v>
                </c:pt>
                <c:pt idx="11">
                  <c:v>0.70078157608942926</c:v>
                </c:pt>
                <c:pt idx="12">
                  <c:v>0.60033259679364559</c:v>
                </c:pt>
                <c:pt idx="13">
                  <c:v>0.47002903298339455</c:v>
                </c:pt>
                <c:pt idx="14">
                  <c:v>0.30862595455081959</c:v>
                </c:pt>
                <c:pt idx="15">
                  <c:v>0.13183664776192822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CCB-4484-9C54-91E264115F73}"/>
            </c:ext>
          </c:extLst>
        </c:ser>
        <c:ser>
          <c:idx val="0"/>
          <c:order val="31"/>
          <c:tx>
            <c:strRef>
              <c:f>'pos24'!$F$5</c:f>
              <c:strCache>
                <c:ptCount val="1"/>
                <c:pt idx="0">
                  <c:v>position 24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'pos24'!$E$8:$E$24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107.8</c:v>
                </c:pt>
                <c:pt idx="2">
                  <c:v>101.4</c:v>
                </c:pt>
                <c:pt idx="3">
                  <c:v>95</c:v>
                </c:pt>
                <c:pt idx="4">
                  <c:v>88.6</c:v>
                </c:pt>
                <c:pt idx="5">
                  <c:v>82.2</c:v>
                </c:pt>
                <c:pt idx="6">
                  <c:v>75.8</c:v>
                </c:pt>
                <c:pt idx="7">
                  <c:v>69.400000000000006</c:v>
                </c:pt>
                <c:pt idx="8">
                  <c:v>63</c:v>
                </c:pt>
                <c:pt idx="9">
                  <c:v>56.6</c:v>
                </c:pt>
                <c:pt idx="10">
                  <c:v>50.2</c:v>
                </c:pt>
                <c:pt idx="11">
                  <c:v>43.8</c:v>
                </c:pt>
                <c:pt idx="12">
                  <c:v>37.4</c:v>
                </c:pt>
                <c:pt idx="13">
                  <c:v>31</c:v>
                </c:pt>
                <c:pt idx="14">
                  <c:v>24.6</c:v>
                </c:pt>
                <c:pt idx="15">
                  <c:v>18.2</c:v>
                </c:pt>
                <c:pt idx="16">
                  <c:v>16</c:v>
                </c:pt>
              </c:numCache>
            </c:numRef>
          </c:xVal>
          <c:yVal>
            <c:numRef>
              <c:f>'pos24'!$I$8:$I$24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0.99631804402356339</c:v>
                </c:pt>
                <c:pt idx="3">
                  <c:v>0.99106072042747007</c:v>
                </c:pt>
                <c:pt idx="4">
                  <c:v>0.98352267106459612</c:v>
                </c:pt>
                <c:pt idx="5">
                  <c:v>0.97267804364412003</c:v>
                </c:pt>
                <c:pt idx="6">
                  <c:v>0.95704226592747477</c:v>
                </c:pt>
                <c:pt idx="7">
                  <c:v>0.93448909981122685</c:v>
                </c:pt>
                <c:pt idx="8">
                  <c:v>0.90203042864905958</c:v>
                </c:pt>
                <c:pt idx="9">
                  <c:v>0.85560146519352287</c:v>
                </c:pt>
                <c:pt idx="10">
                  <c:v>0.78999163869401001</c:v>
                </c:pt>
                <c:pt idx="11">
                  <c:v>0.69924910864683709</c:v>
                </c:pt>
                <c:pt idx="12">
                  <c:v>0.5782540996824872</c:v>
                </c:pt>
                <c:pt idx="13">
                  <c:v>0.42662378052994687</c:v>
                </c:pt>
                <c:pt idx="14">
                  <c:v>0.25598470301101872</c:v>
                </c:pt>
                <c:pt idx="15">
                  <c:v>9.8239247184326806E-2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CCB-4484-9C54-91E26411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02496"/>
        <c:axId val="168803072"/>
      </c:scatterChart>
      <c:valAx>
        <c:axId val="168802496"/>
        <c:scaling>
          <c:logBase val="10"/>
          <c:orientation val="minMax"/>
          <c:min val="1"/>
        </c:scaling>
        <c:delete val="0"/>
        <c:axPos val="b"/>
        <c:min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3072"/>
        <c:crosses val="autoZero"/>
        <c:crossBetween val="midCat"/>
      </c:valAx>
      <c:valAx>
        <c:axId val="1688030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2496"/>
        <c:crossesAt val="9.9999999999999995E-8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740827042432474"/>
          <c:y val="4.5695682309723665E-2"/>
          <c:w val="0.1402162058813354"/>
          <c:h val="0.80215805072711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LZA cumulative curve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'pos1'!$F$5</c:f>
              <c:strCache>
                <c:ptCount val="1"/>
                <c:pt idx="0">
                  <c:v>position 1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'pos1'!$E$8:$E$24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179.33330000000001</c:v>
                </c:pt>
                <c:pt idx="2">
                  <c:v>168</c:v>
                </c:pt>
                <c:pt idx="3">
                  <c:v>156.66669999999999</c:v>
                </c:pt>
                <c:pt idx="4">
                  <c:v>145.33330000000001</c:v>
                </c:pt>
                <c:pt idx="5">
                  <c:v>134</c:v>
                </c:pt>
                <c:pt idx="6">
                  <c:v>122.66670000000001</c:v>
                </c:pt>
                <c:pt idx="7">
                  <c:v>111.33329999999999</c:v>
                </c:pt>
                <c:pt idx="8">
                  <c:v>100</c:v>
                </c:pt>
                <c:pt idx="9">
                  <c:v>88.666700000000006</c:v>
                </c:pt>
                <c:pt idx="10">
                  <c:v>77.333299999999994</c:v>
                </c:pt>
                <c:pt idx="11">
                  <c:v>66</c:v>
                </c:pt>
                <c:pt idx="12">
                  <c:v>54.666699999999999</c:v>
                </c:pt>
                <c:pt idx="13">
                  <c:v>43.333300000000001</c:v>
                </c:pt>
                <c:pt idx="14">
                  <c:v>32</c:v>
                </c:pt>
                <c:pt idx="15">
                  <c:v>20.666699999999999</c:v>
                </c:pt>
                <c:pt idx="16">
                  <c:v>16</c:v>
                </c:pt>
              </c:numCache>
            </c:numRef>
          </c:xVal>
          <c:yVal>
            <c:numRef>
              <c:f>'pos1'!$I$8:$I$24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0.99552740338711876</c:v>
                </c:pt>
                <c:pt idx="3">
                  <c:v>0.98964042515010264</c:v>
                </c:pt>
                <c:pt idx="4">
                  <c:v>0.98183153173762783</c:v>
                </c:pt>
                <c:pt idx="5">
                  <c:v>0.97139045015006831</c:v>
                </c:pt>
                <c:pt idx="6">
                  <c:v>0.95731512696557952</c:v>
                </c:pt>
                <c:pt idx="7">
                  <c:v>0.93818433125434075</c:v>
                </c:pt>
                <c:pt idx="8">
                  <c:v>0.91197614797787951</c:v>
                </c:pt>
                <c:pt idx="9">
                  <c:v>0.87581386874812506</c:v>
                </c:pt>
                <c:pt idx="10">
                  <c:v>0.82564270459903488</c:v>
                </c:pt>
                <c:pt idx="11">
                  <c:v>0.75588937549400625</c:v>
                </c:pt>
                <c:pt idx="12">
                  <c:v>0.6593518365043336</c:v>
                </c:pt>
                <c:pt idx="13">
                  <c:v>0.52813968747988016</c:v>
                </c:pt>
                <c:pt idx="14">
                  <c:v>0.35803307118757371</c:v>
                </c:pt>
                <c:pt idx="15">
                  <c:v>0.16209155877868661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0-49B9-9AEB-FCE46F061D8C}"/>
            </c:ext>
          </c:extLst>
        </c:ser>
        <c:ser>
          <c:idx val="2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0-49B9-9AEB-FCE46F061D8C}"/>
            </c:ext>
          </c:extLst>
        </c:ser>
        <c:ser>
          <c:idx val="3"/>
          <c:order val="2"/>
          <c:tx>
            <c:strRef>
              <c:f>pos2b!$F$5</c:f>
              <c:strCache>
                <c:ptCount val="1"/>
                <c:pt idx="0">
                  <c:v>position 2b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pos2b!$E$8:$E$24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169.5667</c:v>
                </c:pt>
                <c:pt idx="2">
                  <c:v>158.69999999999999</c:v>
                </c:pt>
                <c:pt idx="3">
                  <c:v>147.83330000000001</c:v>
                </c:pt>
                <c:pt idx="4">
                  <c:v>136.9667</c:v>
                </c:pt>
                <c:pt idx="5">
                  <c:v>126.1</c:v>
                </c:pt>
                <c:pt idx="6">
                  <c:v>115.2333</c:v>
                </c:pt>
                <c:pt idx="7">
                  <c:v>104.36669999999999</c:v>
                </c:pt>
                <c:pt idx="8">
                  <c:v>93.5</c:v>
                </c:pt>
                <c:pt idx="9">
                  <c:v>82.633300000000006</c:v>
                </c:pt>
                <c:pt idx="10">
                  <c:v>71.7667</c:v>
                </c:pt>
                <c:pt idx="11">
                  <c:v>60.9</c:v>
                </c:pt>
                <c:pt idx="12">
                  <c:v>50.033299999999997</c:v>
                </c:pt>
                <c:pt idx="13">
                  <c:v>39.166699999999999</c:v>
                </c:pt>
                <c:pt idx="14">
                  <c:v>28.3</c:v>
                </c:pt>
                <c:pt idx="15">
                  <c:v>17.433299999999999</c:v>
                </c:pt>
                <c:pt idx="16">
                  <c:v>8</c:v>
                </c:pt>
              </c:numCache>
            </c:numRef>
          </c:xVal>
          <c:yVal>
            <c:numRef>
              <c:f>pos2b!$I$8:$I$24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0.99959503835752528</c:v>
                </c:pt>
                <c:pt idx="3">
                  <c:v>0.99894516805563227</c:v>
                </c:pt>
                <c:pt idx="4">
                  <c:v>0.99788826646062145</c:v>
                </c:pt>
                <c:pt idx="5">
                  <c:v>0.99614424085214415</c:v>
                </c:pt>
                <c:pt idx="6">
                  <c:v>0.99322327391136378</c:v>
                </c:pt>
                <c:pt idx="7">
                  <c:v>0.98825818201887528</c:v>
                </c:pt>
                <c:pt idx="8">
                  <c:v>0.97969396765825933</c:v>
                </c:pt>
                <c:pt idx="9">
                  <c:v>0.96472142502345604</c:v>
                </c:pt>
                <c:pt idx="10">
                  <c:v>0.93826646062144714</c:v>
                </c:pt>
                <c:pt idx="11">
                  <c:v>0.89130194823113862</c:v>
                </c:pt>
                <c:pt idx="12">
                  <c:v>0.8085242011148519</c:v>
                </c:pt>
                <c:pt idx="13">
                  <c:v>0.66722639218499924</c:v>
                </c:pt>
                <c:pt idx="14">
                  <c:v>0.44628911639715219</c:v>
                </c:pt>
                <c:pt idx="15">
                  <c:v>0.17159818422650258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70-49B9-9AEB-FCE46F061D8C}"/>
            </c:ext>
          </c:extLst>
        </c:ser>
        <c:ser>
          <c:idx val="4"/>
          <c:order val="3"/>
          <c:tx>
            <c:strRef>
              <c:f>'pos3'!$F$5</c:f>
              <c:strCache>
                <c:ptCount val="1"/>
                <c:pt idx="0">
                  <c:v>position 3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'pos3'!$E$8:$E$24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'pos3'!$I$8:$I$24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70-49B9-9AEB-FCE46F061D8C}"/>
            </c:ext>
          </c:extLst>
        </c:ser>
        <c:ser>
          <c:idx val="5"/>
          <c:order val="4"/>
          <c:tx>
            <c:strRef>
              <c:f>'pos4'!$F$5</c:f>
              <c:strCache>
                <c:ptCount val="1"/>
                <c:pt idx="0">
                  <c:v>position 4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'pos4'!$E$8:$E$24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174.36670000000001</c:v>
                </c:pt>
                <c:pt idx="2">
                  <c:v>163.1</c:v>
                </c:pt>
                <c:pt idx="3">
                  <c:v>151.83330000000001</c:v>
                </c:pt>
                <c:pt idx="4">
                  <c:v>140.5667</c:v>
                </c:pt>
                <c:pt idx="5">
                  <c:v>129.30000000000001</c:v>
                </c:pt>
                <c:pt idx="6">
                  <c:v>118.0333</c:v>
                </c:pt>
                <c:pt idx="7">
                  <c:v>106.7667</c:v>
                </c:pt>
                <c:pt idx="8">
                  <c:v>95.5</c:v>
                </c:pt>
                <c:pt idx="9">
                  <c:v>84.2333</c:v>
                </c:pt>
                <c:pt idx="10">
                  <c:v>72.966700000000003</c:v>
                </c:pt>
                <c:pt idx="11">
                  <c:v>61.7</c:v>
                </c:pt>
                <c:pt idx="12">
                  <c:v>50.433300000000003</c:v>
                </c:pt>
                <c:pt idx="13">
                  <c:v>39.166699999999999</c:v>
                </c:pt>
                <c:pt idx="14">
                  <c:v>27.9</c:v>
                </c:pt>
                <c:pt idx="15">
                  <c:v>16.633299999999998</c:v>
                </c:pt>
                <c:pt idx="16">
                  <c:v>8</c:v>
                </c:pt>
              </c:numCache>
            </c:numRef>
          </c:xVal>
          <c:yVal>
            <c:numRef>
              <c:f>'pos4'!$I$8:$I$24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0.99507217015306026</c:v>
                </c:pt>
                <c:pt idx="3">
                  <c:v>0.98875437233439212</c:v>
                </c:pt>
                <c:pt idx="4">
                  <c:v>0.98058634356467766</c:v>
                </c:pt>
                <c:pt idx="5">
                  <c:v>0.96993276357759384</c:v>
                </c:pt>
                <c:pt idx="6">
                  <c:v>0.95590654432325917</c:v>
                </c:pt>
                <c:pt idx="7">
                  <c:v>0.93725605898184827</c:v>
                </c:pt>
                <c:pt idx="8">
                  <c:v>0.91220188629144072</c:v>
                </c:pt>
                <c:pt idx="9">
                  <c:v>0.87819422179823814</c:v>
                </c:pt>
                <c:pt idx="10">
                  <c:v>0.8315712866710594</c:v>
                </c:pt>
                <c:pt idx="11">
                  <c:v>0.76711152198214672</c:v>
                </c:pt>
                <c:pt idx="12">
                  <c:v>0.67758381605216311</c:v>
                </c:pt>
                <c:pt idx="13">
                  <c:v>0.55382946010890266</c:v>
                </c:pt>
                <c:pt idx="14">
                  <c:v>0.387419478565317</c:v>
                </c:pt>
                <c:pt idx="15">
                  <c:v>0.18306009316719282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70-49B9-9AEB-FCE46F061D8C}"/>
            </c:ext>
          </c:extLst>
        </c:ser>
        <c:ser>
          <c:idx val="6"/>
          <c:order val="5"/>
          <c:tx>
            <c:strRef>
              <c:f>'pos5'!$F$5</c:f>
              <c:strCache>
                <c:ptCount val="1"/>
                <c:pt idx="0">
                  <c:v>position 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'pos5'!$E$8:$E$24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182.4</c:v>
                </c:pt>
                <c:pt idx="2">
                  <c:v>171.2</c:v>
                </c:pt>
                <c:pt idx="3">
                  <c:v>160</c:v>
                </c:pt>
                <c:pt idx="4">
                  <c:v>148.80000000000001</c:v>
                </c:pt>
                <c:pt idx="5">
                  <c:v>137.6</c:v>
                </c:pt>
                <c:pt idx="6">
                  <c:v>126.4</c:v>
                </c:pt>
                <c:pt idx="7">
                  <c:v>115.2</c:v>
                </c:pt>
                <c:pt idx="8">
                  <c:v>104</c:v>
                </c:pt>
                <c:pt idx="9">
                  <c:v>92.8</c:v>
                </c:pt>
                <c:pt idx="10">
                  <c:v>81.599999999999994</c:v>
                </c:pt>
                <c:pt idx="11">
                  <c:v>70.400000000000006</c:v>
                </c:pt>
                <c:pt idx="12">
                  <c:v>59.2</c:v>
                </c:pt>
                <c:pt idx="13">
                  <c:v>48</c:v>
                </c:pt>
                <c:pt idx="14">
                  <c:v>36.799999999999997</c:v>
                </c:pt>
                <c:pt idx="15">
                  <c:v>25.6</c:v>
                </c:pt>
                <c:pt idx="16">
                  <c:v>16</c:v>
                </c:pt>
              </c:numCache>
            </c:numRef>
          </c:xVal>
          <c:yVal>
            <c:numRef>
              <c:f>'pos5'!$I$8:$I$24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0.99494889975710188</c:v>
                </c:pt>
                <c:pt idx="3">
                  <c:v>0.98833434813636323</c:v>
                </c:pt>
                <c:pt idx="4">
                  <c:v>0.97961424390627139</c:v>
                </c:pt>
                <c:pt idx="5">
                  <c:v>0.96803959695951913</c:v>
                </c:pt>
                <c:pt idx="6">
                  <c:v>0.95257137993570729</c:v>
                </c:pt>
                <c:pt idx="7">
                  <c:v>0.93176202541590558</c:v>
                </c:pt>
                <c:pt idx="8">
                  <c:v>0.90359633099601278</c:v>
                </c:pt>
                <c:pt idx="9">
                  <c:v>0.8652812968528012</c:v>
                </c:pt>
                <c:pt idx="10">
                  <c:v>0.81299995417018578</c:v>
                </c:pt>
                <c:pt idx="11">
                  <c:v>0.74170120270526851</c:v>
                </c:pt>
                <c:pt idx="12">
                  <c:v>0.64516200839340321</c:v>
                </c:pt>
                <c:pt idx="13">
                  <c:v>0.51699565926187818</c:v>
                </c:pt>
                <c:pt idx="14">
                  <c:v>0.35430571104956826</c:v>
                </c:pt>
                <c:pt idx="15">
                  <c:v>0.16756231217960052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70-49B9-9AEB-FCE46F061D8C}"/>
            </c:ext>
          </c:extLst>
        </c:ser>
        <c:ser>
          <c:idx val="7"/>
          <c:order val="6"/>
          <c:tx>
            <c:strRef>
              <c:f>pos6a!$F$5</c:f>
              <c:strCache>
                <c:ptCount val="1"/>
                <c:pt idx="0">
                  <c:v>position 6a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pos6a!$E$9:$E$24</c:f>
              <c:numCache>
                <c:formatCode>General</c:formatCode>
                <c:ptCount val="16"/>
                <c:pt idx="0">
                  <c:v>148.5667</c:v>
                </c:pt>
                <c:pt idx="1">
                  <c:v>139.69999999999999</c:v>
                </c:pt>
                <c:pt idx="2">
                  <c:v>130.83330000000001</c:v>
                </c:pt>
                <c:pt idx="3">
                  <c:v>121.9667</c:v>
                </c:pt>
                <c:pt idx="4">
                  <c:v>113.1</c:v>
                </c:pt>
                <c:pt idx="5">
                  <c:v>104.2333</c:v>
                </c:pt>
                <c:pt idx="6">
                  <c:v>95.366699999999994</c:v>
                </c:pt>
                <c:pt idx="7">
                  <c:v>86.5</c:v>
                </c:pt>
                <c:pt idx="8">
                  <c:v>77.633300000000006</c:v>
                </c:pt>
                <c:pt idx="9">
                  <c:v>68.7667</c:v>
                </c:pt>
                <c:pt idx="10">
                  <c:v>59.9</c:v>
                </c:pt>
                <c:pt idx="11">
                  <c:v>51.033299999999997</c:v>
                </c:pt>
                <c:pt idx="12">
                  <c:v>42.166699999999999</c:v>
                </c:pt>
                <c:pt idx="13">
                  <c:v>33.299999999999997</c:v>
                </c:pt>
                <c:pt idx="14">
                  <c:v>24.433299999999999</c:v>
                </c:pt>
                <c:pt idx="15">
                  <c:v>16</c:v>
                </c:pt>
              </c:numCache>
            </c:numRef>
          </c:xVal>
          <c:yVal>
            <c:numRef>
              <c:f>pos6a!$I$9:$I$24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0.99992650412433626</c:v>
                </c:pt>
                <c:pt idx="2">
                  <c:v>0.99978887998914401</c:v>
                </c:pt>
                <c:pt idx="3">
                  <c:v>0.99952815871080747</c:v>
                </c:pt>
                <c:pt idx="4">
                  <c:v>0.99902659519588444</c:v>
                </c:pt>
                <c:pt idx="5">
                  <c:v>0.99804793467896147</c:v>
                </c:pt>
                <c:pt idx="6">
                  <c:v>0.99611355100098087</c:v>
                </c:pt>
                <c:pt idx="7">
                  <c:v>0.99224631280207731</c:v>
                </c:pt>
                <c:pt idx="8">
                  <c:v>0.98444684722931819</c:v>
                </c:pt>
                <c:pt idx="9">
                  <c:v>0.96865524229453082</c:v>
                </c:pt>
                <c:pt idx="10">
                  <c:v>0.93682430898160984</c:v>
                </c:pt>
                <c:pt idx="11">
                  <c:v>0.87387120665200835</c:v>
                </c:pt>
                <c:pt idx="12">
                  <c:v>0.75487296900092982</c:v>
                </c:pt>
                <c:pt idx="13">
                  <c:v>0.55033980217078016</c:v>
                </c:pt>
                <c:pt idx="14">
                  <c:v>0.26193007699062654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70-49B9-9AEB-FCE46F061D8C}"/>
            </c:ext>
          </c:extLst>
        </c:ser>
        <c:ser>
          <c:idx val="8"/>
          <c:order val="7"/>
          <c:tx>
            <c:strRef>
              <c:f>pos6b!$F$5</c:f>
              <c:strCache>
                <c:ptCount val="1"/>
                <c:pt idx="0">
                  <c:v>position 6b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pos6b!$E$8:$E$24</c:f>
              <c:numCache>
                <c:formatCode>General</c:formatCode>
                <c:ptCount val="17"/>
                <c:pt idx="0">
                  <c:v>256</c:v>
                </c:pt>
                <c:pt idx="1">
                  <c:v>155</c:v>
                </c:pt>
                <c:pt idx="2">
                  <c:v>145</c:v>
                </c:pt>
                <c:pt idx="3">
                  <c:v>135</c:v>
                </c:pt>
                <c:pt idx="4">
                  <c:v>125</c:v>
                </c:pt>
                <c:pt idx="5">
                  <c:v>115</c:v>
                </c:pt>
                <c:pt idx="6">
                  <c:v>105</c:v>
                </c:pt>
                <c:pt idx="7">
                  <c:v>95</c:v>
                </c:pt>
                <c:pt idx="8">
                  <c:v>85</c:v>
                </c:pt>
                <c:pt idx="9">
                  <c:v>75</c:v>
                </c:pt>
                <c:pt idx="10">
                  <c:v>65</c:v>
                </c:pt>
                <c:pt idx="11">
                  <c:v>55</c:v>
                </c:pt>
                <c:pt idx="12">
                  <c:v>45</c:v>
                </c:pt>
                <c:pt idx="13">
                  <c:v>35</c:v>
                </c:pt>
                <c:pt idx="14">
                  <c:v>25</c:v>
                </c:pt>
                <c:pt idx="15">
                  <c:v>15</c:v>
                </c:pt>
                <c:pt idx="16">
                  <c:v>8</c:v>
                </c:pt>
              </c:numCache>
            </c:numRef>
          </c:xVal>
          <c:yVal>
            <c:numRef>
              <c:f>pos6b!$I$8:$I$24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0.99988598674815188</c:v>
                </c:pt>
                <c:pt idx="3">
                  <c:v>0.99966892305713362</c:v>
                </c:pt>
                <c:pt idx="4">
                  <c:v>0.9992486819044889</c:v>
                </c:pt>
                <c:pt idx="5">
                  <c:v>0.99842135497441264</c:v>
                </c:pt>
                <c:pt idx="6">
                  <c:v>0.99676889367679566</c:v>
                </c:pt>
                <c:pt idx="7">
                  <c:v>0.99342377410174354</c:v>
                </c:pt>
                <c:pt idx="8">
                  <c:v>0.98657932471997312</c:v>
                </c:pt>
                <c:pt idx="9">
                  <c:v>0.97248553274153626</c:v>
                </c:pt>
                <c:pt idx="10">
                  <c:v>0.94352031993872509</c:v>
                </c:pt>
                <c:pt idx="11">
                  <c:v>0.88497890023986625</c:v>
                </c:pt>
                <c:pt idx="12">
                  <c:v>0.77176081773812322</c:v>
                </c:pt>
                <c:pt idx="13">
                  <c:v>0.57319723854057192</c:v>
                </c:pt>
                <c:pt idx="14">
                  <c:v>0.2917796445417617</c:v>
                </c:pt>
                <c:pt idx="15">
                  <c:v>4.9785055786099444E-2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0-49B9-9AEB-FCE46F061D8C}"/>
            </c:ext>
          </c:extLst>
        </c:ser>
        <c:ser>
          <c:idx val="9"/>
          <c:order val="8"/>
          <c:tx>
            <c:strRef>
              <c:f>pos7a!$F$5</c:f>
              <c:strCache>
                <c:ptCount val="1"/>
                <c:pt idx="0">
                  <c:v>position 7a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</c:v>
                </c:pt>
                <c:pt idx="2">
                  <c:v>101</c:v>
                </c:pt>
                <c:pt idx="3">
                  <c:v>95</c:v>
                </c:pt>
                <c:pt idx="4">
                  <c:v>89</c:v>
                </c:pt>
                <c:pt idx="5">
                  <c:v>83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59</c:v>
                </c:pt>
                <c:pt idx="10">
                  <c:v>53</c:v>
                </c:pt>
                <c:pt idx="11">
                  <c:v>47</c:v>
                </c:pt>
                <c:pt idx="12">
                  <c:v>41</c:v>
                </c:pt>
                <c:pt idx="13">
                  <c:v>35</c:v>
                </c:pt>
                <c:pt idx="14">
                  <c:v>29</c:v>
                </c:pt>
                <c:pt idx="15">
                  <c:v>23</c:v>
                </c:pt>
                <c:pt idx="16">
                  <c:v>16</c:v>
                </c:pt>
              </c:numCache>
            </c:numRef>
          </c:xVal>
          <c:yVal>
            <c:numRef>
              <c:f>pos7a!$I$8:$I$24</c:f>
              <c:numCache>
                <c:formatCode>0.0%</c:formatCode>
                <c:ptCount val="17"/>
                <c:pt idx="0">
                  <c:v>0.99999999999999989</c:v>
                </c:pt>
                <c:pt idx="1">
                  <c:v>0.99999999999999989</c:v>
                </c:pt>
                <c:pt idx="2">
                  <c:v>0.99625647333463829</c:v>
                </c:pt>
                <c:pt idx="3">
                  <c:v>0.99093148537766318</c:v>
                </c:pt>
                <c:pt idx="4">
                  <c:v>0.98333485889450034</c:v>
                </c:pt>
                <c:pt idx="5">
                  <c:v>0.97247709486830169</c:v>
                </c:pt>
                <c:pt idx="6">
                  <c:v>0.9569471048969177</c:v>
                </c:pt>
                <c:pt idx="7">
                  <c:v>0.93475787339891236</c:v>
                </c:pt>
                <c:pt idx="8">
                  <c:v>0.90317007156329476</c:v>
                </c:pt>
                <c:pt idx="9">
                  <c:v>0.85852702949188109</c:v>
                </c:pt>
                <c:pt idx="10">
                  <c:v>0.79622333413731505</c:v>
                </c:pt>
                <c:pt idx="11">
                  <c:v>0.71103822566323482</c:v>
                </c:pt>
                <c:pt idx="12">
                  <c:v>0.59830883193015105</c:v>
                </c:pt>
                <c:pt idx="13">
                  <c:v>0.45666882917745966</c:v>
                </c:pt>
                <c:pt idx="14">
                  <c:v>0.29300662717133563</c:v>
                </c:pt>
                <c:pt idx="15">
                  <c:v>0.12864288973800658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70-49B9-9AEB-FCE46F061D8C}"/>
            </c:ext>
          </c:extLst>
        </c:ser>
        <c:ser>
          <c:idx val="10"/>
          <c:order val="9"/>
          <c:tx>
            <c:strRef>
              <c:f>pos7b!$F$5</c:f>
              <c:strCache>
                <c:ptCount val="1"/>
                <c:pt idx="0">
                  <c:v>position 7b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102.0667</c:v>
                </c:pt>
                <c:pt idx="2">
                  <c:v>96.2</c:v>
                </c:pt>
                <c:pt idx="3">
                  <c:v>90.333299999999994</c:v>
                </c:pt>
                <c:pt idx="4">
                  <c:v>84.466700000000003</c:v>
                </c:pt>
                <c:pt idx="5">
                  <c:v>78.599999999999994</c:v>
                </c:pt>
                <c:pt idx="6">
                  <c:v>72.7333</c:v>
                </c:pt>
                <c:pt idx="7">
                  <c:v>66.866699999999994</c:v>
                </c:pt>
                <c:pt idx="8">
                  <c:v>61</c:v>
                </c:pt>
                <c:pt idx="9">
                  <c:v>55.133299999999998</c:v>
                </c:pt>
                <c:pt idx="10">
                  <c:v>49.2667</c:v>
                </c:pt>
                <c:pt idx="11">
                  <c:v>43.4</c:v>
                </c:pt>
                <c:pt idx="12">
                  <c:v>37.533299999999997</c:v>
                </c:pt>
                <c:pt idx="13">
                  <c:v>31.666699999999999</c:v>
                </c:pt>
                <c:pt idx="14">
                  <c:v>25.8</c:v>
                </c:pt>
                <c:pt idx="15">
                  <c:v>19.933299999999999</c:v>
                </c:pt>
                <c:pt idx="16">
                  <c:v>16</c:v>
                </c:pt>
              </c:numCache>
            </c:numRef>
          </c:xVal>
          <c:yVal>
            <c:numRef>
              <c:f>pos7b!$I$8:$I$24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0.99884981198849809</c:v>
                </c:pt>
                <c:pt idx="3">
                  <c:v>0.99699966464741596</c:v>
                </c:pt>
                <c:pt idx="4">
                  <c:v>0.99401074555301061</c:v>
                </c:pt>
                <c:pt idx="5">
                  <c:v>0.98916383044002532</c:v>
                </c:pt>
                <c:pt idx="6">
                  <c:v>0.9812887528451455</c:v>
                </c:pt>
                <c:pt idx="7">
                  <c:v>0.96850040313661689</c:v>
                </c:pt>
                <c:pt idx="8">
                  <c:v>0.9478112892523064</c:v>
                </c:pt>
                <c:pt idx="9">
                  <c:v>0.91463635650120223</c:v>
                </c:pt>
                <c:pt idx="10">
                  <c:v>0.86229852088104963</c:v>
                </c:pt>
                <c:pt idx="11">
                  <c:v>0.78197444185200238</c:v>
                </c:pt>
                <c:pt idx="12">
                  <c:v>0.66415508986735727</c:v>
                </c:pt>
                <c:pt idx="13">
                  <c:v>0.50366390535921968</c:v>
                </c:pt>
                <c:pt idx="14">
                  <c:v>0.31040092471691244</c:v>
                </c:pt>
                <c:pt idx="15">
                  <c:v>0.12251286112835441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70-49B9-9AEB-FCE46F061D8C}"/>
            </c:ext>
          </c:extLst>
        </c:ser>
        <c:ser>
          <c:idx val="11"/>
          <c:order val="10"/>
          <c:tx>
            <c:strRef>
              <c:f>pos8a!$F$5</c:f>
              <c:strCache>
                <c:ptCount val="1"/>
                <c:pt idx="0">
                  <c:v>position 8a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pos8a!$E$8:$E$24</c:f>
              <c:numCache>
                <c:formatCode>General</c:formatCode>
                <c:ptCount val="17"/>
                <c:pt idx="0">
                  <c:v>256</c:v>
                </c:pt>
                <c:pt idx="1">
                  <c:v>200.66669999999999</c:v>
                </c:pt>
                <c:pt idx="2">
                  <c:v>188</c:v>
                </c:pt>
                <c:pt idx="3">
                  <c:v>175.33330000000001</c:v>
                </c:pt>
                <c:pt idx="4">
                  <c:v>162.66669999999999</c:v>
                </c:pt>
                <c:pt idx="5">
                  <c:v>150</c:v>
                </c:pt>
                <c:pt idx="6">
                  <c:v>137.33330000000001</c:v>
                </c:pt>
                <c:pt idx="7">
                  <c:v>124.66670000000001</c:v>
                </c:pt>
                <c:pt idx="8">
                  <c:v>112</c:v>
                </c:pt>
                <c:pt idx="9">
                  <c:v>99.333299999999994</c:v>
                </c:pt>
                <c:pt idx="10">
                  <c:v>86.666700000000006</c:v>
                </c:pt>
                <c:pt idx="11">
                  <c:v>74</c:v>
                </c:pt>
                <c:pt idx="12">
                  <c:v>61.333300000000001</c:v>
                </c:pt>
                <c:pt idx="13">
                  <c:v>48.666699999999999</c:v>
                </c:pt>
                <c:pt idx="14">
                  <c:v>36</c:v>
                </c:pt>
                <c:pt idx="15">
                  <c:v>23.333300000000001</c:v>
                </c:pt>
                <c:pt idx="16">
                  <c:v>16</c:v>
                </c:pt>
              </c:numCache>
            </c:numRef>
          </c:xVal>
          <c:yVal>
            <c:numRef>
              <c:f>pos8a!$I$8:$I$24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0.99975687499558286</c:v>
                </c:pt>
                <c:pt idx="3">
                  <c:v>0.99933281975532018</c:v>
                </c:pt>
                <c:pt idx="4">
                  <c:v>0.99858153522132154</c:v>
                </c:pt>
                <c:pt idx="5">
                  <c:v>0.99723303955728637</c:v>
                </c:pt>
                <c:pt idx="6">
                  <c:v>0.99478200026856833</c:v>
                </c:pt>
                <c:pt idx="7">
                  <c:v>0.99027287954710896</c:v>
                </c:pt>
                <c:pt idx="8">
                  <c:v>0.9818907209645843</c:v>
                </c:pt>
                <c:pt idx="9">
                  <c:v>0.96619997031613314</c:v>
                </c:pt>
                <c:pt idx="10">
                  <c:v>0.93680092726745867</c:v>
                </c:pt>
                <c:pt idx="11">
                  <c:v>0.88224127329653468</c:v>
                </c:pt>
                <c:pt idx="12">
                  <c:v>0.78387529948901336</c:v>
                </c:pt>
                <c:pt idx="13">
                  <c:v>0.61785767292619309</c:v>
                </c:pt>
                <c:pt idx="14">
                  <c:v>0.37493126771314078</c:v>
                </c:pt>
                <c:pt idx="15">
                  <c:v>0.11743432444466431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70-49B9-9AEB-FCE46F061D8C}"/>
            </c:ext>
          </c:extLst>
        </c:ser>
        <c:ser>
          <c:idx val="12"/>
          <c:order val="11"/>
          <c:tx>
            <c:strRef>
              <c:f>pos8b!$F$5</c:f>
              <c:strCache>
                <c:ptCount val="1"/>
                <c:pt idx="0">
                  <c:v>position 8b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pos8b!$E$8:$E$24</c:f>
              <c:numCache>
                <c:formatCode>General</c:formatCode>
                <c:ptCount val="17"/>
                <c:pt idx="0">
                  <c:v>256</c:v>
                </c:pt>
                <c:pt idx="1">
                  <c:v>213.13329999999999</c:v>
                </c:pt>
                <c:pt idx="2">
                  <c:v>199.4</c:v>
                </c:pt>
                <c:pt idx="3">
                  <c:v>185.66669999999999</c:v>
                </c:pt>
                <c:pt idx="4">
                  <c:v>171.9333</c:v>
                </c:pt>
                <c:pt idx="5">
                  <c:v>158.19999999999999</c:v>
                </c:pt>
                <c:pt idx="6">
                  <c:v>144.4667</c:v>
                </c:pt>
                <c:pt idx="7">
                  <c:v>130.73330000000001</c:v>
                </c:pt>
                <c:pt idx="8">
                  <c:v>117</c:v>
                </c:pt>
                <c:pt idx="9">
                  <c:v>103.2667</c:v>
                </c:pt>
                <c:pt idx="10">
                  <c:v>89.533299999999997</c:v>
                </c:pt>
                <c:pt idx="11">
                  <c:v>75.8</c:v>
                </c:pt>
                <c:pt idx="12">
                  <c:v>62.066699999999997</c:v>
                </c:pt>
                <c:pt idx="13">
                  <c:v>48.333300000000001</c:v>
                </c:pt>
                <c:pt idx="14">
                  <c:v>34.6</c:v>
                </c:pt>
                <c:pt idx="15">
                  <c:v>20.866700000000002</c:v>
                </c:pt>
                <c:pt idx="16">
                  <c:v>8</c:v>
                </c:pt>
              </c:numCache>
            </c:numRef>
          </c:xVal>
          <c:yVal>
            <c:numRef>
              <c:f>pos8b!$I$8:$I$24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0.99375443818767362</c:v>
                </c:pt>
                <c:pt idx="3">
                  <c:v>0.98615285445888845</c:v>
                </c:pt>
                <c:pt idx="4">
                  <c:v>0.97682447180653575</c:v>
                </c:pt>
                <c:pt idx="5">
                  <c:v>0.96527339236068366</c:v>
                </c:pt>
                <c:pt idx="6">
                  <c:v>0.95082815599361703</c:v>
                </c:pt>
                <c:pt idx="7">
                  <c:v>0.93256444051976928</c:v>
                </c:pt>
                <c:pt idx="8">
                  <c:v>0.90919042216172186</c:v>
                </c:pt>
                <c:pt idx="9">
                  <c:v>0.87886793787716422</c:v>
                </c:pt>
                <c:pt idx="10">
                  <c:v>0.8389327648959336</c:v>
                </c:pt>
                <c:pt idx="11">
                  <c:v>0.78544916424504307</c:v>
                </c:pt>
                <c:pt idx="12">
                  <c:v>0.7125010808870349</c:v>
                </c:pt>
                <c:pt idx="13">
                  <c:v>0.61111191176817403</c:v>
                </c:pt>
                <c:pt idx="14">
                  <c:v>0.46791272197489198</c:v>
                </c:pt>
                <c:pt idx="15">
                  <c:v>0.26554708605957061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D70-49B9-9AEB-FCE46F061D8C}"/>
            </c:ext>
          </c:extLst>
        </c:ser>
        <c:ser>
          <c:idx val="13"/>
          <c:order val="12"/>
          <c:tx>
            <c:strRef>
              <c:f>'pos10'!$F$5</c:f>
              <c:strCache>
                <c:ptCount val="1"/>
                <c:pt idx="0">
                  <c:v>position 10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'pos10'!$E$8:$E$24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114.4667</c:v>
                </c:pt>
                <c:pt idx="2">
                  <c:v>107.4</c:v>
                </c:pt>
                <c:pt idx="3">
                  <c:v>100.33329999999999</c:v>
                </c:pt>
                <c:pt idx="4">
                  <c:v>93.2667</c:v>
                </c:pt>
                <c:pt idx="5">
                  <c:v>86.2</c:v>
                </c:pt>
                <c:pt idx="6">
                  <c:v>79.133300000000006</c:v>
                </c:pt>
                <c:pt idx="7">
                  <c:v>72.066699999999997</c:v>
                </c:pt>
                <c:pt idx="8">
                  <c:v>65</c:v>
                </c:pt>
                <c:pt idx="9">
                  <c:v>57.933300000000003</c:v>
                </c:pt>
                <c:pt idx="10">
                  <c:v>50.866700000000002</c:v>
                </c:pt>
                <c:pt idx="11">
                  <c:v>43.8</c:v>
                </c:pt>
                <c:pt idx="12">
                  <c:v>36.7333</c:v>
                </c:pt>
                <c:pt idx="13">
                  <c:v>29.666699999999999</c:v>
                </c:pt>
                <c:pt idx="14">
                  <c:v>22.6</c:v>
                </c:pt>
                <c:pt idx="15">
                  <c:v>15.533300000000001</c:v>
                </c:pt>
                <c:pt idx="16">
                  <c:v>8</c:v>
                </c:pt>
              </c:numCache>
            </c:numRef>
          </c:xVal>
          <c:yVal>
            <c:numRef>
              <c:f>'pos10'!$I$8:$I$24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0.99863192525367372</c:v>
                </c:pt>
                <c:pt idx="3">
                  <c:v>0.99654282913592729</c:v>
                </c:pt>
                <c:pt idx="4">
                  <c:v>0.99332688723345708</c:v>
                </c:pt>
                <c:pt idx="5">
                  <c:v>0.98833637979300959</c:v>
                </c:pt>
                <c:pt idx="6">
                  <c:v>0.98053375572835488</c:v>
                </c:pt>
                <c:pt idx="7">
                  <c:v>0.96826106571223525</c:v>
                </c:pt>
                <c:pt idx="8">
                  <c:v>0.94887611959892026</c:v>
                </c:pt>
                <c:pt idx="9">
                  <c:v>0.91823137855687775</c:v>
                </c:pt>
                <c:pt idx="10">
                  <c:v>0.87001090861353991</c:v>
                </c:pt>
                <c:pt idx="11">
                  <c:v>0.79517328835723744</c:v>
                </c:pt>
                <c:pt idx="12">
                  <c:v>0.68242273842850665</c:v>
                </c:pt>
                <c:pt idx="13">
                  <c:v>0.52221138987198212</c:v>
                </c:pt>
                <c:pt idx="14">
                  <c:v>0.31925520224916021</c:v>
                </c:pt>
                <c:pt idx="15">
                  <c:v>0.11643362305242599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D70-49B9-9AEB-FCE46F061D8C}"/>
            </c:ext>
          </c:extLst>
        </c:ser>
        <c:ser>
          <c:idx val="14"/>
          <c:order val="13"/>
          <c:tx>
            <c:strRef>
              <c:f>'pos11'!$F$5</c:f>
              <c:strCache>
                <c:ptCount val="1"/>
                <c:pt idx="0">
                  <c:v>position 11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'pos11'!$E$8:$E$24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169.8</c:v>
                </c:pt>
                <c:pt idx="2">
                  <c:v>159.4</c:v>
                </c:pt>
                <c:pt idx="3">
                  <c:v>149</c:v>
                </c:pt>
                <c:pt idx="4">
                  <c:v>138.6</c:v>
                </c:pt>
                <c:pt idx="5">
                  <c:v>128.19999999999999</c:v>
                </c:pt>
                <c:pt idx="6">
                  <c:v>117.8</c:v>
                </c:pt>
                <c:pt idx="7">
                  <c:v>107.4</c:v>
                </c:pt>
                <c:pt idx="8">
                  <c:v>97</c:v>
                </c:pt>
                <c:pt idx="9">
                  <c:v>86.6</c:v>
                </c:pt>
                <c:pt idx="10">
                  <c:v>76.2</c:v>
                </c:pt>
                <c:pt idx="11">
                  <c:v>65.8</c:v>
                </c:pt>
                <c:pt idx="12">
                  <c:v>55.4</c:v>
                </c:pt>
                <c:pt idx="13">
                  <c:v>45</c:v>
                </c:pt>
                <c:pt idx="14">
                  <c:v>34.6</c:v>
                </c:pt>
                <c:pt idx="15">
                  <c:v>24.2</c:v>
                </c:pt>
                <c:pt idx="16">
                  <c:v>16</c:v>
                </c:pt>
              </c:numCache>
            </c:numRef>
          </c:xVal>
          <c:yVal>
            <c:numRef>
              <c:f>'pos11'!$I$8:$I$24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0.99878134159618137</c:v>
                </c:pt>
                <c:pt idx="3">
                  <c:v>0.99686994389079653</c:v>
                </c:pt>
                <c:pt idx="4">
                  <c:v>0.99384842140524254</c:v>
                </c:pt>
                <c:pt idx="5">
                  <c:v>0.98903877397202922</c:v>
                </c:pt>
                <c:pt idx="6">
                  <c:v>0.98133690645674576</c:v>
                </c:pt>
                <c:pt idx="7">
                  <c:v>0.96894799430533463</c:v>
                </c:pt>
                <c:pt idx="8">
                  <c:v>0.94898517712084418</c:v>
                </c:pt>
                <c:pt idx="9">
                  <c:v>0.91689473243446951</c:v>
                </c:pt>
                <c:pt idx="10">
                  <c:v>0.86577472573486314</c:v>
                </c:pt>
                <c:pt idx="11">
                  <c:v>0.78595293526505328</c:v>
                </c:pt>
                <c:pt idx="12">
                  <c:v>0.66601457164391598</c:v>
                </c:pt>
                <c:pt idx="13">
                  <c:v>0.49818809144962733</c:v>
                </c:pt>
                <c:pt idx="14">
                  <c:v>0.29273193199899505</c:v>
                </c:pt>
                <c:pt idx="15">
                  <c:v>9.9879072104513869E-2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D70-49B9-9AEB-FCE46F061D8C}"/>
            </c:ext>
          </c:extLst>
        </c:ser>
        <c:ser>
          <c:idx val="15"/>
          <c:order val="14"/>
          <c:tx>
            <c:strRef>
              <c:f>'pos12'!$F$5</c:f>
              <c:strCache>
                <c:ptCount val="1"/>
                <c:pt idx="0">
                  <c:v>position 12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'pos12'!$E$8:$E$24</c:f>
              <c:numCache>
                <c:formatCode>General</c:formatCode>
                <c:ptCount val="17"/>
                <c:pt idx="0">
                  <c:v>256</c:v>
                </c:pt>
                <c:pt idx="1">
                  <c:v>145.33330000000001</c:v>
                </c:pt>
                <c:pt idx="2">
                  <c:v>136</c:v>
                </c:pt>
                <c:pt idx="3">
                  <c:v>126.66670000000001</c:v>
                </c:pt>
                <c:pt idx="4">
                  <c:v>117.33329999999999</c:v>
                </c:pt>
                <c:pt idx="5">
                  <c:v>108</c:v>
                </c:pt>
                <c:pt idx="6">
                  <c:v>98.666700000000006</c:v>
                </c:pt>
                <c:pt idx="7">
                  <c:v>89.333299999999994</c:v>
                </c:pt>
                <c:pt idx="8">
                  <c:v>80</c:v>
                </c:pt>
                <c:pt idx="9">
                  <c:v>70.666700000000006</c:v>
                </c:pt>
                <c:pt idx="10">
                  <c:v>61.333300000000001</c:v>
                </c:pt>
                <c:pt idx="11">
                  <c:v>52</c:v>
                </c:pt>
                <c:pt idx="12">
                  <c:v>42.666699999999999</c:v>
                </c:pt>
                <c:pt idx="13">
                  <c:v>33.333300000000001</c:v>
                </c:pt>
                <c:pt idx="14">
                  <c:v>24</c:v>
                </c:pt>
                <c:pt idx="15">
                  <c:v>14.666700000000001</c:v>
                </c:pt>
                <c:pt idx="16">
                  <c:v>8</c:v>
                </c:pt>
              </c:numCache>
            </c:numRef>
          </c:xVal>
          <c:yVal>
            <c:numRef>
              <c:f>'pos12'!$I$8:$I$24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0.99870910683337555</c:v>
                </c:pt>
                <c:pt idx="3">
                  <c:v>0.99679455581702048</c:v>
                </c:pt>
                <c:pt idx="4">
                  <c:v>0.99392344367719543</c:v>
                </c:pt>
                <c:pt idx="5">
                  <c:v>0.98956926888440266</c:v>
                </c:pt>
                <c:pt idx="6">
                  <c:v>0.982892629407218</c:v>
                </c:pt>
                <c:pt idx="7">
                  <c:v>0.97254048060945597</c:v>
                </c:pt>
                <c:pt idx="8">
                  <c:v>0.95632394774704499</c:v>
                </c:pt>
                <c:pt idx="9">
                  <c:v>0.93069753951619016</c:v>
                </c:pt>
                <c:pt idx="10">
                  <c:v>0.88997975433738685</c:v>
                </c:pt>
                <c:pt idx="11">
                  <c:v>0.82533365337768239</c:v>
                </c:pt>
                <c:pt idx="12">
                  <c:v>0.7240181853771166</c:v>
                </c:pt>
                <c:pt idx="13">
                  <c:v>0.57110056679282706</c:v>
                </c:pt>
                <c:pt idx="14">
                  <c:v>0.36054353246092674</c:v>
                </c:pt>
                <c:pt idx="15">
                  <c:v>0.12972440466750393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D70-49B9-9AEB-FCE46F061D8C}"/>
            </c:ext>
          </c:extLst>
        </c:ser>
        <c:ser>
          <c:idx val="16"/>
          <c:order val="15"/>
          <c:tx>
            <c:strRef>
              <c:f>'pos13'!$F$5</c:f>
              <c:strCache>
                <c:ptCount val="1"/>
                <c:pt idx="0">
                  <c:v>position 13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'pos13'!$E$8:$E$23</c:f>
              <c:numCache>
                <c:formatCode>General</c:formatCode>
                <c:ptCount val="16"/>
                <c:pt idx="0">
                  <c:v>324.36669999999998</c:v>
                </c:pt>
                <c:pt idx="1">
                  <c:v>303.10000000000002</c:v>
                </c:pt>
                <c:pt idx="2">
                  <c:v>281.83330000000001</c:v>
                </c:pt>
                <c:pt idx="3">
                  <c:v>260.56670000000003</c:v>
                </c:pt>
                <c:pt idx="4">
                  <c:v>239.3</c:v>
                </c:pt>
                <c:pt idx="5">
                  <c:v>218.0333</c:v>
                </c:pt>
                <c:pt idx="6">
                  <c:v>196.76669999999999</c:v>
                </c:pt>
                <c:pt idx="7">
                  <c:v>175.5</c:v>
                </c:pt>
                <c:pt idx="8">
                  <c:v>154.23330000000001</c:v>
                </c:pt>
                <c:pt idx="9">
                  <c:v>132.9667</c:v>
                </c:pt>
                <c:pt idx="10">
                  <c:v>111.7</c:v>
                </c:pt>
                <c:pt idx="11">
                  <c:v>90.433300000000003</c:v>
                </c:pt>
                <c:pt idx="12">
                  <c:v>69.166700000000006</c:v>
                </c:pt>
                <c:pt idx="13">
                  <c:v>47.9</c:v>
                </c:pt>
                <c:pt idx="14">
                  <c:v>26.633299999999998</c:v>
                </c:pt>
                <c:pt idx="15">
                  <c:v>16</c:v>
                </c:pt>
              </c:numCache>
            </c:numRef>
          </c:xVal>
          <c:yVal>
            <c:numRef>
              <c:f>'pos13'!$I$8:$I$23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0.99979128172648635</c:v>
                </c:pt>
                <c:pt idx="2">
                  <c:v>0.99947853146084487</c:v>
                </c:pt>
                <c:pt idx="3">
                  <c:v>0.99900090030202005</c:v>
                </c:pt>
                <c:pt idx="4">
                  <c:v>0.99825762770417759</c:v>
                </c:pt>
                <c:pt idx="5">
                  <c:v>0.99707728988154753</c:v>
                </c:pt>
                <c:pt idx="6">
                  <c:v>0.99515891377514443</c:v>
                </c:pt>
                <c:pt idx="7">
                  <c:v>0.99195943930027697</c:v>
                </c:pt>
                <c:pt idx="8">
                  <c:v>0.98646798955230919</c:v>
                </c:pt>
                <c:pt idx="9">
                  <c:v>0.97673412825116335</c:v>
                </c:pt>
                <c:pt idx="10">
                  <c:v>0.95885436567964955</c:v>
                </c:pt>
                <c:pt idx="11">
                  <c:v>0.92471747789810887</c:v>
                </c:pt>
                <c:pt idx="12">
                  <c:v>0.85693049354347361</c:v>
                </c:pt>
                <c:pt idx="13">
                  <c:v>0.71815508749155965</c:v>
                </c:pt>
                <c:pt idx="14">
                  <c:v>0.43825079692431701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D70-49B9-9AEB-FCE46F061D8C}"/>
            </c:ext>
          </c:extLst>
        </c:ser>
        <c:ser>
          <c:idx val="17"/>
          <c:order val="1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D70-49B9-9AEB-FCE46F061D8C}"/>
            </c:ext>
          </c:extLst>
        </c:ser>
        <c:ser>
          <c:idx val="18"/>
          <c:order val="17"/>
          <c:tx>
            <c:strRef>
              <c:f>pos14b!$F$5</c:f>
              <c:strCache>
                <c:ptCount val="1"/>
                <c:pt idx="0">
                  <c:v>position 14b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pos14b!$E$8:$E$24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pos14b!$I$8:$I$24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0.99664974514891747</c:v>
                </c:pt>
                <c:pt idx="3">
                  <c:v>0.99192360294646942</c:v>
                </c:pt>
                <c:pt idx="4">
                  <c:v>0.98521966552295048</c:v>
                </c:pt>
                <c:pt idx="5">
                  <c:v>0.97565906512327816</c:v>
                </c:pt>
                <c:pt idx="6">
                  <c:v>0.96196326168253143</c:v>
                </c:pt>
                <c:pt idx="7">
                  <c:v>0.94227717240410103</c:v>
                </c:pt>
                <c:pt idx="8">
                  <c:v>0.91394019997326392</c:v>
                </c:pt>
                <c:pt idx="9">
                  <c:v>0.873212014848889</c:v>
                </c:pt>
                <c:pt idx="10">
                  <c:v>0.81503672803430471</c:v>
                </c:pt>
                <c:pt idx="11">
                  <c:v>0.73308333818927196</c:v>
                </c:pt>
                <c:pt idx="12">
                  <c:v>0.62065613442152068</c:v>
                </c:pt>
                <c:pt idx="13">
                  <c:v>0.47374742492433308</c:v>
                </c:pt>
                <c:pt idx="14">
                  <c:v>0.29826317359009252</c:v>
                </c:pt>
                <c:pt idx="15">
                  <c:v>0.12205567305022642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D70-49B9-9AEB-FCE46F061D8C}"/>
            </c:ext>
          </c:extLst>
        </c:ser>
        <c:ser>
          <c:idx val="19"/>
          <c:order val="18"/>
          <c:tx>
            <c:strRef>
              <c:f>'pos15'!$F$5</c:f>
              <c:strCache>
                <c:ptCount val="1"/>
                <c:pt idx="0">
                  <c:v>position 15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'pos15'!$E$8:$E$23</c:f>
              <c:numCache>
                <c:formatCode>General</c:formatCode>
                <c:ptCount val="16"/>
                <c:pt idx="0">
                  <c:v>128.19999999999999</c:v>
                </c:pt>
                <c:pt idx="1">
                  <c:v>120.6</c:v>
                </c:pt>
                <c:pt idx="2">
                  <c:v>113</c:v>
                </c:pt>
                <c:pt idx="3">
                  <c:v>105.4</c:v>
                </c:pt>
                <c:pt idx="4">
                  <c:v>97.8</c:v>
                </c:pt>
                <c:pt idx="5">
                  <c:v>90.2</c:v>
                </c:pt>
                <c:pt idx="6">
                  <c:v>82.6</c:v>
                </c:pt>
                <c:pt idx="7">
                  <c:v>75</c:v>
                </c:pt>
                <c:pt idx="8">
                  <c:v>67.400000000000006</c:v>
                </c:pt>
                <c:pt idx="9">
                  <c:v>59.8</c:v>
                </c:pt>
                <c:pt idx="10">
                  <c:v>52.2</c:v>
                </c:pt>
                <c:pt idx="11">
                  <c:v>44.6</c:v>
                </c:pt>
                <c:pt idx="12">
                  <c:v>37</c:v>
                </c:pt>
                <c:pt idx="13">
                  <c:v>29.4</c:v>
                </c:pt>
                <c:pt idx="14">
                  <c:v>21.8</c:v>
                </c:pt>
                <c:pt idx="15">
                  <c:v>16</c:v>
                </c:pt>
              </c:numCache>
            </c:numRef>
          </c:xVal>
          <c:yVal>
            <c:numRef>
              <c:f>'pos15'!$I$8:$I$23</c:f>
              <c:numCache>
                <c:formatCode>0.0%</c:formatCode>
                <c:ptCount val="16"/>
                <c:pt idx="0">
                  <c:v>0.99999999999999978</c:v>
                </c:pt>
                <c:pt idx="1">
                  <c:v>0.99430280786839786</c:v>
                </c:pt>
                <c:pt idx="2">
                  <c:v>0.98687084447381035</c:v>
                </c:pt>
                <c:pt idx="3">
                  <c:v>0.9771216172294751</c:v>
                </c:pt>
                <c:pt idx="4">
                  <c:v>0.96426197319865314</c:v>
                </c:pt>
                <c:pt idx="5">
                  <c:v>0.94720918505876395</c:v>
                </c:pt>
                <c:pt idx="6">
                  <c:v>0.92448528654488915</c:v>
                </c:pt>
                <c:pt idx="7">
                  <c:v>0.89407930726851748</c:v>
                </c:pt>
                <c:pt idx="8">
                  <c:v>0.853283425778674</c:v>
                </c:pt>
                <c:pt idx="9">
                  <c:v>0.79852176622987503</c:v>
                </c:pt>
                <c:pt idx="10">
                  <c:v>0.72526078413801109</c:v>
                </c:pt>
                <c:pt idx="11">
                  <c:v>0.62821658291524485</c:v>
                </c:pt>
                <c:pt idx="12">
                  <c:v>0.50239952170069102</c:v>
                </c:pt>
                <c:pt idx="13">
                  <c:v>0.34614705563707027</c:v>
                </c:pt>
                <c:pt idx="14">
                  <c:v>0.16819523599978062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D70-49B9-9AEB-FCE46F061D8C}"/>
            </c:ext>
          </c:extLst>
        </c:ser>
        <c:ser>
          <c:idx val="20"/>
          <c:order val="19"/>
          <c:tx>
            <c:strRef>
              <c:f>'pos16'!$F$5</c:f>
              <c:strCache>
                <c:ptCount val="1"/>
                <c:pt idx="0">
                  <c:v>position 16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'pos16'!$E$8:$E$23</c:f>
              <c:numCache>
                <c:formatCode>General</c:formatCode>
                <c:ptCount val="16"/>
                <c:pt idx="0">
                  <c:v>360.16669999999999</c:v>
                </c:pt>
                <c:pt idx="1">
                  <c:v>336.5</c:v>
                </c:pt>
                <c:pt idx="2">
                  <c:v>312.83330000000001</c:v>
                </c:pt>
                <c:pt idx="3">
                  <c:v>289.16669999999999</c:v>
                </c:pt>
                <c:pt idx="4">
                  <c:v>265.5</c:v>
                </c:pt>
                <c:pt idx="5">
                  <c:v>241.83330000000001</c:v>
                </c:pt>
                <c:pt idx="6">
                  <c:v>218.16669999999999</c:v>
                </c:pt>
                <c:pt idx="7">
                  <c:v>194.5</c:v>
                </c:pt>
                <c:pt idx="8">
                  <c:v>170.83330000000001</c:v>
                </c:pt>
                <c:pt idx="9">
                  <c:v>147.16669999999999</c:v>
                </c:pt>
                <c:pt idx="10">
                  <c:v>123.5</c:v>
                </c:pt>
                <c:pt idx="11">
                  <c:v>99.833299999999994</c:v>
                </c:pt>
                <c:pt idx="12">
                  <c:v>76.166700000000006</c:v>
                </c:pt>
                <c:pt idx="13">
                  <c:v>52.5</c:v>
                </c:pt>
                <c:pt idx="14">
                  <c:v>28.833300000000001</c:v>
                </c:pt>
                <c:pt idx="15">
                  <c:v>16</c:v>
                </c:pt>
              </c:numCache>
            </c:numRef>
          </c:xVal>
          <c:yVal>
            <c:numRef>
              <c:f>'pos16'!$I$8:$I$23</c:f>
              <c:numCache>
                <c:formatCode>0.0%</c:formatCode>
                <c:ptCount val="16"/>
                <c:pt idx="0">
                  <c:v>0.99999999999999989</c:v>
                </c:pt>
                <c:pt idx="1">
                  <c:v>0.99990747545802916</c:v>
                </c:pt>
                <c:pt idx="2">
                  <c:v>0.99976573573415917</c:v>
                </c:pt>
                <c:pt idx="3">
                  <c:v>0.99954459551682495</c:v>
                </c:pt>
                <c:pt idx="4">
                  <c:v>0.9991915586120006</c:v>
                </c:pt>
                <c:pt idx="5">
                  <c:v>0.99861541288256594</c:v>
                </c:pt>
                <c:pt idx="6">
                  <c:v>0.99764948291248878</c:v>
                </c:pt>
                <c:pt idx="7">
                  <c:v>0.99598076014488945</c:v>
                </c:pt>
                <c:pt idx="8">
                  <c:v>0.99299897632421641</c:v>
                </c:pt>
                <c:pt idx="9">
                  <c:v>0.98745931544962984</c:v>
                </c:pt>
                <c:pt idx="10">
                  <c:v>0.97670022048401484</c:v>
                </c:pt>
                <c:pt idx="11">
                  <c:v>0.95470890860412616</c:v>
                </c:pt>
                <c:pt idx="12">
                  <c:v>0.90710732846868602</c:v>
                </c:pt>
                <c:pt idx="13">
                  <c:v>0.79779778466061213</c:v>
                </c:pt>
                <c:pt idx="14">
                  <c:v>0.53756168302798046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D70-49B9-9AEB-FCE46F061D8C}"/>
            </c:ext>
          </c:extLst>
        </c:ser>
        <c:ser>
          <c:idx val="21"/>
          <c:order val="20"/>
          <c:tx>
            <c:strRef>
              <c:f>'pos17'!$F$5</c:f>
              <c:strCache>
                <c:ptCount val="1"/>
                <c:pt idx="0">
                  <c:v>position 17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'pos17'!$E$8:$E$24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126.0333</c:v>
                </c:pt>
                <c:pt idx="2">
                  <c:v>118.1</c:v>
                </c:pt>
                <c:pt idx="3">
                  <c:v>110.16670000000001</c:v>
                </c:pt>
                <c:pt idx="4">
                  <c:v>102.2333</c:v>
                </c:pt>
                <c:pt idx="5">
                  <c:v>94.3</c:v>
                </c:pt>
                <c:pt idx="6">
                  <c:v>86.366699999999994</c:v>
                </c:pt>
                <c:pt idx="7">
                  <c:v>78.433300000000003</c:v>
                </c:pt>
                <c:pt idx="8">
                  <c:v>70.5</c:v>
                </c:pt>
                <c:pt idx="9">
                  <c:v>62.566699999999997</c:v>
                </c:pt>
                <c:pt idx="10">
                  <c:v>54.633299999999998</c:v>
                </c:pt>
                <c:pt idx="11">
                  <c:v>46.7</c:v>
                </c:pt>
                <c:pt idx="12">
                  <c:v>38.7667</c:v>
                </c:pt>
                <c:pt idx="13">
                  <c:v>30.833300000000001</c:v>
                </c:pt>
                <c:pt idx="14">
                  <c:v>22.9</c:v>
                </c:pt>
                <c:pt idx="15">
                  <c:v>14.966699999999999</c:v>
                </c:pt>
                <c:pt idx="16">
                  <c:v>12</c:v>
                </c:pt>
              </c:numCache>
            </c:numRef>
          </c:xVal>
          <c:yVal>
            <c:numRef>
              <c:f>'pos17'!$I$8:$I$24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0.9994113168032509</c:v>
                </c:pt>
                <c:pt idx="3">
                  <c:v>0.99844988950562574</c:v>
                </c:pt>
                <c:pt idx="4">
                  <c:v>0.9968605777600007</c:v>
                </c:pt>
                <c:pt idx="5">
                  <c:v>0.99420618795073135</c:v>
                </c:pt>
                <c:pt idx="6">
                  <c:v>0.98972528560437034</c:v>
                </c:pt>
                <c:pt idx="7">
                  <c:v>0.98209034360228931</c:v>
                </c:pt>
                <c:pt idx="8">
                  <c:v>0.96898383712478087</c:v>
                </c:pt>
                <c:pt idx="9">
                  <c:v>0.94639394998451876</c:v>
                </c:pt>
                <c:pt idx="10">
                  <c:v>0.90752424829939649</c:v>
                </c:pt>
                <c:pt idx="11">
                  <c:v>0.84143293197453373</c:v>
                </c:pt>
                <c:pt idx="12">
                  <c:v>0.7323943194064797</c:v>
                </c:pt>
                <c:pt idx="13">
                  <c:v>0.56376448951333302</c:v>
                </c:pt>
                <c:pt idx="14">
                  <c:v>0.33592947495571585</c:v>
                </c:pt>
                <c:pt idx="15">
                  <c:v>0.1073290393567274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D70-49B9-9AEB-FCE46F061D8C}"/>
            </c:ext>
          </c:extLst>
        </c:ser>
        <c:ser>
          <c:idx val="22"/>
          <c:order val="21"/>
          <c:tx>
            <c:strRef>
              <c:f>'pos18'!$F$5</c:f>
              <c:strCache>
                <c:ptCount val="1"/>
                <c:pt idx="0">
                  <c:v>position 18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'pos18'!$E$8:$E$24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95.133300000000006</c:v>
                </c:pt>
                <c:pt idx="2">
                  <c:v>89.4</c:v>
                </c:pt>
                <c:pt idx="3">
                  <c:v>83.666700000000006</c:v>
                </c:pt>
                <c:pt idx="4">
                  <c:v>77.933300000000003</c:v>
                </c:pt>
                <c:pt idx="5">
                  <c:v>72.2</c:v>
                </c:pt>
                <c:pt idx="6">
                  <c:v>66.466700000000003</c:v>
                </c:pt>
                <c:pt idx="7">
                  <c:v>60.7333</c:v>
                </c:pt>
                <c:pt idx="8">
                  <c:v>55</c:v>
                </c:pt>
                <c:pt idx="9">
                  <c:v>49.2667</c:v>
                </c:pt>
                <c:pt idx="10">
                  <c:v>43.533299999999997</c:v>
                </c:pt>
                <c:pt idx="11">
                  <c:v>37.799999999999997</c:v>
                </c:pt>
                <c:pt idx="12">
                  <c:v>32.066699999999997</c:v>
                </c:pt>
                <c:pt idx="13">
                  <c:v>26.333300000000001</c:v>
                </c:pt>
                <c:pt idx="14">
                  <c:v>20.6</c:v>
                </c:pt>
                <c:pt idx="15">
                  <c:v>14.8667</c:v>
                </c:pt>
                <c:pt idx="16">
                  <c:v>12</c:v>
                </c:pt>
              </c:numCache>
            </c:numRef>
          </c:xVal>
          <c:yVal>
            <c:numRef>
              <c:f>'pos18'!$I$8:$I$24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0.9966426225974544</c:v>
                </c:pt>
                <c:pt idx="3">
                  <c:v>0.99170192444730909</c:v>
                </c:pt>
                <c:pt idx="4">
                  <c:v>0.98440432608891415</c:v>
                </c:pt>
                <c:pt idx="5">
                  <c:v>0.97359690341318006</c:v>
                </c:pt>
                <c:pt idx="6">
                  <c:v>0.95757721436234289</c:v>
                </c:pt>
                <c:pt idx="7">
                  <c:v>0.93386214686381241</c:v>
                </c:pt>
                <c:pt idx="8">
                  <c:v>0.89892344115939071</c:v>
                </c:pt>
                <c:pt idx="9">
                  <c:v>0.84795937396079069</c:v>
                </c:pt>
                <c:pt idx="10">
                  <c:v>0.7749295021651007</c:v>
                </c:pt>
                <c:pt idx="11">
                  <c:v>0.67337362186216387</c:v>
                </c:pt>
                <c:pt idx="12">
                  <c:v>0.53901045644024403</c:v>
                </c:pt>
                <c:pt idx="13">
                  <c:v>0.37547958735810916</c:v>
                </c:pt>
                <c:pt idx="14">
                  <c:v>0.20326846185317304</c:v>
                </c:pt>
                <c:pt idx="15">
                  <c:v>6.4458809907205913E-2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D70-49B9-9AEB-FCE46F061D8C}"/>
            </c:ext>
          </c:extLst>
        </c:ser>
        <c:ser>
          <c:idx val="23"/>
          <c:order val="22"/>
          <c:tx>
            <c:strRef>
              <c:f>pos19a!$F$5</c:f>
              <c:strCache>
                <c:ptCount val="1"/>
                <c:pt idx="0">
                  <c:v>position 19a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pos19a!$E$8:$E$24</c:f>
              <c:numCache>
                <c:formatCode>General</c:formatCode>
                <c:ptCount val="17"/>
                <c:pt idx="0">
                  <c:v>128</c:v>
                </c:pt>
                <c:pt idx="1">
                  <c:v>110.66670000000001</c:v>
                </c:pt>
                <c:pt idx="2">
                  <c:v>104</c:v>
                </c:pt>
                <c:pt idx="3">
                  <c:v>97.333299999999994</c:v>
                </c:pt>
                <c:pt idx="4">
                  <c:v>90.666700000000006</c:v>
                </c:pt>
                <c:pt idx="5">
                  <c:v>84</c:v>
                </c:pt>
                <c:pt idx="6">
                  <c:v>77.333299999999994</c:v>
                </c:pt>
                <c:pt idx="7">
                  <c:v>70.666700000000006</c:v>
                </c:pt>
                <c:pt idx="8">
                  <c:v>64</c:v>
                </c:pt>
                <c:pt idx="9">
                  <c:v>57.333300000000001</c:v>
                </c:pt>
                <c:pt idx="10">
                  <c:v>50.666699999999999</c:v>
                </c:pt>
                <c:pt idx="11">
                  <c:v>44</c:v>
                </c:pt>
                <c:pt idx="12">
                  <c:v>37.333300000000001</c:v>
                </c:pt>
                <c:pt idx="13">
                  <c:v>30.666699999999999</c:v>
                </c:pt>
                <c:pt idx="14">
                  <c:v>24</c:v>
                </c:pt>
                <c:pt idx="15">
                  <c:v>17.333300000000001</c:v>
                </c:pt>
                <c:pt idx="16">
                  <c:v>14</c:v>
                </c:pt>
              </c:numCache>
            </c:numRef>
          </c:xVal>
          <c:yVal>
            <c:numRef>
              <c:f>pos19a!$I$8:$I$24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0.99227066441144185</c:v>
                </c:pt>
                <c:pt idx="3">
                  <c:v>0.98236674314026484</c:v>
                </c:pt>
                <c:pt idx="4">
                  <c:v>0.96961460915264008</c:v>
                </c:pt>
                <c:pt idx="5">
                  <c:v>0.95312010275485393</c:v>
                </c:pt>
                <c:pt idx="6">
                  <c:v>0.93169435242589271</c:v>
                </c:pt>
                <c:pt idx="7">
                  <c:v>0.90376155206876341</c:v>
                </c:pt>
                <c:pt idx="8">
                  <c:v>0.86725203608448942</c:v>
                </c:pt>
                <c:pt idx="9">
                  <c:v>0.8194913447613803</c:v>
                </c:pt>
                <c:pt idx="10">
                  <c:v>0.75713272791549191</c:v>
                </c:pt>
                <c:pt idx="11">
                  <c:v>0.67624803107772979</c:v>
                </c:pt>
                <c:pt idx="12">
                  <c:v>0.57283358405000884</c:v>
                </c:pt>
                <c:pt idx="13">
                  <c:v>0.44430447674616758</c:v>
                </c:pt>
                <c:pt idx="14">
                  <c:v>0.2930217451885454</c:v>
                </c:pt>
                <c:pt idx="15">
                  <c:v>0.13323179920568146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D70-49B9-9AEB-FCE46F061D8C}"/>
            </c:ext>
          </c:extLst>
        </c:ser>
        <c:ser>
          <c:idx val="24"/>
          <c:order val="23"/>
          <c:tx>
            <c:strRef>
              <c:f>pos19b!$F$5</c:f>
              <c:strCache>
                <c:ptCount val="1"/>
                <c:pt idx="0">
                  <c:v>position 19b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94.2</c:v>
                </c:pt>
                <c:pt idx="2">
                  <c:v>88.6</c:v>
                </c:pt>
                <c:pt idx="3">
                  <c:v>83</c:v>
                </c:pt>
                <c:pt idx="4">
                  <c:v>77.400000000000006</c:v>
                </c:pt>
                <c:pt idx="5">
                  <c:v>71.8</c:v>
                </c:pt>
                <c:pt idx="6">
                  <c:v>66.2</c:v>
                </c:pt>
                <c:pt idx="7">
                  <c:v>60.6</c:v>
                </c:pt>
                <c:pt idx="8">
                  <c:v>55</c:v>
                </c:pt>
                <c:pt idx="9">
                  <c:v>49.4</c:v>
                </c:pt>
                <c:pt idx="10">
                  <c:v>43.8</c:v>
                </c:pt>
                <c:pt idx="11">
                  <c:v>38.200000000000003</c:v>
                </c:pt>
                <c:pt idx="12">
                  <c:v>32.6</c:v>
                </c:pt>
                <c:pt idx="13">
                  <c:v>27</c:v>
                </c:pt>
                <c:pt idx="14">
                  <c:v>21.4</c:v>
                </c:pt>
                <c:pt idx="15">
                  <c:v>15.8</c:v>
                </c:pt>
                <c:pt idx="16">
                  <c:v>14</c:v>
                </c:pt>
              </c:numCache>
            </c:numRef>
          </c:xVal>
          <c:yVal>
            <c:numRef>
              <c:f>pos19b!$I$8:$I$24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0.98722503349680646</c:v>
                </c:pt>
                <c:pt idx="3">
                  <c:v>0.97115892445982344</c:v>
                </c:pt>
                <c:pt idx="4">
                  <c:v>0.95091514575988978</c:v>
                </c:pt>
                <c:pt idx="5">
                  <c:v>0.92537692037516428</c:v>
                </c:pt>
                <c:pt idx="6">
                  <c:v>0.89315104132790446</c:v>
                </c:pt>
                <c:pt idx="7">
                  <c:v>0.85253535051318408</c:v>
                </c:pt>
                <c:pt idx="8">
                  <c:v>0.80151158404121081</c:v>
                </c:pt>
                <c:pt idx="9">
                  <c:v>0.73781431712044543</c:v>
                </c:pt>
                <c:pt idx="10">
                  <c:v>0.65915536013945086</c:v>
                </c:pt>
                <c:pt idx="11">
                  <c:v>0.56374669910111486</c:v>
                </c:pt>
                <c:pt idx="12">
                  <c:v>0.45135223030192662</c:v>
                </c:pt>
                <c:pt idx="13">
                  <c:v>0.32515837810414583</c:v>
                </c:pt>
                <c:pt idx="14">
                  <c:v>0.19457221651294992</c:v>
                </c:pt>
                <c:pt idx="15">
                  <c:v>7.7891457338727502E-2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D70-49B9-9AEB-FCE46F061D8C}"/>
            </c:ext>
          </c:extLst>
        </c:ser>
        <c:ser>
          <c:idx val="25"/>
          <c:order val="24"/>
          <c:tx>
            <c:strRef>
              <c:f>pos20a!$F$5</c:f>
              <c:strCache>
                <c:ptCount val="1"/>
                <c:pt idx="0">
                  <c:v>position 20a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pos20a!$E$8:$E$23</c:f>
              <c:numCache>
                <c:formatCode>General</c:formatCode>
                <c:ptCount val="16"/>
                <c:pt idx="0">
                  <c:v>132.76669999999999</c:v>
                </c:pt>
                <c:pt idx="1">
                  <c:v>124.3</c:v>
                </c:pt>
                <c:pt idx="2">
                  <c:v>115.83329999999999</c:v>
                </c:pt>
                <c:pt idx="3">
                  <c:v>107.36669999999999</c:v>
                </c:pt>
                <c:pt idx="4">
                  <c:v>98.9</c:v>
                </c:pt>
                <c:pt idx="5">
                  <c:v>90.433300000000003</c:v>
                </c:pt>
                <c:pt idx="6">
                  <c:v>81.966700000000003</c:v>
                </c:pt>
                <c:pt idx="7">
                  <c:v>73.5</c:v>
                </c:pt>
                <c:pt idx="8">
                  <c:v>65.033299999999997</c:v>
                </c:pt>
                <c:pt idx="9">
                  <c:v>56.566699999999997</c:v>
                </c:pt>
                <c:pt idx="10">
                  <c:v>48.1</c:v>
                </c:pt>
                <c:pt idx="11">
                  <c:v>39.633299999999998</c:v>
                </c:pt>
                <c:pt idx="12">
                  <c:v>31.166699999999999</c:v>
                </c:pt>
                <c:pt idx="13">
                  <c:v>22.7</c:v>
                </c:pt>
                <c:pt idx="14">
                  <c:v>14.2333</c:v>
                </c:pt>
                <c:pt idx="15">
                  <c:v>12</c:v>
                </c:pt>
              </c:numCache>
            </c:numRef>
          </c:xVal>
          <c:yVal>
            <c:numRef>
              <c:f>pos20a!$I$8:$I$23</c:f>
              <c:numCache>
                <c:formatCode>0.0%</c:formatCode>
                <c:ptCount val="16"/>
                <c:pt idx="0">
                  <c:v>1.0000000000000002</c:v>
                </c:pt>
                <c:pt idx="1">
                  <c:v>0.99175533480259781</c:v>
                </c:pt>
                <c:pt idx="2">
                  <c:v>0.98129892551876607</c:v>
                </c:pt>
                <c:pt idx="3">
                  <c:v>0.96796044758061905</c:v>
                </c:pt>
                <c:pt idx="4">
                  <c:v>0.95084395498034835</c:v>
                </c:pt>
                <c:pt idx="5">
                  <c:v>0.92875332709877012</c:v>
                </c:pt>
                <c:pt idx="6">
                  <c:v>0.90008763267521652</c:v>
                </c:pt>
                <c:pt idx="7">
                  <c:v>0.86271491259621635</c:v>
                </c:pt>
                <c:pt idx="8">
                  <c:v>0.81382961330447146</c:v>
                </c:pt>
                <c:pt idx="9">
                  <c:v>0.74983552524017261</c:v>
                </c:pt>
                <c:pt idx="10">
                  <c:v>0.66638175147634915</c:v>
                </c:pt>
                <c:pt idx="11">
                  <c:v>0.55888523389422617</c:v>
                </c:pt>
                <c:pt idx="12">
                  <c:v>0.4243756171890839</c:v>
                </c:pt>
                <c:pt idx="13">
                  <c:v>0.26653216576963074</c:v>
                </c:pt>
                <c:pt idx="14">
                  <c:v>0.1070040742654224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D70-49B9-9AEB-FCE46F061D8C}"/>
            </c:ext>
          </c:extLst>
        </c:ser>
        <c:ser>
          <c:idx val="26"/>
          <c:order val="25"/>
          <c:tx>
            <c:strRef>
              <c:f>pos20b!$F$5</c:f>
              <c:strCache>
                <c:ptCount val="1"/>
                <c:pt idx="0">
                  <c:v>position 20b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pos20b!$E$8:$E$24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91.4</c:v>
                </c:pt>
                <c:pt idx="2">
                  <c:v>86.2</c:v>
                </c:pt>
                <c:pt idx="3">
                  <c:v>81</c:v>
                </c:pt>
                <c:pt idx="4">
                  <c:v>75.8</c:v>
                </c:pt>
                <c:pt idx="5">
                  <c:v>70.599999999999994</c:v>
                </c:pt>
                <c:pt idx="6">
                  <c:v>65.400000000000006</c:v>
                </c:pt>
                <c:pt idx="7">
                  <c:v>60.2</c:v>
                </c:pt>
                <c:pt idx="8">
                  <c:v>55</c:v>
                </c:pt>
                <c:pt idx="9">
                  <c:v>49.8</c:v>
                </c:pt>
                <c:pt idx="10">
                  <c:v>44.6</c:v>
                </c:pt>
                <c:pt idx="11">
                  <c:v>39.4</c:v>
                </c:pt>
                <c:pt idx="12">
                  <c:v>34.200000000000003</c:v>
                </c:pt>
                <c:pt idx="13">
                  <c:v>29</c:v>
                </c:pt>
                <c:pt idx="14">
                  <c:v>23.8</c:v>
                </c:pt>
                <c:pt idx="15">
                  <c:v>18.600000000000001</c:v>
                </c:pt>
                <c:pt idx="16">
                  <c:v>16</c:v>
                </c:pt>
              </c:numCache>
            </c:numRef>
          </c:xVal>
          <c:yVal>
            <c:numRef>
              <c:f>pos20b!$I$8:$I$24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0.98584029897129022</c:v>
                </c:pt>
                <c:pt idx="3">
                  <c:v>0.96772366404509014</c:v>
                </c:pt>
                <c:pt idx="4">
                  <c:v>0.94456773203077904</c:v>
                </c:pt>
                <c:pt idx="5">
                  <c:v>0.91503847369525437</c:v>
                </c:pt>
                <c:pt idx="6">
                  <c:v>0.87752960894151522</c:v>
                </c:pt>
                <c:pt idx="7">
                  <c:v>0.83018319163007881</c:v>
                </c:pt>
                <c:pt idx="8">
                  <c:v>0.77097925315611793</c:v>
                </c:pt>
                <c:pt idx="9">
                  <c:v>0.69796621964402872</c:v>
                </c:pt>
                <c:pt idx="10">
                  <c:v>0.60971909023057658</c:v>
                </c:pt>
                <c:pt idx="11">
                  <c:v>0.50614689328562967</c:v>
                </c:pt>
                <c:pt idx="12">
                  <c:v>0.38974238428010227</c:v>
                </c:pt>
                <c:pt idx="13">
                  <c:v>0.26717570937950702</c:v>
                </c:pt>
                <c:pt idx="14">
                  <c:v>0.15057265645128301</c:v>
                </c:pt>
                <c:pt idx="15">
                  <c:v>5.6589666154038203E-2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D70-49B9-9AEB-FCE46F061D8C}"/>
            </c:ext>
          </c:extLst>
        </c:ser>
        <c:ser>
          <c:idx val="27"/>
          <c:order val="26"/>
          <c:tx>
            <c:strRef>
              <c:f>pos21a!$F$5</c:f>
              <c:strCache>
                <c:ptCount val="1"/>
                <c:pt idx="0">
                  <c:v>position 21a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91.333299999999994</c:v>
                </c:pt>
                <c:pt idx="2">
                  <c:v>86</c:v>
                </c:pt>
                <c:pt idx="3">
                  <c:v>80.666700000000006</c:v>
                </c:pt>
                <c:pt idx="4">
                  <c:v>75.333299999999994</c:v>
                </c:pt>
                <c:pt idx="5">
                  <c:v>70</c:v>
                </c:pt>
                <c:pt idx="6">
                  <c:v>64.666700000000006</c:v>
                </c:pt>
                <c:pt idx="7">
                  <c:v>59.333300000000001</c:v>
                </c:pt>
                <c:pt idx="8">
                  <c:v>54</c:v>
                </c:pt>
                <c:pt idx="9">
                  <c:v>48.666699999999999</c:v>
                </c:pt>
                <c:pt idx="10">
                  <c:v>43.333300000000001</c:v>
                </c:pt>
                <c:pt idx="11">
                  <c:v>38</c:v>
                </c:pt>
                <c:pt idx="12">
                  <c:v>32.666699999999999</c:v>
                </c:pt>
                <c:pt idx="13">
                  <c:v>27.333300000000001</c:v>
                </c:pt>
                <c:pt idx="14">
                  <c:v>22</c:v>
                </c:pt>
                <c:pt idx="15">
                  <c:v>16.666699999999999</c:v>
                </c:pt>
                <c:pt idx="16">
                  <c:v>8</c:v>
                </c:pt>
              </c:numCache>
            </c:numRef>
          </c:xVal>
          <c:yVal>
            <c:numRef>
              <c:f>pos21a!$I$8:$I$24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0.99684827102218465</c:v>
                </c:pt>
                <c:pt idx="3">
                  <c:v>0.99240231860162897</c:v>
                </c:pt>
                <c:pt idx="4">
                  <c:v>0.98609753527636934</c:v>
                </c:pt>
                <c:pt idx="5">
                  <c:v>0.97711285456122643</c:v>
                </c:pt>
                <c:pt idx="6">
                  <c:v>0.96425478110526552</c:v>
                </c:pt>
                <c:pt idx="7">
                  <c:v>0.94579834633631388</c:v>
                </c:pt>
                <c:pt idx="8">
                  <c:v>0.91927372395068829</c:v>
                </c:pt>
                <c:pt idx="9">
                  <c:v>0.88120778283553558</c:v>
                </c:pt>
                <c:pt idx="10">
                  <c:v>0.82688817127486647</c:v>
                </c:pt>
                <c:pt idx="11">
                  <c:v>0.75032289317587064</c:v>
                </c:pt>
                <c:pt idx="12">
                  <c:v>0.6448625691097426</c:v>
                </c:pt>
                <c:pt idx="13">
                  <c:v>0.50546483032286671</c:v>
                </c:pt>
                <c:pt idx="14">
                  <c:v>0.3342549070153803</c:v>
                </c:pt>
                <c:pt idx="15">
                  <c:v>0.15059379872804277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D70-49B9-9AEB-FCE46F061D8C}"/>
            </c:ext>
          </c:extLst>
        </c:ser>
        <c:ser>
          <c:idx val="28"/>
          <c:order val="27"/>
          <c:tx>
            <c:strRef>
              <c:f>pos21b!$F$5</c:f>
              <c:strCache>
                <c:ptCount val="1"/>
                <c:pt idx="0">
                  <c:v>position 21b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pos21b!$E$8:$E$24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104</c:v>
                </c:pt>
                <c:pt idx="2">
                  <c:v>98</c:v>
                </c:pt>
                <c:pt idx="3">
                  <c:v>92</c:v>
                </c:pt>
                <c:pt idx="4">
                  <c:v>86</c:v>
                </c:pt>
                <c:pt idx="5">
                  <c:v>80</c:v>
                </c:pt>
                <c:pt idx="6">
                  <c:v>74</c:v>
                </c:pt>
                <c:pt idx="7">
                  <c:v>68</c:v>
                </c:pt>
                <c:pt idx="8">
                  <c:v>62</c:v>
                </c:pt>
                <c:pt idx="9">
                  <c:v>56</c:v>
                </c:pt>
                <c:pt idx="10">
                  <c:v>50</c:v>
                </c:pt>
                <c:pt idx="11">
                  <c:v>44</c:v>
                </c:pt>
                <c:pt idx="12">
                  <c:v>38</c:v>
                </c:pt>
                <c:pt idx="13">
                  <c:v>32</c:v>
                </c:pt>
                <c:pt idx="14">
                  <c:v>26</c:v>
                </c:pt>
                <c:pt idx="15">
                  <c:v>20</c:v>
                </c:pt>
                <c:pt idx="16">
                  <c:v>16</c:v>
                </c:pt>
              </c:numCache>
            </c:numRef>
          </c:xVal>
          <c:yVal>
            <c:numRef>
              <c:f>pos21b!$I$8:$I$24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0.99564737562353789</c:v>
                </c:pt>
                <c:pt idx="3">
                  <c:v>0.98942507190421392</c:v>
                </c:pt>
                <c:pt idx="4">
                  <c:v>0.98051064725677373</c:v>
                </c:pt>
                <c:pt idx="5">
                  <c:v>0.96772646856079525</c:v>
                </c:pt>
                <c:pt idx="6">
                  <c:v>0.94940320351524177</c:v>
                </c:pt>
                <c:pt idx="7">
                  <c:v>0.92321614729242873</c:v>
                </c:pt>
                <c:pt idx="8">
                  <c:v>0.88601543690935836</c:v>
                </c:pt>
                <c:pt idx="9">
                  <c:v>0.83373029213315275</c:v>
                </c:pt>
                <c:pt idx="10">
                  <c:v>0.76151571026422049</c:v>
                </c:pt>
                <c:pt idx="11">
                  <c:v>0.66450020204489824</c:v>
                </c:pt>
                <c:pt idx="12">
                  <c:v>0.53972066868372004</c:v>
                </c:pt>
                <c:pt idx="13">
                  <c:v>0.38996159449079598</c:v>
                </c:pt>
                <c:pt idx="14">
                  <c:v>0.22942249116265806</c:v>
                </c:pt>
                <c:pt idx="15">
                  <c:v>8.7593084970915738E-2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D70-49B9-9AEB-FCE46F061D8C}"/>
            </c:ext>
          </c:extLst>
        </c:ser>
        <c:ser>
          <c:idx val="29"/>
          <c:order val="28"/>
          <c:tx>
            <c:strRef>
              <c:f>pos22a!$F$5</c:f>
              <c:strCache>
                <c:ptCount val="1"/>
                <c:pt idx="0">
                  <c:v>position 22a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pos22a!$E$8:$E$24</c:f>
              <c:numCache>
                <c:formatCode>General</c:formatCode>
                <c:ptCount val="17"/>
                <c:pt idx="0">
                  <c:v>128</c:v>
                </c:pt>
                <c:pt idx="1">
                  <c:v>93</c:v>
                </c:pt>
                <c:pt idx="2">
                  <c:v>87</c:v>
                </c:pt>
                <c:pt idx="3">
                  <c:v>81</c:v>
                </c:pt>
                <c:pt idx="4">
                  <c:v>75</c:v>
                </c:pt>
                <c:pt idx="5">
                  <c:v>69</c:v>
                </c:pt>
                <c:pt idx="6">
                  <c:v>63</c:v>
                </c:pt>
                <c:pt idx="7">
                  <c:v>57</c:v>
                </c:pt>
                <c:pt idx="8">
                  <c:v>51</c:v>
                </c:pt>
                <c:pt idx="9">
                  <c:v>45</c:v>
                </c:pt>
                <c:pt idx="10">
                  <c:v>39</c:v>
                </c:pt>
                <c:pt idx="11">
                  <c:v>33</c:v>
                </c:pt>
                <c:pt idx="12">
                  <c:v>27</c:v>
                </c:pt>
                <c:pt idx="13">
                  <c:v>21</c:v>
                </c:pt>
                <c:pt idx="14">
                  <c:v>15</c:v>
                </c:pt>
                <c:pt idx="15">
                  <c:v>9</c:v>
                </c:pt>
                <c:pt idx="16">
                  <c:v>8</c:v>
                </c:pt>
              </c:numCache>
            </c:numRef>
          </c:xVal>
          <c:yVal>
            <c:numRef>
              <c:f>pos22a!$I$8:$I$24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0.99117916792465932</c:v>
                </c:pt>
                <c:pt idx="3">
                  <c:v>0.97824912932731767</c:v>
                </c:pt>
                <c:pt idx="4">
                  <c:v>0.95935018122181925</c:v>
                </c:pt>
                <c:pt idx="5">
                  <c:v>0.93188199957759799</c:v>
                </c:pt>
                <c:pt idx="6">
                  <c:v>0.89234346673016873</c:v>
                </c:pt>
                <c:pt idx="7">
                  <c:v>0.8362958175109747</c:v>
                </c:pt>
                <c:pt idx="8">
                  <c:v>0.75868794552431018</c:v>
                </c:pt>
                <c:pt idx="9">
                  <c:v>0.65498186364351541</c:v>
                </c:pt>
                <c:pt idx="10">
                  <c:v>0.52369632977976988</c:v>
                </c:pt>
                <c:pt idx="11">
                  <c:v>0.3708115930935848</c:v>
                </c:pt>
                <c:pt idx="12">
                  <c:v>0.21491617870725133</c:v>
                </c:pt>
                <c:pt idx="13">
                  <c:v>8.7540698721028987E-2</c:v>
                </c:pt>
                <c:pt idx="14">
                  <c:v>1.7642372878953469E-2</c:v>
                </c:pt>
                <c:pt idx="15">
                  <c:v>5.3792475857171419E-4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6D70-49B9-9AEB-FCE46F061D8C}"/>
            </c:ext>
          </c:extLst>
        </c:ser>
        <c:ser>
          <c:idx val="30"/>
          <c:order val="29"/>
          <c:tx>
            <c:strRef>
              <c:f>pos22b!$F$5</c:f>
              <c:strCache>
                <c:ptCount val="1"/>
                <c:pt idx="0">
                  <c:v>position 22b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pos22b!$E$8:$E$23</c:f>
              <c:numCache>
                <c:formatCode>General</c:formatCode>
                <c:ptCount val="16"/>
                <c:pt idx="0">
                  <c:v>128</c:v>
                </c:pt>
                <c:pt idx="1">
                  <c:v>119.9</c:v>
                </c:pt>
                <c:pt idx="2">
                  <c:v>111.83329999999999</c:v>
                </c:pt>
                <c:pt idx="3">
                  <c:v>103.7667</c:v>
                </c:pt>
                <c:pt idx="4">
                  <c:v>95.7</c:v>
                </c:pt>
                <c:pt idx="5">
                  <c:v>87.633300000000006</c:v>
                </c:pt>
                <c:pt idx="6">
                  <c:v>79.566699999999997</c:v>
                </c:pt>
                <c:pt idx="7">
                  <c:v>71.5</c:v>
                </c:pt>
                <c:pt idx="8">
                  <c:v>63.433300000000003</c:v>
                </c:pt>
                <c:pt idx="9">
                  <c:v>55.366700000000002</c:v>
                </c:pt>
                <c:pt idx="10">
                  <c:v>47.3</c:v>
                </c:pt>
                <c:pt idx="11">
                  <c:v>39.2333</c:v>
                </c:pt>
                <c:pt idx="12">
                  <c:v>31.166699999999999</c:v>
                </c:pt>
                <c:pt idx="13">
                  <c:v>23.1</c:v>
                </c:pt>
                <c:pt idx="14">
                  <c:v>15.033300000000001</c:v>
                </c:pt>
                <c:pt idx="15">
                  <c:v>8</c:v>
                </c:pt>
              </c:numCache>
            </c:numRef>
          </c:xVal>
          <c:yVal>
            <c:numRef>
              <c:f>pos22b!$I$8:$I$23</c:f>
              <c:numCache>
                <c:formatCode>0.0%</c:formatCode>
                <c:ptCount val="16"/>
                <c:pt idx="0">
                  <c:v>0.99999999999999989</c:v>
                </c:pt>
                <c:pt idx="1">
                  <c:v>0.99222174398663432</c:v>
                </c:pt>
                <c:pt idx="2">
                  <c:v>0.98184224393501174</c:v>
                </c:pt>
                <c:pt idx="3">
                  <c:v>0.96793765595731807</c:v>
                </c:pt>
                <c:pt idx="4">
                  <c:v>0.94925093557630291</c:v>
                </c:pt>
                <c:pt idx="5">
                  <c:v>0.92408121781128105</c:v>
                </c:pt>
                <c:pt idx="6">
                  <c:v>0.8901597887897108</c:v>
                </c:pt>
                <c:pt idx="7">
                  <c:v>0.84453075032482017</c:v>
                </c:pt>
                <c:pt idx="8">
                  <c:v>0.78350744237372894</c:v>
                </c:pt>
                <c:pt idx="9">
                  <c:v>0.70286619549287532</c:v>
                </c:pt>
                <c:pt idx="10">
                  <c:v>0.59861932938856011</c:v>
                </c:pt>
                <c:pt idx="11">
                  <c:v>0.46903782128380778</c:v>
                </c:pt>
                <c:pt idx="12">
                  <c:v>0.31889709934472787</c:v>
                </c:pt>
                <c:pt idx="13">
                  <c:v>0.16638307743259895</c:v>
                </c:pt>
                <c:pt idx="14">
                  <c:v>4.7982896150024733E-2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6D70-49B9-9AEB-FCE46F061D8C}"/>
            </c:ext>
          </c:extLst>
        </c:ser>
        <c:ser>
          <c:idx val="31"/>
          <c:order val="30"/>
          <c:tx>
            <c:strRef>
              <c:f>'pos23'!$F$5</c:f>
              <c:strCache>
                <c:ptCount val="1"/>
                <c:pt idx="0">
                  <c:v>position 23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'pos23'!$E$8:$E$24</c:f>
              <c:numCache>
                <c:formatCode>General</c:formatCode>
                <c:ptCount val="17"/>
                <c:pt idx="0">
                  <c:v>128</c:v>
                </c:pt>
                <c:pt idx="1">
                  <c:v>94.933300000000003</c:v>
                </c:pt>
                <c:pt idx="2">
                  <c:v>88.8</c:v>
                </c:pt>
                <c:pt idx="3">
                  <c:v>82.666700000000006</c:v>
                </c:pt>
                <c:pt idx="4">
                  <c:v>76.533299999999997</c:v>
                </c:pt>
                <c:pt idx="5">
                  <c:v>70.400000000000006</c:v>
                </c:pt>
                <c:pt idx="6">
                  <c:v>64.2667</c:v>
                </c:pt>
                <c:pt idx="7">
                  <c:v>58.133299999999998</c:v>
                </c:pt>
                <c:pt idx="8">
                  <c:v>52</c:v>
                </c:pt>
                <c:pt idx="9">
                  <c:v>45.866700000000002</c:v>
                </c:pt>
                <c:pt idx="10">
                  <c:v>39.7333</c:v>
                </c:pt>
                <c:pt idx="11">
                  <c:v>33.6</c:v>
                </c:pt>
                <c:pt idx="12">
                  <c:v>27.466699999999999</c:v>
                </c:pt>
                <c:pt idx="13">
                  <c:v>21.333300000000001</c:v>
                </c:pt>
                <c:pt idx="14">
                  <c:v>15.2</c:v>
                </c:pt>
                <c:pt idx="15">
                  <c:v>9.0667000000000009</c:v>
                </c:pt>
                <c:pt idx="16">
                  <c:v>6</c:v>
                </c:pt>
              </c:numCache>
            </c:numRef>
          </c:xVal>
          <c:yVal>
            <c:numRef>
              <c:f>'pos23'!$I$8:$I$24</c:f>
              <c:numCache>
                <c:formatCode>0.0%</c:formatCode>
                <c:ptCount val="17"/>
                <c:pt idx="0">
                  <c:v>1.0000000000000002</c:v>
                </c:pt>
                <c:pt idx="1">
                  <c:v>1.0000000000000002</c:v>
                </c:pt>
                <c:pt idx="2">
                  <c:v>0.99254031021706512</c:v>
                </c:pt>
                <c:pt idx="3">
                  <c:v>0.98314530800480848</c:v>
                </c:pt>
                <c:pt idx="4">
                  <c:v>0.97123209176611947</c:v>
                </c:pt>
                <c:pt idx="5">
                  <c:v>0.95601796444695908</c:v>
                </c:pt>
                <c:pt idx="6">
                  <c:v>0.9364452629684068</c:v>
                </c:pt>
                <c:pt idx="7">
                  <c:v>0.91107717445704117</c:v>
                </c:pt>
                <c:pt idx="8">
                  <c:v>0.87795926414607894</c:v>
                </c:pt>
                <c:pt idx="9">
                  <c:v>0.8344341865192797</c:v>
                </c:pt>
                <c:pt idx="10">
                  <c:v>0.77692936142602531</c:v>
                </c:pt>
                <c:pt idx="11">
                  <c:v>0.70078157608942926</c:v>
                </c:pt>
                <c:pt idx="12">
                  <c:v>0.60033259679364559</c:v>
                </c:pt>
                <c:pt idx="13">
                  <c:v>0.47002903298339455</c:v>
                </c:pt>
                <c:pt idx="14">
                  <c:v>0.30862595455081959</c:v>
                </c:pt>
                <c:pt idx="15">
                  <c:v>0.13183664776192822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6D70-49B9-9AEB-FCE46F061D8C}"/>
            </c:ext>
          </c:extLst>
        </c:ser>
        <c:ser>
          <c:idx val="0"/>
          <c:order val="31"/>
          <c:tx>
            <c:strRef>
              <c:f>'pos24'!$F$5</c:f>
              <c:strCache>
                <c:ptCount val="1"/>
                <c:pt idx="0">
                  <c:v>position 24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'pos24'!$E$8:$E$24</c:f>
              <c:numCache>
                <c:formatCode>General</c:formatCode>
                <c:ptCount val="17"/>
                <c:pt idx="0">
                  <c:v>128</c:v>
                </c:pt>
                <c:pt idx="1">
                  <c:v>107.8</c:v>
                </c:pt>
                <c:pt idx="2">
                  <c:v>101.4</c:v>
                </c:pt>
                <c:pt idx="3">
                  <c:v>95</c:v>
                </c:pt>
                <c:pt idx="4">
                  <c:v>88.6</c:v>
                </c:pt>
                <c:pt idx="5">
                  <c:v>82.2</c:v>
                </c:pt>
                <c:pt idx="6">
                  <c:v>75.8</c:v>
                </c:pt>
                <c:pt idx="7">
                  <c:v>69.400000000000006</c:v>
                </c:pt>
                <c:pt idx="8">
                  <c:v>63</c:v>
                </c:pt>
                <c:pt idx="9">
                  <c:v>56.6</c:v>
                </c:pt>
                <c:pt idx="10">
                  <c:v>50.2</c:v>
                </c:pt>
                <c:pt idx="11">
                  <c:v>43.8</c:v>
                </c:pt>
                <c:pt idx="12">
                  <c:v>37.4</c:v>
                </c:pt>
                <c:pt idx="13">
                  <c:v>31</c:v>
                </c:pt>
                <c:pt idx="14">
                  <c:v>24.6</c:v>
                </c:pt>
                <c:pt idx="15">
                  <c:v>18.2</c:v>
                </c:pt>
                <c:pt idx="16">
                  <c:v>16</c:v>
                </c:pt>
              </c:numCache>
            </c:numRef>
          </c:xVal>
          <c:yVal>
            <c:numRef>
              <c:f>'pos24'!$I$8:$I$24</c:f>
              <c:numCache>
                <c:formatCode>0.0%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0.99631804402356339</c:v>
                </c:pt>
                <c:pt idx="3">
                  <c:v>0.99106072042747007</c:v>
                </c:pt>
                <c:pt idx="4">
                  <c:v>0.98352267106459612</c:v>
                </c:pt>
                <c:pt idx="5">
                  <c:v>0.97267804364412003</c:v>
                </c:pt>
                <c:pt idx="6">
                  <c:v>0.95704226592747477</c:v>
                </c:pt>
                <c:pt idx="7">
                  <c:v>0.93448909981122685</c:v>
                </c:pt>
                <c:pt idx="8">
                  <c:v>0.90203042864905958</c:v>
                </c:pt>
                <c:pt idx="9">
                  <c:v>0.85560146519352287</c:v>
                </c:pt>
                <c:pt idx="10">
                  <c:v>0.78999163869401001</c:v>
                </c:pt>
                <c:pt idx="11">
                  <c:v>0.69924910864683709</c:v>
                </c:pt>
                <c:pt idx="12">
                  <c:v>0.5782540996824872</c:v>
                </c:pt>
                <c:pt idx="13">
                  <c:v>0.42662378052994687</c:v>
                </c:pt>
                <c:pt idx="14">
                  <c:v>0.25598470301101872</c:v>
                </c:pt>
                <c:pt idx="15">
                  <c:v>9.8239247184326806E-2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6D70-49B9-9AEB-FCE46F061D8C}"/>
            </c:ext>
          </c:extLst>
        </c:ser>
        <c:ser>
          <c:idx val="32"/>
          <c:order val="32"/>
          <c:tx>
            <c:strRef>
              <c:f>Cum_Perc_all_Pos!$AV$2</c:f>
              <c:strCache>
                <c:ptCount val="1"/>
                <c:pt idx="0">
                  <c:v>Average</c:v>
                </c:pt>
              </c:strCache>
            </c:strRef>
          </c:tx>
          <c:spPr>
            <a:ln w="762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Cum_Perc_all_Pos!$BA$3:$BA$9</c:f>
              <c:numCache>
                <c:formatCode>General</c:formatCode>
                <c:ptCount val="7"/>
              </c:numCache>
            </c:numRef>
          </c:xVal>
          <c:yVal>
            <c:numRef>
              <c:f>Cum_Perc_all_Pos!$AV$3:$AV$9</c:f>
              <c:numCache>
                <c:formatCode>0.00</c:formatCode>
                <c:ptCount val="7"/>
                <c:pt idx="0">
                  <c:v>1</c:v>
                </c:pt>
                <c:pt idx="1">
                  <c:v>0.98881180442592709</c:v>
                </c:pt>
                <c:pt idx="2">
                  <c:v>0.86079970525991034</c:v>
                </c:pt>
                <c:pt idx="3">
                  <c:v>0.45265524365224935</c:v>
                </c:pt>
                <c:pt idx="4">
                  <c:v>7.4823823098814607E-2</c:v>
                </c:pt>
                <c:pt idx="5">
                  <c:v>3.7382386040774088E-3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6D70-49B9-9AEB-FCE46F061D8C}"/>
            </c:ext>
          </c:extLst>
        </c:ser>
        <c:ser>
          <c:idx val="33"/>
          <c:order val="33"/>
          <c:tx>
            <c:strRef>
              <c:f>Cum_Perc_all_Pos!$AW$2</c:f>
              <c:strCache>
                <c:ptCount val="1"/>
                <c:pt idx="0">
                  <c:v>Down curve</c:v>
                </c:pt>
              </c:strCache>
            </c:strRef>
          </c:tx>
          <c:spPr>
            <a:ln w="381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Cum_Perc_all_Pos!$BA$3:$BA$9</c:f>
              <c:numCache>
                <c:formatCode>General</c:formatCode>
                <c:ptCount val="7"/>
              </c:numCache>
            </c:numRef>
          </c:xVal>
          <c:yVal>
            <c:numRef>
              <c:f>Cum_Perc_all_Pos!$AW$3:$AW$9</c:f>
              <c:numCache>
                <c:formatCode>0.00</c:formatCode>
                <c:ptCount val="7"/>
                <c:pt idx="0">
                  <c:v>0.99999999999999989</c:v>
                </c:pt>
                <c:pt idx="1">
                  <c:v>0.92791237551150085</c:v>
                </c:pt>
                <c:pt idx="2">
                  <c:v>0.68653594881277402</c:v>
                </c:pt>
                <c:pt idx="3">
                  <c:v>0.24451871702537475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D70-49B9-9AEB-FCE46F061D8C}"/>
            </c:ext>
          </c:extLst>
        </c:ser>
        <c:ser>
          <c:idx val="34"/>
          <c:order val="34"/>
          <c:tx>
            <c:strRef>
              <c:f>Cum_Perc_all_Pos!$AX$2</c:f>
              <c:strCache>
                <c:ptCount val="1"/>
                <c:pt idx="0">
                  <c:v>Up curve</c:v>
                </c:pt>
              </c:strCache>
            </c:strRef>
          </c:tx>
          <c:spPr>
            <a:ln w="381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Cum_Perc_all_Pos!$BA$3:$BA$9</c:f>
              <c:numCache>
                <c:formatCode>General</c:formatCode>
                <c:ptCount val="7"/>
              </c:numCache>
            </c:numRef>
          </c:xVal>
          <c:yVal>
            <c:numRef>
              <c:f>Cum_Perc_all_Pos!$AX$3:$AX$9</c:f>
              <c:numCache>
                <c:formatCode>0.00</c:formatCode>
                <c:ptCount val="7"/>
                <c:pt idx="0">
                  <c:v>1.0000000000000002</c:v>
                </c:pt>
                <c:pt idx="1">
                  <c:v>1.0000000000000002</c:v>
                </c:pt>
                <c:pt idx="2">
                  <c:v>0.96194764024569013</c:v>
                </c:pt>
                <c:pt idx="3">
                  <c:v>0.67457735211974679</c:v>
                </c:pt>
                <c:pt idx="4">
                  <c:v>0.32967864441533956</c:v>
                </c:pt>
                <c:pt idx="5">
                  <c:v>8.5979487893780404E-2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6D70-49B9-9AEB-FCE46F061D8C}"/>
            </c:ext>
          </c:extLst>
        </c:ser>
        <c:ser>
          <c:idx val="35"/>
          <c:order val="35"/>
          <c:tx>
            <c:strRef>
              <c:f>Cum_Perc_all_Pos!$AY$2</c:f>
              <c:strCache>
                <c:ptCount val="1"/>
                <c:pt idx="0">
                  <c:v>Upper Average</c:v>
                </c:pt>
              </c:strCache>
            </c:strRef>
          </c:tx>
          <c:spPr>
            <a:ln w="5715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Cum_Perc_all_Pos!$BA$3:$BA$9</c:f>
              <c:numCache>
                <c:formatCode>General</c:formatCode>
                <c:ptCount val="7"/>
              </c:numCache>
            </c:numRef>
          </c:xVal>
          <c:yVal>
            <c:numRef>
              <c:f>Cum_Perc_all_Pos!$AY$3:$AY$9</c:f>
              <c:numCache>
                <c:formatCode>0.00</c:formatCode>
                <c:ptCount val="7"/>
                <c:pt idx="0">
                  <c:v>1</c:v>
                </c:pt>
                <c:pt idx="1">
                  <c:v>0.99440590221296365</c:v>
                </c:pt>
                <c:pt idx="2">
                  <c:v>0.91137367275280023</c:v>
                </c:pt>
                <c:pt idx="3">
                  <c:v>0.5636162978859981</c:v>
                </c:pt>
                <c:pt idx="4">
                  <c:v>0.2022512337570771</c:v>
                </c:pt>
                <c:pt idx="5">
                  <c:v>4.4858863248928904E-2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6D70-49B9-9AEB-FCE46F061D8C}"/>
            </c:ext>
          </c:extLst>
        </c:ser>
        <c:ser>
          <c:idx val="36"/>
          <c:order val="36"/>
          <c:tx>
            <c:strRef>
              <c:f>Cum_Perc_all_Pos!$AZ$2</c:f>
              <c:strCache>
                <c:ptCount val="1"/>
                <c:pt idx="0">
                  <c:v>Lower Average</c:v>
                </c:pt>
              </c:strCache>
            </c:strRef>
          </c:tx>
          <c:spPr>
            <a:ln w="5715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Cum_Perc_all_Pos!$BA$3:$BA$9</c:f>
              <c:numCache>
                <c:formatCode>General</c:formatCode>
                <c:ptCount val="7"/>
              </c:numCache>
            </c:numRef>
          </c:xVal>
          <c:yVal>
            <c:numRef>
              <c:f>Cum_Perc_all_Pos!$AZ$3:$AZ$9</c:f>
              <c:numCache>
                <c:formatCode>0.00</c:formatCode>
                <c:ptCount val="7"/>
                <c:pt idx="0">
                  <c:v>1</c:v>
                </c:pt>
                <c:pt idx="1">
                  <c:v>0.95836208996871397</c:v>
                </c:pt>
                <c:pt idx="2">
                  <c:v>0.77366782703634218</c:v>
                </c:pt>
                <c:pt idx="3">
                  <c:v>0.34858698033881208</c:v>
                </c:pt>
                <c:pt idx="4">
                  <c:v>3.7411911549407303E-2</c:v>
                </c:pt>
                <c:pt idx="5">
                  <c:v>1.8691193020387044E-3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6D70-49B9-9AEB-FCE46F061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7184"/>
        <c:axId val="169157760"/>
      </c:scatterChart>
      <c:valAx>
        <c:axId val="169157184"/>
        <c:scaling>
          <c:logBase val="10"/>
          <c:orientation val="minMax"/>
          <c:min val="1"/>
        </c:scaling>
        <c:delete val="0"/>
        <c:axPos val="b"/>
        <c:min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7760"/>
        <c:crosses val="autoZero"/>
        <c:crossBetween val="midCat"/>
      </c:valAx>
      <c:valAx>
        <c:axId val="169157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7184"/>
        <c:crossesAt val="9.9999999999999995E-8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740827042432474"/>
          <c:y val="3.9390044573080187E-2"/>
          <c:w val="0.1863855585688633"/>
          <c:h val="0.758254427352102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cumulative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'pos1'!$O$5</c:f>
              <c:strCache>
                <c:ptCount val="1"/>
                <c:pt idx="0">
                  <c:v>position 1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'pos1'!$N$8:$N$19</c:f>
              <c:numCache>
                <c:formatCode>General</c:formatCode>
                <c:ptCount val="12"/>
                <c:pt idx="0">
                  <c:v>63</c:v>
                </c:pt>
                <c:pt idx="1">
                  <c:v>53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'pos1'!$R$8:$R$19</c:f>
              <c:numCache>
                <c:formatCode>0.0%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0.99293393641364402</c:v>
                </c:pt>
                <c:pt idx="3">
                  <c:v>0.92792615141916956</c:v>
                </c:pt>
                <c:pt idx="4">
                  <c:v>0.75939642670807705</c:v>
                </c:pt>
                <c:pt idx="5">
                  <c:v>0.54364321308700703</c:v>
                </c:pt>
                <c:pt idx="6">
                  <c:v>0.34562088925588602</c:v>
                </c:pt>
                <c:pt idx="7">
                  <c:v>0.2534128676304449</c:v>
                </c:pt>
                <c:pt idx="8">
                  <c:v>0.22322187850478808</c:v>
                </c:pt>
                <c:pt idx="9">
                  <c:v>0.21451254431695405</c:v>
                </c:pt>
                <c:pt idx="10">
                  <c:v>0.13019222157860791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BC-4E1B-821F-15A5D49AB562}"/>
            </c:ext>
          </c:extLst>
        </c:ser>
        <c:ser>
          <c:idx val="2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BC-4E1B-821F-15A5D49AB562}"/>
            </c:ext>
          </c:extLst>
        </c:ser>
        <c:ser>
          <c:idx val="3"/>
          <c:order val="2"/>
          <c:tx>
            <c:strRef>
              <c:f>pos2b!$O$5</c:f>
              <c:strCache>
                <c:ptCount val="1"/>
                <c:pt idx="0">
                  <c:v>position 2b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pos2b!$N$8:$N$20</c:f>
              <c:numCache>
                <c:formatCode>General</c:formatCode>
                <c:ptCount val="13"/>
                <c:pt idx="0">
                  <c:v>153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pos2b!$R$8:$R$20</c:f>
              <c:numCache>
                <c:formatCode>0.0%</c:formatCode>
                <c:ptCount val="13"/>
                <c:pt idx="0">
                  <c:v>1</c:v>
                </c:pt>
                <c:pt idx="1">
                  <c:v>0.90919439746616881</c:v>
                </c:pt>
                <c:pt idx="2">
                  <c:v>0.86149442660631659</c:v>
                </c:pt>
                <c:pt idx="3">
                  <c:v>0.80345651173367538</c:v>
                </c:pt>
                <c:pt idx="4">
                  <c:v>0.59582615042307685</c:v>
                </c:pt>
                <c:pt idx="5">
                  <c:v>0.4394633855404953</c:v>
                </c:pt>
                <c:pt idx="6">
                  <c:v>0.32221650312779998</c:v>
                </c:pt>
                <c:pt idx="7">
                  <c:v>0.23023167779166703</c:v>
                </c:pt>
                <c:pt idx="8">
                  <c:v>0.17217469927095164</c:v>
                </c:pt>
                <c:pt idx="9">
                  <c:v>0.13934709728724287</c:v>
                </c:pt>
                <c:pt idx="10">
                  <c:v>0.11079792260703558</c:v>
                </c:pt>
                <c:pt idx="11">
                  <c:v>5.9298839023832289E-2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BC-4E1B-821F-15A5D49AB562}"/>
            </c:ext>
          </c:extLst>
        </c:ser>
        <c:ser>
          <c:idx val="4"/>
          <c:order val="3"/>
          <c:tx>
            <c:strRef>
              <c:f>'pos3'!$O$5</c:f>
              <c:strCache>
                <c:ptCount val="1"/>
                <c:pt idx="0">
                  <c:v>position 3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'pos3'!$N$8:$N$18</c:f>
              <c:numCache>
                <c:formatCode>General</c:formatCode>
                <c:ptCount val="11"/>
                <c:pt idx="0">
                  <c:v>67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'pos3'!$R$8:$R$18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0.96189611867039049</c:v>
                </c:pt>
                <c:pt idx="2">
                  <c:v>0.82309368748681822</c:v>
                </c:pt>
                <c:pt idx="3">
                  <c:v>0.6825209149533128</c:v>
                </c:pt>
                <c:pt idx="4">
                  <c:v>0.54562303872382034</c:v>
                </c:pt>
                <c:pt idx="5">
                  <c:v>0.43170764442342474</c:v>
                </c:pt>
                <c:pt idx="6">
                  <c:v>0.3706276722887254</c:v>
                </c:pt>
                <c:pt idx="7">
                  <c:v>0.33931116465452776</c:v>
                </c:pt>
                <c:pt idx="8">
                  <c:v>0.30350808796743078</c:v>
                </c:pt>
                <c:pt idx="9">
                  <c:v>0.1895032179309375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BC-4E1B-821F-15A5D49AB562}"/>
            </c:ext>
          </c:extLst>
        </c:ser>
        <c:ser>
          <c:idx val="5"/>
          <c:order val="4"/>
          <c:tx>
            <c:strRef>
              <c:f>'pos4'!$O$5</c:f>
              <c:strCache>
                <c:ptCount val="1"/>
                <c:pt idx="0">
                  <c:v>position 4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'pos4'!$N$8:$N$19</c:f>
              <c:numCache>
                <c:formatCode>General</c:formatCode>
                <c:ptCount val="12"/>
                <c:pt idx="0">
                  <c:v>95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'pos4'!$R$8:$R$19</c:f>
              <c:numCache>
                <c:formatCode>0.0%</c:formatCode>
                <c:ptCount val="12"/>
                <c:pt idx="0">
                  <c:v>1</c:v>
                </c:pt>
                <c:pt idx="1">
                  <c:v>0.96725323425825249</c:v>
                </c:pt>
                <c:pt idx="2">
                  <c:v>0.83358429676875334</c:v>
                </c:pt>
                <c:pt idx="3">
                  <c:v>0.58876338955970975</c:v>
                </c:pt>
                <c:pt idx="4">
                  <c:v>0.44079746141239051</c:v>
                </c:pt>
                <c:pt idx="5">
                  <c:v>0.31958370713676609</c:v>
                </c:pt>
                <c:pt idx="6">
                  <c:v>0.22805443634669095</c:v>
                </c:pt>
                <c:pt idx="7">
                  <c:v>0.18293490906670135</c:v>
                </c:pt>
                <c:pt idx="8">
                  <c:v>0.16746182449889208</c:v>
                </c:pt>
                <c:pt idx="9">
                  <c:v>0.16071592735480314</c:v>
                </c:pt>
                <c:pt idx="10">
                  <c:v>9.7809168460394807E-2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BC-4E1B-821F-15A5D49AB562}"/>
            </c:ext>
          </c:extLst>
        </c:ser>
        <c:ser>
          <c:idx val="6"/>
          <c:order val="5"/>
          <c:tx>
            <c:strRef>
              <c:f>'pos5'!$O$5</c:f>
              <c:strCache>
                <c:ptCount val="1"/>
                <c:pt idx="0">
                  <c:v>position 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'pos5'!$R$8:$R$20</c:f>
              <c:numCache>
                <c:formatCode>0.0%</c:formatCode>
                <c:ptCount val="13"/>
                <c:pt idx="0">
                  <c:v>1</c:v>
                </c:pt>
                <c:pt idx="1">
                  <c:v>0.86393477782512906</c:v>
                </c:pt>
                <c:pt idx="2">
                  <c:v>0.8001247844821584</c:v>
                </c:pt>
                <c:pt idx="3">
                  <c:v>0.66261395636442644</c:v>
                </c:pt>
                <c:pt idx="4">
                  <c:v>0.44844423275648365</c:v>
                </c:pt>
                <c:pt idx="5">
                  <c:v>0.34857208114333782</c:v>
                </c:pt>
                <c:pt idx="6">
                  <c:v>0.26472136572159133</c:v>
                </c:pt>
                <c:pt idx="7">
                  <c:v>0.1978391115790529</c:v>
                </c:pt>
                <c:pt idx="8">
                  <c:v>0.1626794125102014</c:v>
                </c:pt>
                <c:pt idx="9">
                  <c:v>0.14627359554786792</c:v>
                </c:pt>
                <c:pt idx="10">
                  <c:v>0.13481459198538237</c:v>
                </c:pt>
                <c:pt idx="11">
                  <c:v>0.1064623320771324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BC-4E1B-821F-15A5D49AB562}"/>
            </c:ext>
          </c:extLst>
        </c:ser>
        <c:ser>
          <c:idx val="7"/>
          <c:order val="6"/>
          <c:tx>
            <c:strRef>
              <c:f>pos6a!$O$5</c:f>
              <c:strCache>
                <c:ptCount val="1"/>
                <c:pt idx="0">
                  <c:v>position 6a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pos6a!$N$8:$N$20</c:f>
              <c:numCache>
                <c:formatCode>General</c:formatCode>
                <c:ptCount val="13"/>
                <c:pt idx="0">
                  <c:v>113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pos6a!$R$8:$R$20</c:f>
              <c:numCache>
                <c:formatCode>0.0%</c:formatCode>
                <c:ptCount val="13"/>
                <c:pt idx="0">
                  <c:v>1</c:v>
                </c:pt>
                <c:pt idx="1">
                  <c:v>0.95193189874473494</c:v>
                </c:pt>
                <c:pt idx="2">
                  <c:v>0.85511541348680098</c:v>
                </c:pt>
                <c:pt idx="3">
                  <c:v>0.65759623003461365</c:v>
                </c:pt>
                <c:pt idx="4">
                  <c:v>0.53380301513824602</c:v>
                </c:pt>
                <c:pt idx="5">
                  <c:v>0.40809145502314526</c:v>
                </c:pt>
                <c:pt idx="6">
                  <c:v>0.31049303557279284</c:v>
                </c:pt>
                <c:pt idx="7">
                  <c:v>0.25092528879436171</c:v>
                </c:pt>
                <c:pt idx="8">
                  <c:v>0.17948517452771173</c:v>
                </c:pt>
                <c:pt idx="9">
                  <c:v>0.1280703949288961</c:v>
                </c:pt>
                <c:pt idx="10">
                  <c:v>0.10075743358772259</c:v>
                </c:pt>
                <c:pt idx="11">
                  <c:v>5.6888318945744192E-2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BC-4E1B-821F-15A5D49AB562}"/>
            </c:ext>
          </c:extLst>
        </c:ser>
        <c:ser>
          <c:idx val="8"/>
          <c:order val="7"/>
          <c:tx>
            <c:strRef>
              <c:f>pos6b!$O$5</c:f>
              <c:strCache>
                <c:ptCount val="1"/>
                <c:pt idx="0">
                  <c:v>position 6b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pos6b!$N$8:$N$19</c:f>
              <c:numCache>
                <c:formatCode>General</c:formatCode>
                <c:ptCount val="12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pos6b!$R$8:$R$19</c:f>
              <c:numCache>
                <c:formatCode>0.0%</c:formatCode>
                <c:ptCount val="12"/>
                <c:pt idx="0">
                  <c:v>1</c:v>
                </c:pt>
                <c:pt idx="1">
                  <c:v>0.96092615890835198</c:v>
                </c:pt>
                <c:pt idx="2">
                  <c:v>0.87558066389238376</c:v>
                </c:pt>
                <c:pt idx="3">
                  <c:v>0.70324748378979973</c:v>
                </c:pt>
                <c:pt idx="4">
                  <c:v>0.54031984902738805</c:v>
                </c:pt>
                <c:pt idx="5">
                  <c:v>0.39429800154843708</c:v>
                </c:pt>
                <c:pt idx="6">
                  <c:v>0.29181989741604569</c:v>
                </c:pt>
                <c:pt idx="7">
                  <c:v>0.22636818929642893</c:v>
                </c:pt>
                <c:pt idx="8">
                  <c:v>0.19342761056808286</c:v>
                </c:pt>
                <c:pt idx="9">
                  <c:v>0.1623620923255589</c:v>
                </c:pt>
                <c:pt idx="10">
                  <c:v>0.11971051485531792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C-4E1B-821F-15A5D49AB562}"/>
            </c:ext>
          </c:extLst>
        </c:ser>
        <c:ser>
          <c:idx val="9"/>
          <c:order val="8"/>
          <c:tx>
            <c:strRef>
              <c:f>pos7a!$O$5</c:f>
              <c:strCache>
                <c:ptCount val="1"/>
                <c:pt idx="0">
                  <c:v>position 7a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pos7a!$N$8:$N$20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pos7a!$R$8:$R$20</c:f>
              <c:numCache>
                <c:formatCode>0.0%</c:formatCode>
                <c:ptCount val="13"/>
                <c:pt idx="0">
                  <c:v>1</c:v>
                </c:pt>
                <c:pt idx="1">
                  <c:v>0.9816210926732456</c:v>
                </c:pt>
                <c:pt idx="2">
                  <c:v>0.93460568388555054</c:v>
                </c:pt>
                <c:pt idx="3">
                  <c:v>0.79556480511604832</c:v>
                </c:pt>
                <c:pt idx="4">
                  <c:v>0.61959038535751698</c:v>
                </c:pt>
                <c:pt idx="5">
                  <c:v>0.44982151717294228</c:v>
                </c:pt>
                <c:pt idx="6">
                  <c:v>0.29629182975908264</c:v>
                </c:pt>
                <c:pt idx="7">
                  <c:v>0.21585051546391751</c:v>
                </c:pt>
                <c:pt idx="8">
                  <c:v>0.19304054799051765</c:v>
                </c:pt>
                <c:pt idx="9">
                  <c:v>0.17342121947185621</c:v>
                </c:pt>
                <c:pt idx="10">
                  <c:v>0.11513865152433982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C-4E1B-821F-15A5D49AB562}"/>
            </c:ext>
          </c:extLst>
        </c:ser>
        <c:ser>
          <c:idx val="10"/>
          <c:order val="9"/>
          <c:tx>
            <c:strRef>
              <c:f>pos7b!$O$5</c:f>
              <c:strCache>
                <c:ptCount val="1"/>
                <c:pt idx="0">
                  <c:v>position 7b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pos7b!$N$8:$N$18</c:f>
              <c:numCache>
                <c:formatCode>General</c:formatCode>
                <c:ptCount val="11"/>
                <c:pt idx="0">
                  <c:v>75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pos7b!$R$8:$R$18</c:f>
              <c:numCache>
                <c:formatCode>0.0%</c:formatCode>
                <c:ptCount val="11"/>
                <c:pt idx="0">
                  <c:v>1</c:v>
                </c:pt>
                <c:pt idx="1">
                  <c:v>0.99005203308608392</c:v>
                </c:pt>
                <c:pt idx="2">
                  <c:v>0.89182811684511853</c:v>
                </c:pt>
                <c:pt idx="3">
                  <c:v>0.22486991728479019</c:v>
                </c:pt>
                <c:pt idx="4">
                  <c:v>0.18165873254361131</c:v>
                </c:pt>
                <c:pt idx="5">
                  <c:v>0.1503803634408262</c:v>
                </c:pt>
                <c:pt idx="6">
                  <c:v>0.13208496101472425</c:v>
                </c:pt>
                <c:pt idx="7">
                  <c:v>0.12388777301554667</c:v>
                </c:pt>
                <c:pt idx="8">
                  <c:v>0.11867971974884943</c:v>
                </c:pt>
                <c:pt idx="9">
                  <c:v>0.10491388445175474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BC-4E1B-821F-15A5D49AB562}"/>
            </c:ext>
          </c:extLst>
        </c:ser>
        <c:ser>
          <c:idx val="11"/>
          <c:order val="10"/>
          <c:tx>
            <c:strRef>
              <c:f>pos8a!$O$5</c:f>
              <c:strCache>
                <c:ptCount val="1"/>
                <c:pt idx="0">
                  <c:v>position 8a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pos8a!$N$8:$N$20</c:f>
              <c:numCache>
                <c:formatCode>General</c:formatCode>
                <c:ptCount val="13"/>
                <c:pt idx="0">
                  <c:v>122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pos8a!$R$8:$R$20</c:f>
              <c:numCache>
                <c:formatCode>0.0%</c:formatCode>
                <c:ptCount val="13"/>
                <c:pt idx="0">
                  <c:v>0.99999999999999978</c:v>
                </c:pt>
                <c:pt idx="1">
                  <c:v>0.9157768798974798</c:v>
                </c:pt>
                <c:pt idx="2">
                  <c:v>0.87849737125058314</c:v>
                </c:pt>
                <c:pt idx="3">
                  <c:v>0.68595533575537526</c:v>
                </c:pt>
                <c:pt idx="4">
                  <c:v>0.42938732991772094</c:v>
                </c:pt>
                <c:pt idx="5">
                  <c:v>0.33354820577216121</c:v>
                </c:pt>
                <c:pt idx="6">
                  <c:v>0.27015911733840081</c:v>
                </c:pt>
                <c:pt idx="7">
                  <c:v>0.2251802994634205</c:v>
                </c:pt>
                <c:pt idx="8">
                  <c:v>0.18932668432058619</c:v>
                </c:pt>
                <c:pt idx="9">
                  <c:v>0.16390555582772728</c:v>
                </c:pt>
                <c:pt idx="10">
                  <c:v>0.14785974158581014</c:v>
                </c:pt>
                <c:pt idx="11">
                  <c:v>5.7100201894143505E-2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BC-4E1B-821F-15A5D49AB562}"/>
            </c:ext>
          </c:extLst>
        </c:ser>
        <c:ser>
          <c:idx val="12"/>
          <c:order val="11"/>
          <c:tx>
            <c:strRef>
              <c:f>pos8b!$O$5</c:f>
              <c:strCache>
                <c:ptCount val="1"/>
                <c:pt idx="0">
                  <c:v>position 8b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pos8b!$N$8:$N$19</c:f>
              <c:numCache>
                <c:formatCode>General</c:formatCode>
                <c:ptCount val="12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pos8b!$R$8:$R$19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0.93784782840328851</c:v>
                </c:pt>
                <c:pt idx="2">
                  <c:v>0.8939569041120593</c:v>
                </c:pt>
                <c:pt idx="3">
                  <c:v>0.71320907816764623</c:v>
                </c:pt>
                <c:pt idx="4">
                  <c:v>0.56486103256370546</c:v>
                </c:pt>
                <c:pt idx="5">
                  <c:v>0.42941388608850317</c:v>
                </c:pt>
                <c:pt idx="6">
                  <c:v>0.35044710549394709</c:v>
                </c:pt>
                <c:pt idx="7">
                  <c:v>0.28891375085036108</c:v>
                </c:pt>
                <c:pt idx="8">
                  <c:v>0.24510069094396225</c:v>
                </c:pt>
                <c:pt idx="9">
                  <c:v>0.21555320596359226</c:v>
                </c:pt>
                <c:pt idx="10">
                  <c:v>8.1298614013950027E-2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4BC-4E1B-821F-15A5D49AB562}"/>
            </c:ext>
          </c:extLst>
        </c:ser>
        <c:ser>
          <c:idx val="13"/>
          <c:order val="12"/>
          <c:tx>
            <c:strRef>
              <c:f>'pos10'!$O$5</c:f>
              <c:strCache>
                <c:ptCount val="1"/>
                <c:pt idx="0">
                  <c:v>position 10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'pos10'!$N$8:$N$19</c:f>
              <c:numCache>
                <c:formatCode>General</c:formatCode>
                <c:ptCount val="12"/>
                <c:pt idx="0">
                  <c:v>81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'pos10'!$R$8:$R$19</c:f>
              <c:numCache>
                <c:formatCode>0.0%</c:formatCode>
                <c:ptCount val="12"/>
                <c:pt idx="0">
                  <c:v>1</c:v>
                </c:pt>
                <c:pt idx="1">
                  <c:v>0.97334641035700276</c:v>
                </c:pt>
                <c:pt idx="2">
                  <c:v>0.95229501765398195</c:v>
                </c:pt>
                <c:pt idx="3">
                  <c:v>0.65276186739898001</c:v>
                </c:pt>
                <c:pt idx="4">
                  <c:v>0.4601490780698313</c:v>
                </c:pt>
                <c:pt idx="5">
                  <c:v>0.30682620635543351</c:v>
                </c:pt>
                <c:pt idx="6">
                  <c:v>0.21262063554335034</c:v>
                </c:pt>
                <c:pt idx="7">
                  <c:v>0.16005492349941153</c:v>
                </c:pt>
                <c:pt idx="8">
                  <c:v>0.136614358571989</c:v>
                </c:pt>
                <c:pt idx="9">
                  <c:v>0.12539034915653197</c:v>
                </c:pt>
                <c:pt idx="10">
                  <c:v>9.0698313063946656E-2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4BC-4E1B-821F-15A5D49AB562}"/>
            </c:ext>
          </c:extLst>
        </c:ser>
        <c:ser>
          <c:idx val="14"/>
          <c:order val="13"/>
          <c:tx>
            <c:strRef>
              <c:f>'pos11'!$O$5</c:f>
              <c:strCache>
                <c:ptCount val="1"/>
                <c:pt idx="0">
                  <c:v>position 11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'pos11'!$N$8:$N$18</c:f>
              <c:numCache>
                <c:formatCode>General</c:formatCode>
                <c:ptCount val="11"/>
                <c:pt idx="0">
                  <c:v>89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'pos11'!$R$8:$R$18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0.95654997307070855</c:v>
                </c:pt>
                <c:pt idx="2">
                  <c:v>0.79065630530122322</c:v>
                </c:pt>
                <c:pt idx="3">
                  <c:v>0.53577594829576047</c:v>
                </c:pt>
                <c:pt idx="4">
                  <c:v>0.38272832192044315</c:v>
                </c:pt>
                <c:pt idx="5">
                  <c:v>0.29031930445487419</c:v>
                </c:pt>
                <c:pt idx="6">
                  <c:v>0.22310994844964221</c:v>
                </c:pt>
                <c:pt idx="7">
                  <c:v>0.1813495422020466</c:v>
                </c:pt>
                <c:pt idx="8">
                  <c:v>0.14749557590213125</c:v>
                </c:pt>
                <c:pt idx="9">
                  <c:v>8.0218511964299452E-2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4BC-4E1B-821F-15A5D49AB562}"/>
            </c:ext>
          </c:extLst>
        </c:ser>
        <c:ser>
          <c:idx val="15"/>
          <c:order val="14"/>
          <c:tx>
            <c:strRef>
              <c:f>'pos12'!$O$5</c:f>
              <c:strCache>
                <c:ptCount val="1"/>
                <c:pt idx="0">
                  <c:v>position 12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'pos12'!$N$8:$N$19</c:f>
              <c:numCache>
                <c:formatCode>General</c:formatCode>
                <c:ptCount val="12"/>
                <c:pt idx="0">
                  <c:v>102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'pos12'!$R$8:$R$19</c:f>
              <c:numCache>
                <c:formatCode>0.0%</c:formatCode>
                <c:ptCount val="12"/>
                <c:pt idx="0">
                  <c:v>0.99999999999999978</c:v>
                </c:pt>
                <c:pt idx="1">
                  <c:v>0.94267301168544226</c:v>
                </c:pt>
                <c:pt idx="2">
                  <c:v>0.88618597924362552</c:v>
                </c:pt>
                <c:pt idx="3">
                  <c:v>0.71211399739140457</c:v>
                </c:pt>
                <c:pt idx="4">
                  <c:v>0.5554651847163522</c:v>
                </c:pt>
                <c:pt idx="5">
                  <c:v>0.4033385288350344</c:v>
                </c:pt>
                <c:pt idx="6">
                  <c:v>0.28490475077858585</c:v>
                </c:pt>
                <c:pt idx="7">
                  <c:v>0.20173728901284479</c:v>
                </c:pt>
                <c:pt idx="8">
                  <c:v>0.16083971926545265</c:v>
                </c:pt>
                <c:pt idx="9">
                  <c:v>0.14598078157302438</c:v>
                </c:pt>
                <c:pt idx="10">
                  <c:v>6.7539550387000782E-2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4BC-4E1B-821F-15A5D49AB562}"/>
            </c:ext>
          </c:extLst>
        </c:ser>
        <c:ser>
          <c:idx val="16"/>
          <c:order val="15"/>
          <c:tx>
            <c:strRef>
              <c:f>'pos13'!$O$5</c:f>
              <c:strCache>
                <c:ptCount val="1"/>
                <c:pt idx="0">
                  <c:v>position 13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'pos13'!$N$8:$N$19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'pos13'!$R$8:$R$19</c:f>
              <c:numCache>
                <c:formatCode>0.0%</c:formatCode>
                <c:ptCount val="12"/>
                <c:pt idx="0">
                  <c:v>1</c:v>
                </c:pt>
                <c:pt idx="1">
                  <c:v>0.98172846633680788</c:v>
                </c:pt>
                <c:pt idx="2">
                  <c:v>0.96375912787367346</c:v>
                </c:pt>
                <c:pt idx="3">
                  <c:v>0.658623162585528</c:v>
                </c:pt>
                <c:pt idx="4">
                  <c:v>0.47361655488451182</c:v>
                </c:pt>
                <c:pt idx="5">
                  <c:v>0.34080853002331862</c:v>
                </c:pt>
                <c:pt idx="6">
                  <c:v>0.24547270996928433</c:v>
                </c:pt>
                <c:pt idx="7">
                  <c:v>0.18202975946164152</c:v>
                </c:pt>
                <c:pt idx="8">
                  <c:v>0.14727280107888197</c:v>
                </c:pt>
                <c:pt idx="9">
                  <c:v>0.12832922137377037</c:v>
                </c:pt>
                <c:pt idx="10">
                  <c:v>6.0177438196571217E-2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4BC-4E1B-821F-15A5D49AB562}"/>
            </c:ext>
          </c:extLst>
        </c:ser>
        <c:ser>
          <c:idx val="17"/>
          <c:order val="1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4BC-4E1B-821F-15A5D49AB562}"/>
            </c:ext>
          </c:extLst>
        </c:ser>
        <c:ser>
          <c:idx val="18"/>
          <c:order val="17"/>
          <c:tx>
            <c:strRef>
              <c:f>pos14b!$O$5</c:f>
              <c:strCache>
                <c:ptCount val="1"/>
                <c:pt idx="0">
                  <c:v>position 14b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pos14b!$N$8:$N$19</c:f>
              <c:numCache>
                <c:formatCode>General</c:formatCode>
                <c:ptCount val="12"/>
                <c:pt idx="0">
                  <c:v>91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pos14b!$R$8:$R$19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0.976577514077829</c:v>
                </c:pt>
                <c:pt idx="2">
                  <c:v>0.96466066348324531</c:v>
                </c:pt>
                <c:pt idx="3">
                  <c:v>0.77200770958691067</c:v>
                </c:pt>
                <c:pt idx="4">
                  <c:v>0.61000008392148319</c:v>
                </c:pt>
                <c:pt idx="5">
                  <c:v>0.45357603426234427</c:v>
                </c:pt>
                <c:pt idx="6">
                  <c:v>0.33485790694226492</c:v>
                </c:pt>
                <c:pt idx="7">
                  <c:v>0.24967760163590952</c:v>
                </c:pt>
                <c:pt idx="8">
                  <c:v>0.19281799947968686</c:v>
                </c:pt>
                <c:pt idx="9">
                  <c:v>0.15804932904774299</c:v>
                </c:pt>
                <c:pt idx="10">
                  <c:v>4.2343982969533719E-2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4BC-4E1B-821F-15A5D49AB562}"/>
            </c:ext>
          </c:extLst>
        </c:ser>
        <c:ser>
          <c:idx val="19"/>
          <c:order val="18"/>
          <c:tx>
            <c:strRef>
              <c:f>'pos15'!$O$5</c:f>
              <c:strCache>
                <c:ptCount val="1"/>
                <c:pt idx="0">
                  <c:v>position 15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'pos15'!$N$8:$N$19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'pos15'!$R$8:$R$19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0.96903090752370391</c:v>
                </c:pt>
                <c:pt idx="2">
                  <c:v>0.9469541048780058</c:v>
                </c:pt>
                <c:pt idx="3">
                  <c:v>0.86171653737224474</c:v>
                </c:pt>
                <c:pt idx="4">
                  <c:v>0.76109557232571634</c:v>
                </c:pt>
                <c:pt idx="5">
                  <c:v>0.60534856720671271</c:v>
                </c:pt>
                <c:pt idx="6">
                  <c:v>0.48066300772248316</c:v>
                </c:pt>
                <c:pt idx="7">
                  <c:v>0.40697398279592589</c:v>
                </c:pt>
                <c:pt idx="8">
                  <c:v>0.37000633278800993</c:v>
                </c:pt>
                <c:pt idx="9">
                  <c:v>0.33941544848452865</c:v>
                </c:pt>
                <c:pt idx="10">
                  <c:v>0.1727004063538973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4BC-4E1B-821F-15A5D49AB562}"/>
            </c:ext>
          </c:extLst>
        </c:ser>
        <c:ser>
          <c:idx val="20"/>
          <c:order val="19"/>
          <c:tx>
            <c:strRef>
              <c:f>'pos16'!$O$5</c:f>
              <c:strCache>
                <c:ptCount val="1"/>
                <c:pt idx="0">
                  <c:v>position 16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'pos16'!$N$8:$N$19</c:f>
              <c:numCache>
                <c:formatCode>General</c:formatCode>
                <c:ptCount val="12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'pos16'!$R$8:$R$19</c:f>
              <c:numCache>
                <c:formatCode>0.0%</c:formatCode>
                <c:ptCount val="12"/>
                <c:pt idx="0">
                  <c:v>1</c:v>
                </c:pt>
                <c:pt idx="1">
                  <c:v>0.94612696212828784</c:v>
                </c:pt>
                <c:pt idx="2">
                  <c:v>0.77273658521888466</c:v>
                </c:pt>
                <c:pt idx="3">
                  <c:v>0.49755054080925554</c:v>
                </c:pt>
                <c:pt idx="4">
                  <c:v>0.37676779849959324</c:v>
                </c:pt>
                <c:pt idx="5">
                  <c:v>0.27699376336958814</c:v>
                </c:pt>
                <c:pt idx="6">
                  <c:v>0.20405832906510801</c:v>
                </c:pt>
                <c:pt idx="7">
                  <c:v>0.15979030460064475</c:v>
                </c:pt>
                <c:pt idx="8">
                  <c:v>0.14218010906571057</c:v>
                </c:pt>
                <c:pt idx="9">
                  <c:v>0.1359645687083848</c:v>
                </c:pt>
                <c:pt idx="10">
                  <c:v>7.5143864300563398E-2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4BC-4E1B-821F-15A5D49AB562}"/>
            </c:ext>
          </c:extLst>
        </c:ser>
        <c:ser>
          <c:idx val="21"/>
          <c:order val="20"/>
          <c:tx>
            <c:strRef>
              <c:f>'pos17'!$O$5</c:f>
              <c:strCache>
                <c:ptCount val="1"/>
                <c:pt idx="0">
                  <c:v>position 17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'pos17'!$N$8:$N$19</c:f>
              <c:numCache>
                <c:formatCode>General</c:formatCode>
                <c:ptCount val="12"/>
                <c:pt idx="0">
                  <c:v>82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'pos17'!$R$8:$R$19</c:f>
              <c:numCache>
                <c:formatCode>0.0%</c:formatCode>
                <c:ptCount val="12"/>
                <c:pt idx="0">
                  <c:v>1</c:v>
                </c:pt>
                <c:pt idx="1">
                  <c:v>0.97047568748035662</c:v>
                </c:pt>
                <c:pt idx="2">
                  <c:v>0.87958927767175266</c:v>
                </c:pt>
                <c:pt idx="3">
                  <c:v>0.596111163313644</c:v>
                </c:pt>
                <c:pt idx="4">
                  <c:v>0.45215097836547036</c:v>
                </c:pt>
                <c:pt idx="5">
                  <c:v>0.37766948452338911</c:v>
                </c:pt>
                <c:pt idx="6">
                  <c:v>0.30827503750481977</c:v>
                </c:pt>
                <c:pt idx="7">
                  <c:v>0.26019758478681387</c:v>
                </c:pt>
                <c:pt idx="8">
                  <c:v>0.22255991860725086</c:v>
                </c:pt>
                <c:pt idx="9">
                  <c:v>0.17824104825566139</c:v>
                </c:pt>
                <c:pt idx="10">
                  <c:v>7.4640261545490194E-2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4BC-4E1B-821F-15A5D49AB562}"/>
            </c:ext>
          </c:extLst>
        </c:ser>
        <c:ser>
          <c:idx val="22"/>
          <c:order val="21"/>
          <c:tx>
            <c:strRef>
              <c:f>'pos18'!$O$5</c:f>
              <c:strCache>
                <c:ptCount val="1"/>
                <c:pt idx="0">
                  <c:v>position 18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'pos18'!$N$8:$N$19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'pos18'!$R$8:$R$19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0.98596891213790305</c:v>
                </c:pt>
                <c:pt idx="2">
                  <c:v>0.92921065808678605</c:v>
                </c:pt>
                <c:pt idx="3">
                  <c:v>0.63463771667217117</c:v>
                </c:pt>
                <c:pt idx="4">
                  <c:v>0.48836069590786574</c:v>
                </c:pt>
                <c:pt idx="5">
                  <c:v>0.35810170141589337</c:v>
                </c:pt>
                <c:pt idx="6">
                  <c:v>0.25276999456654914</c:v>
                </c:pt>
                <c:pt idx="7">
                  <c:v>0.18942767650724995</c:v>
                </c:pt>
                <c:pt idx="8">
                  <c:v>0.15281047910252177</c:v>
                </c:pt>
                <c:pt idx="9">
                  <c:v>0.12454055378583681</c:v>
                </c:pt>
                <c:pt idx="10">
                  <c:v>5.2784377230644663E-2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BC-4E1B-821F-15A5D49AB562}"/>
            </c:ext>
          </c:extLst>
        </c:ser>
        <c:ser>
          <c:idx val="23"/>
          <c:order val="22"/>
          <c:tx>
            <c:strRef>
              <c:f>pos19a!$O$5</c:f>
              <c:strCache>
                <c:ptCount val="1"/>
                <c:pt idx="0">
                  <c:v>position 19a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pos19a!$N$8:$N$19</c:f>
              <c:numCache>
                <c:formatCode>General</c:formatCode>
                <c:ptCount val="12"/>
                <c:pt idx="0">
                  <c:v>89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pos19a!$R$8:$R$19</c:f>
              <c:numCache>
                <c:formatCode>0.0%</c:formatCode>
                <c:ptCount val="12"/>
                <c:pt idx="0">
                  <c:v>1</c:v>
                </c:pt>
                <c:pt idx="1">
                  <c:v>0.97182587156617684</c:v>
                </c:pt>
                <c:pt idx="2">
                  <c:v>0.85492431242482314</c:v>
                </c:pt>
                <c:pt idx="3">
                  <c:v>0.63645647923900683</c:v>
                </c:pt>
                <c:pt idx="4">
                  <c:v>0.47969614737435934</c:v>
                </c:pt>
                <c:pt idx="5">
                  <c:v>0.43055515028903613</c:v>
                </c:pt>
                <c:pt idx="6">
                  <c:v>0.30444269369308036</c:v>
                </c:pt>
                <c:pt idx="7">
                  <c:v>0.21860400273635958</c:v>
                </c:pt>
                <c:pt idx="8">
                  <c:v>0.17298396117222534</c:v>
                </c:pt>
                <c:pt idx="9">
                  <c:v>0.14272838389438433</c:v>
                </c:pt>
                <c:pt idx="10">
                  <c:v>6.4427650199877465E-2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BC-4E1B-821F-15A5D49AB562}"/>
            </c:ext>
          </c:extLst>
        </c:ser>
        <c:ser>
          <c:idx val="24"/>
          <c:order val="23"/>
          <c:tx>
            <c:strRef>
              <c:f>pos19b!$O$5</c:f>
              <c:strCache>
                <c:ptCount val="1"/>
                <c:pt idx="0">
                  <c:v>position 19b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pos19b!$N$8:$N$19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0.98762428941020675</c:v>
                </c:pt>
                <c:pt idx="2">
                  <c:v>0.97661361123993351</c:v>
                </c:pt>
                <c:pt idx="3">
                  <c:v>0.7509136675329372</c:v>
                </c:pt>
                <c:pt idx="4">
                  <c:v>0.6195205469463233</c:v>
                </c:pt>
                <c:pt idx="5">
                  <c:v>0.45547748425691781</c:v>
                </c:pt>
                <c:pt idx="6">
                  <c:v>0.32250932626316542</c:v>
                </c:pt>
                <c:pt idx="7">
                  <c:v>0.23969735947895432</c:v>
                </c:pt>
                <c:pt idx="8">
                  <c:v>0.19181038883006807</c:v>
                </c:pt>
                <c:pt idx="9">
                  <c:v>0.15859168321914313</c:v>
                </c:pt>
                <c:pt idx="10">
                  <c:v>4.9736181234304316E-2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BC-4E1B-821F-15A5D49AB562}"/>
            </c:ext>
          </c:extLst>
        </c:ser>
        <c:ser>
          <c:idx val="25"/>
          <c:order val="24"/>
          <c:tx>
            <c:strRef>
              <c:f>pos20a!$O$5</c:f>
              <c:strCache>
                <c:ptCount val="1"/>
                <c:pt idx="0">
                  <c:v>position 20a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pos20a!$N$8:$N$19</c:f>
              <c:numCache>
                <c:formatCode>General</c:formatCode>
                <c:ptCount val="12"/>
                <c:pt idx="0">
                  <c:v>74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pos20a!$R$8:$R$19</c:f>
              <c:numCache>
                <c:formatCode>0.0%</c:formatCode>
                <c:ptCount val="12"/>
                <c:pt idx="0">
                  <c:v>1</c:v>
                </c:pt>
                <c:pt idx="1">
                  <c:v>0.9694157642524075</c:v>
                </c:pt>
                <c:pt idx="2">
                  <c:v>0.91479447086198362</c:v>
                </c:pt>
                <c:pt idx="3">
                  <c:v>0.59554730413025503</c:v>
                </c:pt>
                <c:pt idx="4">
                  <c:v>0.34237130799093851</c:v>
                </c:pt>
                <c:pt idx="5">
                  <c:v>0.2060025020671255</c:v>
                </c:pt>
                <c:pt idx="6">
                  <c:v>0.17200328281043001</c:v>
                </c:pt>
                <c:pt idx="7">
                  <c:v>0.16456777866234698</c:v>
                </c:pt>
                <c:pt idx="8">
                  <c:v>0.1604888559651555</c:v>
                </c:pt>
                <c:pt idx="9">
                  <c:v>0.157070798663515</c:v>
                </c:pt>
                <c:pt idx="10">
                  <c:v>0.12224780300678385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4BC-4E1B-821F-15A5D49AB562}"/>
            </c:ext>
          </c:extLst>
        </c:ser>
        <c:ser>
          <c:idx val="26"/>
          <c:order val="25"/>
          <c:tx>
            <c:strRef>
              <c:f>pos20b!$O$5</c:f>
              <c:strCache>
                <c:ptCount val="1"/>
                <c:pt idx="0">
                  <c:v>position 20b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pos20b!$N$8:$N$19</c:f>
              <c:numCache>
                <c:formatCode>General</c:formatCode>
                <c:ptCount val="12"/>
                <c:pt idx="0">
                  <c:v>87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0.97923430844116022</c:v>
                </c:pt>
                <c:pt idx="2">
                  <c:v>0.93898245445675976</c:v>
                </c:pt>
                <c:pt idx="3">
                  <c:v>0.54222179571251106</c:v>
                </c:pt>
                <c:pt idx="4">
                  <c:v>0.34520363173018992</c:v>
                </c:pt>
                <c:pt idx="5">
                  <c:v>0.25216053825525536</c:v>
                </c:pt>
                <c:pt idx="6">
                  <c:v>0.19324088735345391</c:v>
                </c:pt>
                <c:pt idx="7">
                  <c:v>0.16456344065383938</c:v>
                </c:pt>
                <c:pt idx="8">
                  <c:v>0.15168817875021992</c:v>
                </c:pt>
                <c:pt idx="9">
                  <c:v>0.14299804338670036</c:v>
                </c:pt>
                <c:pt idx="10">
                  <c:v>9.2968454275493273E-2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4BC-4E1B-821F-15A5D49AB562}"/>
            </c:ext>
          </c:extLst>
        </c:ser>
        <c:ser>
          <c:idx val="27"/>
          <c:order val="26"/>
          <c:tx>
            <c:strRef>
              <c:f>pos21a!$O$5</c:f>
              <c:strCache>
                <c:ptCount val="1"/>
                <c:pt idx="0">
                  <c:v>position 21a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pos21a!$N$8:$N$19</c:f>
              <c:numCache>
                <c:formatCode>General</c:formatCode>
                <c:ptCount val="12"/>
                <c:pt idx="0">
                  <c:v>72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pos21a!$R$8:$R$19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0.99124836621869372</c:v>
                </c:pt>
                <c:pt idx="2">
                  <c:v>0.96222497418840047</c:v>
                </c:pt>
                <c:pt idx="3">
                  <c:v>0.77367874639996115</c:v>
                </c:pt>
                <c:pt idx="4">
                  <c:v>0.60725470400315751</c:v>
                </c:pt>
                <c:pt idx="5">
                  <c:v>0.4849348918486826</c:v>
                </c:pt>
                <c:pt idx="6">
                  <c:v>0.40573832614993899</c:v>
                </c:pt>
                <c:pt idx="7">
                  <c:v>0.34480579095035313</c:v>
                </c:pt>
                <c:pt idx="8">
                  <c:v>0.27680616847181039</c:v>
                </c:pt>
                <c:pt idx="9">
                  <c:v>0.19203830126784294</c:v>
                </c:pt>
                <c:pt idx="10">
                  <c:v>6.1364396866571913E-2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4BC-4E1B-821F-15A5D49AB562}"/>
            </c:ext>
          </c:extLst>
        </c:ser>
        <c:ser>
          <c:idx val="28"/>
          <c:order val="27"/>
          <c:tx>
            <c:strRef>
              <c:f>pos21b!$O$5</c:f>
              <c:strCache>
                <c:ptCount val="1"/>
                <c:pt idx="0">
                  <c:v>position 21b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pos21b!$N$8:$N$19</c:f>
              <c:numCache>
                <c:formatCode>General</c:formatCode>
                <c:ptCount val="12"/>
                <c:pt idx="0">
                  <c:v>103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0.96784671967805136</c:v>
                </c:pt>
                <c:pt idx="2">
                  <c:v>0.94307142678968847</c:v>
                </c:pt>
                <c:pt idx="3">
                  <c:v>0.73567292954881192</c:v>
                </c:pt>
                <c:pt idx="4">
                  <c:v>0.52952442191445193</c:v>
                </c:pt>
                <c:pt idx="5">
                  <c:v>0.37935937339767128</c:v>
                </c:pt>
                <c:pt idx="6">
                  <c:v>0.27840400440129376</c:v>
                </c:pt>
                <c:pt idx="7">
                  <c:v>0.22682461066011092</c:v>
                </c:pt>
                <c:pt idx="8">
                  <c:v>0.20198002788225153</c:v>
                </c:pt>
                <c:pt idx="9">
                  <c:v>0.17110168152703831</c:v>
                </c:pt>
                <c:pt idx="10">
                  <c:v>6.017411163432676E-2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4BC-4E1B-821F-15A5D49AB562}"/>
            </c:ext>
          </c:extLst>
        </c:ser>
        <c:ser>
          <c:idx val="29"/>
          <c:order val="28"/>
          <c:tx>
            <c:strRef>
              <c:f>pos22a!$O$5</c:f>
              <c:strCache>
                <c:ptCount val="1"/>
                <c:pt idx="0">
                  <c:v>position 22a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pos22a!$N$8:$N$19</c:f>
              <c:numCache>
                <c:formatCode>General</c:formatCode>
                <c:ptCount val="12"/>
                <c:pt idx="0">
                  <c:v>93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pos22a!$R$8:$R$19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0.97847843608032603</c:v>
                </c:pt>
                <c:pt idx="2">
                  <c:v>0.86960236417719727</c:v>
                </c:pt>
                <c:pt idx="3">
                  <c:v>0.58861428913732228</c:v>
                </c:pt>
                <c:pt idx="4">
                  <c:v>0.40476369119508576</c:v>
                </c:pt>
                <c:pt idx="5">
                  <c:v>0.27963995188386293</c:v>
                </c:pt>
                <c:pt idx="6">
                  <c:v>0.20515191193875601</c:v>
                </c:pt>
                <c:pt idx="7">
                  <c:v>0.17074209702130133</c:v>
                </c:pt>
                <c:pt idx="8">
                  <c:v>0.1569292804120368</c:v>
                </c:pt>
                <c:pt idx="9">
                  <c:v>0.14755050621177396</c:v>
                </c:pt>
                <c:pt idx="10">
                  <c:v>9.1338369230843708E-2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4BC-4E1B-821F-15A5D49AB562}"/>
            </c:ext>
          </c:extLst>
        </c:ser>
        <c:ser>
          <c:idx val="30"/>
          <c:order val="29"/>
          <c:tx>
            <c:strRef>
              <c:f>pos22b!$O$5</c:f>
              <c:strCache>
                <c:ptCount val="1"/>
                <c:pt idx="0">
                  <c:v>position 22b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pos22b!$N$8:$N$19</c:f>
              <c:numCache>
                <c:formatCode>General</c:formatCode>
                <c:ptCount val="12"/>
                <c:pt idx="0">
                  <c:v>94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pos22b!$R$8:$R$19</c:f>
              <c:numCache>
                <c:formatCode>0.0%</c:formatCode>
                <c:ptCount val="12"/>
                <c:pt idx="0">
                  <c:v>0.99999999999999967</c:v>
                </c:pt>
                <c:pt idx="1">
                  <c:v>0.98503043149619374</c:v>
                </c:pt>
                <c:pt idx="2">
                  <c:v>0.92146755399192315</c:v>
                </c:pt>
                <c:pt idx="3">
                  <c:v>0.72751733081220749</c:v>
                </c:pt>
                <c:pt idx="4">
                  <c:v>0.51990818541368555</c:v>
                </c:pt>
                <c:pt idx="5">
                  <c:v>0.38349926377276572</c:v>
                </c:pt>
                <c:pt idx="6">
                  <c:v>0.27875389206469547</c:v>
                </c:pt>
                <c:pt idx="7">
                  <c:v>0.20800210812947423</c:v>
                </c:pt>
                <c:pt idx="8">
                  <c:v>0.17073306041686406</c:v>
                </c:pt>
                <c:pt idx="9">
                  <c:v>0.15475103499448692</c:v>
                </c:pt>
                <c:pt idx="10">
                  <c:v>0.10187905531759475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4BC-4E1B-821F-15A5D49AB562}"/>
            </c:ext>
          </c:extLst>
        </c:ser>
        <c:ser>
          <c:idx val="31"/>
          <c:order val="30"/>
          <c:tx>
            <c:strRef>
              <c:f>'pos23'!$O$5</c:f>
              <c:strCache>
                <c:ptCount val="1"/>
                <c:pt idx="0">
                  <c:v>position 23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'pos23'!$N$8:$N$18</c:f>
              <c:numCache>
                <c:formatCode>General</c:formatCode>
                <c:ptCount val="11"/>
                <c:pt idx="0">
                  <c:v>53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'pos23'!$R$8:$R$18</c:f>
              <c:numCache>
                <c:formatCode>0.0%</c:formatCode>
                <c:ptCount val="11"/>
                <c:pt idx="0">
                  <c:v>1</c:v>
                </c:pt>
                <c:pt idx="1">
                  <c:v>0.9953907484844241</c:v>
                </c:pt>
                <c:pt idx="2">
                  <c:v>0.85588023448910588</c:v>
                </c:pt>
                <c:pt idx="3">
                  <c:v>0.68967457633900886</c:v>
                </c:pt>
                <c:pt idx="4">
                  <c:v>0.51199705888237534</c:v>
                </c:pt>
                <c:pt idx="5">
                  <c:v>0.38822252455933259</c:v>
                </c:pt>
                <c:pt idx="6">
                  <c:v>0.32486344811028195</c:v>
                </c:pt>
                <c:pt idx="7">
                  <c:v>0.27010013805245997</c:v>
                </c:pt>
                <c:pt idx="8">
                  <c:v>0.16497519057241755</c:v>
                </c:pt>
                <c:pt idx="9">
                  <c:v>2.9233608771333113E-2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4BC-4E1B-821F-15A5D49AB562}"/>
            </c:ext>
          </c:extLst>
        </c:ser>
        <c:ser>
          <c:idx val="0"/>
          <c:order val="31"/>
          <c:tx>
            <c:strRef>
              <c:f>'pos24'!$O$5</c:f>
              <c:strCache>
                <c:ptCount val="1"/>
                <c:pt idx="0">
                  <c:v>position 24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'pos24'!$N$8:$N$19</c:f>
              <c:numCache>
                <c:formatCode>General</c:formatCode>
                <c:ptCount val="12"/>
                <c:pt idx="0">
                  <c:v>73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'pos24'!$R$8:$R$19</c:f>
              <c:numCache>
                <c:formatCode>0.0%</c:formatCode>
                <c:ptCount val="12"/>
                <c:pt idx="0">
                  <c:v>0.99999999999999978</c:v>
                </c:pt>
                <c:pt idx="1">
                  <c:v>0.97922071358781693</c:v>
                </c:pt>
                <c:pt idx="2">
                  <c:v>0.92209101220758494</c:v>
                </c:pt>
                <c:pt idx="3">
                  <c:v>0.70992666464517129</c:v>
                </c:pt>
                <c:pt idx="4">
                  <c:v>0.56520445178172329</c:v>
                </c:pt>
                <c:pt idx="5">
                  <c:v>0.45325292274519041</c:v>
                </c:pt>
                <c:pt idx="6">
                  <c:v>0.3635968015453207</c:v>
                </c:pt>
                <c:pt idx="7">
                  <c:v>0.27347461338903667</c:v>
                </c:pt>
                <c:pt idx="8">
                  <c:v>0.22091573734038605</c:v>
                </c:pt>
                <c:pt idx="9">
                  <c:v>0.18785025212537759</c:v>
                </c:pt>
                <c:pt idx="10">
                  <c:v>0.13057455386723266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4BC-4E1B-821F-15A5D49AB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60064"/>
        <c:axId val="169160640"/>
      </c:scatterChart>
      <c:valAx>
        <c:axId val="169160064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60640"/>
        <c:crosses val="autoZero"/>
        <c:crossBetween val="midCat"/>
      </c:valAx>
      <c:valAx>
        <c:axId val="1691606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60064"/>
        <c:crossesAt val="9.9999999999999995E-8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448664580301611"/>
          <c:y val="0.10567159091882809"/>
          <c:w val="0.11076735959804131"/>
          <c:h val="0.79128398282938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cumulative curve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358267716535433"/>
          <c:y val="0.10462776659959758"/>
          <c:w val="0.85747712610690019"/>
          <c:h val="0.762575452716297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'pos1'!$O$5</c:f>
              <c:strCache>
                <c:ptCount val="1"/>
                <c:pt idx="0">
                  <c:v>position 1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'pos1'!$N$8:$N$19</c:f>
              <c:numCache>
                <c:formatCode>General</c:formatCode>
                <c:ptCount val="12"/>
                <c:pt idx="0">
                  <c:v>63</c:v>
                </c:pt>
                <c:pt idx="1">
                  <c:v>53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'pos1'!$R$8:$R$19</c:f>
              <c:numCache>
                <c:formatCode>0.0%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0.99293393641364402</c:v>
                </c:pt>
                <c:pt idx="3">
                  <c:v>0.92792615141916956</c:v>
                </c:pt>
                <c:pt idx="4">
                  <c:v>0.75939642670807705</c:v>
                </c:pt>
                <c:pt idx="5">
                  <c:v>0.54364321308700703</c:v>
                </c:pt>
                <c:pt idx="6">
                  <c:v>0.34562088925588602</c:v>
                </c:pt>
                <c:pt idx="7">
                  <c:v>0.2534128676304449</c:v>
                </c:pt>
                <c:pt idx="8">
                  <c:v>0.22322187850478808</c:v>
                </c:pt>
                <c:pt idx="9">
                  <c:v>0.21451254431695405</c:v>
                </c:pt>
                <c:pt idx="10">
                  <c:v>0.13019222157860791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1-41F5-9AE4-5CB6C3AF2D66}"/>
            </c:ext>
          </c:extLst>
        </c:ser>
        <c:ser>
          <c:idx val="2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D1-41F5-9AE4-5CB6C3AF2D66}"/>
            </c:ext>
          </c:extLst>
        </c:ser>
        <c:ser>
          <c:idx val="3"/>
          <c:order val="2"/>
          <c:tx>
            <c:strRef>
              <c:f>pos2b!$O$5</c:f>
              <c:strCache>
                <c:ptCount val="1"/>
                <c:pt idx="0">
                  <c:v>position 2b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pos2b!$N$8:$N$20</c:f>
              <c:numCache>
                <c:formatCode>General</c:formatCode>
                <c:ptCount val="13"/>
                <c:pt idx="0">
                  <c:v>153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pos2b!$R$8:$R$20</c:f>
              <c:numCache>
                <c:formatCode>0.0%</c:formatCode>
                <c:ptCount val="13"/>
                <c:pt idx="0">
                  <c:v>1</c:v>
                </c:pt>
                <c:pt idx="1">
                  <c:v>0.90919439746616881</c:v>
                </c:pt>
                <c:pt idx="2">
                  <c:v>0.86149442660631659</c:v>
                </c:pt>
                <c:pt idx="3">
                  <c:v>0.80345651173367538</c:v>
                </c:pt>
                <c:pt idx="4">
                  <c:v>0.59582615042307685</c:v>
                </c:pt>
                <c:pt idx="5">
                  <c:v>0.4394633855404953</c:v>
                </c:pt>
                <c:pt idx="6">
                  <c:v>0.32221650312779998</c:v>
                </c:pt>
                <c:pt idx="7">
                  <c:v>0.23023167779166703</c:v>
                </c:pt>
                <c:pt idx="8">
                  <c:v>0.17217469927095164</c:v>
                </c:pt>
                <c:pt idx="9">
                  <c:v>0.13934709728724287</c:v>
                </c:pt>
                <c:pt idx="10">
                  <c:v>0.11079792260703558</c:v>
                </c:pt>
                <c:pt idx="11">
                  <c:v>5.9298839023832289E-2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D1-41F5-9AE4-5CB6C3AF2D66}"/>
            </c:ext>
          </c:extLst>
        </c:ser>
        <c:ser>
          <c:idx val="4"/>
          <c:order val="3"/>
          <c:tx>
            <c:strRef>
              <c:f>'pos3'!$O$5</c:f>
              <c:strCache>
                <c:ptCount val="1"/>
                <c:pt idx="0">
                  <c:v>position 3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'pos3'!$N$8:$N$18</c:f>
              <c:numCache>
                <c:formatCode>General</c:formatCode>
                <c:ptCount val="11"/>
                <c:pt idx="0">
                  <c:v>67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'pos3'!$R$8:$R$18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0.96189611867039049</c:v>
                </c:pt>
                <c:pt idx="2">
                  <c:v>0.82309368748681822</c:v>
                </c:pt>
                <c:pt idx="3">
                  <c:v>0.6825209149533128</c:v>
                </c:pt>
                <c:pt idx="4">
                  <c:v>0.54562303872382034</c:v>
                </c:pt>
                <c:pt idx="5">
                  <c:v>0.43170764442342474</c:v>
                </c:pt>
                <c:pt idx="6">
                  <c:v>0.3706276722887254</c:v>
                </c:pt>
                <c:pt idx="7">
                  <c:v>0.33931116465452776</c:v>
                </c:pt>
                <c:pt idx="8">
                  <c:v>0.30350808796743078</c:v>
                </c:pt>
                <c:pt idx="9">
                  <c:v>0.1895032179309375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D1-41F5-9AE4-5CB6C3AF2D66}"/>
            </c:ext>
          </c:extLst>
        </c:ser>
        <c:ser>
          <c:idx val="5"/>
          <c:order val="4"/>
          <c:tx>
            <c:strRef>
              <c:f>'pos4'!$O$5</c:f>
              <c:strCache>
                <c:ptCount val="1"/>
                <c:pt idx="0">
                  <c:v>position 4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'pos4'!$N$8:$N$19</c:f>
              <c:numCache>
                <c:formatCode>General</c:formatCode>
                <c:ptCount val="12"/>
                <c:pt idx="0">
                  <c:v>95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'pos4'!$R$8:$R$19</c:f>
              <c:numCache>
                <c:formatCode>0.0%</c:formatCode>
                <c:ptCount val="12"/>
                <c:pt idx="0">
                  <c:v>1</c:v>
                </c:pt>
                <c:pt idx="1">
                  <c:v>0.96725323425825249</c:v>
                </c:pt>
                <c:pt idx="2">
                  <c:v>0.83358429676875334</c:v>
                </c:pt>
                <c:pt idx="3">
                  <c:v>0.58876338955970975</c:v>
                </c:pt>
                <c:pt idx="4">
                  <c:v>0.44079746141239051</c:v>
                </c:pt>
                <c:pt idx="5">
                  <c:v>0.31958370713676609</c:v>
                </c:pt>
                <c:pt idx="6">
                  <c:v>0.22805443634669095</c:v>
                </c:pt>
                <c:pt idx="7">
                  <c:v>0.18293490906670135</c:v>
                </c:pt>
                <c:pt idx="8">
                  <c:v>0.16746182449889208</c:v>
                </c:pt>
                <c:pt idx="9">
                  <c:v>0.16071592735480314</c:v>
                </c:pt>
                <c:pt idx="10">
                  <c:v>9.7809168460394807E-2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D1-41F5-9AE4-5CB6C3AF2D66}"/>
            </c:ext>
          </c:extLst>
        </c:ser>
        <c:ser>
          <c:idx val="6"/>
          <c:order val="5"/>
          <c:tx>
            <c:strRef>
              <c:f>'pos5'!$O$5</c:f>
              <c:strCache>
                <c:ptCount val="1"/>
                <c:pt idx="0">
                  <c:v>position 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'pos5'!$N$8:$N$20</c:f>
              <c:numCache>
                <c:formatCode>General</c:formatCode>
                <c:ptCount val="13"/>
                <c:pt idx="0">
                  <c:v>137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'pos5'!$R$8:$R$20</c:f>
              <c:numCache>
                <c:formatCode>0.0%</c:formatCode>
                <c:ptCount val="13"/>
                <c:pt idx="0">
                  <c:v>1</c:v>
                </c:pt>
                <c:pt idx="1">
                  <c:v>0.86393477782512906</c:v>
                </c:pt>
                <c:pt idx="2">
                  <c:v>0.8001247844821584</c:v>
                </c:pt>
                <c:pt idx="3">
                  <c:v>0.66261395636442644</c:v>
                </c:pt>
                <c:pt idx="4">
                  <c:v>0.44844423275648365</c:v>
                </c:pt>
                <c:pt idx="5">
                  <c:v>0.34857208114333782</c:v>
                </c:pt>
                <c:pt idx="6">
                  <c:v>0.26472136572159133</c:v>
                </c:pt>
                <c:pt idx="7">
                  <c:v>0.1978391115790529</c:v>
                </c:pt>
                <c:pt idx="8">
                  <c:v>0.1626794125102014</c:v>
                </c:pt>
                <c:pt idx="9">
                  <c:v>0.14627359554786792</c:v>
                </c:pt>
                <c:pt idx="10">
                  <c:v>0.13481459198538237</c:v>
                </c:pt>
                <c:pt idx="11">
                  <c:v>0.1064623320771324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D1-41F5-9AE4-5CB6C3AF2D66}"/>
            </c:ext>
          </c:extLst>
        </c:ser>
        <c:ser>
          <c:idx val="7"/>
          <c:order val="6"/>
          <c:tx>
            <c:strRef>
              <c:f>pos6a!$O$5</c:f>
              <c:strCache>
                <c:ptCount val="1"/>
                <c:pt idx="0">
                  <c:v>position 6a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pos6a!$N$8:$N$20</c:f>
              <c:numCache>
                <c:formatCode>General</c:formatCode>
                <c:ptCount val="13"/>
                <c:pt idx="0">
                  <c:v>113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pos6a!$R$8:$R$20</c:f>
              <c:numCache>
                <c:formatCode>0.0%</c:formatCode>
                <c:ptCount val="13"/>
                <c:pt idx="0">
                  <c:v>1</c:v>
                </c:pt>
                <c:pt idx="1">
                  <c:v>0.95193189874473494</c:v>
                </c:pt>
                <c:pt idx="2">
                  <c:v>0.85511541348680098</c:v>
                </c:pt>
                <c:pt idx="3">
                  <c:v>0.65759623003461365</c:v>
                </c:pt>
                <c:pt idx="4">
                  <c:v>0.53380301513824602</c:v>
                </c:pt>
                <c:pt idx="5">
                  <c:v>0.40809145502314526</c:v>
                </c:pt>
                <c:pt idx="6">
                  <c:v>0.31049303557279284</c:v>
                </c:pt>
                <c:pt idx="7">
                  <c:v>0.25092528879436171</c:v>
                </c:pt>
                <c:pt idx="8">
                  <c:v>0.17948517452771173</c:v>
                </c:pt>
                <c:pt idx="9">
                  <c:v>0.1280703949288961</c:v>
                </c:pt>
                <c:pt idx="10">
                  <c:v>0.10075743358772259</c:v>
                </c:pt>
                <c:pt idx="11">
                  <c:v>5.6888318945744192E-2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D1-41F5-9AE4-5CB6C3AF2D66}"/>
            </c:ext>
          </c:extLst>
        </c:ser>
        <c:ser>
          <c:idx val="8"/>
          <c:order val="7"/>
          <c:tx>
            <c:strRef>
              <c:f>pos6b!$O$5</c:f>
              <c:strCache>
                <c:ptCount val="1"/>
                <c:pt idx="0">
                  <c:v>position 6b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pos6b!$N$8:$N$19</c:f>
              <c:numCache>
                <c:formatCode>General</c:formatCode>
                <c:ptCount val="12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pos6b!$R$8:$R$19</c:f>
              <c:numCache>
                <c:formatCode>0.0%</c:formatCode>
                <c:ptCount val="12"/>
                <c:pt idx="0">
                  <c:v>1</c:v>
                </c:pt>
                <c:pt idx="1">
                  <c:v>0.96092615890835198</c:v>
                </c:pt>
                <c:pt idx="2">
                  <c:v>0.87558066389238376</c:v>
                </c:pt>
                <c:pt idx="3">
                  <c:v>0.70324748378979973</c:v>
                </c:pt>
                <c:pt idx="4">
                  <c:v>0.54031984902738805</c:v>
                </c:pt>
                <c:pt idx="5">
                  <c:v>0.39429800154843708</c:v>
                </c:pt>
                <c:pt idx="6">
                  <c:v>0.29181989741604569</c:v>
                </c:pt>
                <c:pt idx="7">
                  <c:v>0.22636818929642893</c:v>
                </c:pt>
                <c:pt idx="8">
                  <c:v>0.19342761056808286</c:v>
                </c:pt>
                <c:pt idx="9">
                  <c:v>0.1623620923255589</c:v>
                </c:pt>
                <c:pt idx="10">
                  <c:v>0.11971051485531792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1-41F5-9AE4-5CB6C3AF2D66}"/>
            </c:ext>
          </c:extLst>
        </c:ser>
        <c:ser>
          <c:idx val="9"/>
          <c:order val="8"/>
          <c:tx>
            <c:strRef>
              <c:f>pos7a!$O$5</c:f>
              <c:strCache>
                <c:ptCount val="1"/>
                <c:pt idx="0">
                  <c:v>position 7a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pos7a!$N$8:$N$20</c:f>
              <c:numCache>
                <c:formatCode>General</c:formatCode>
                <c:ptCount val="13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pos7a!$R$8:$R$20</c:f>
              <c:numCache>
                <c:formatCode>0.0%</c:formatCode>
                <c:ptCount val="13"/>
                <c:pt idx="0">
                  <c:v>1</c:v>
                </c:pt>
                <c:pt idx="1">
                  <c:v>0.9816210926732456</c:v>
                </c:pt>
                <c:pt idx="2">
                  <c:v>0.93460568388555054</c:v>
                </c:pt>
                <c:pt idx="3">
                  <c:v>0.79556480511604832</c:v>
                </c:pt>
                <c:pt idx="4">
                  <c:v>0.61959038535751698</c:v>
                </c:pt>
                <c:pt idx="5">
                  <c:v>0.44982151717294228</c:v>
                </c:pt>
                <c:pt idx="6">
                  <c:v>0.29629182975908264</c:v>
                </c:pt>
                <c:pt idx="7">
                  <c:v>0.21585051546391751</c:v>
                </c:pt>
                <c:pt idx="8">
                  <c:v>0.19304054799051765</c:v>
                </c:pt>
                <c:pt idx="9">
                  <c:v>0.17342121947185621</c:v>
                </c:pt>
                <c:pt idx="10">
                  <c:v>0.11513865152433982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D1-41F5-9AE4-5CB6C3AF2D66}"/>
            </c:ext>
          </c:extLst>
        </c:ser>
        <c:ser>
          <c:idx val="10"/>
          <c:order val="9"/>
          <c:tx>
            <c:strRef>
              <c:f>pos7b!$O$5</c:f>
              <c:strCache>
                <c:ptCount val="1"/>
                <c:pt idx="0">
                  <c:v>position 7b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pos7b!$N$8:$N$18</c:f>
              <c:numCache>
                <c:formatCode>General</c:formatCode>
                <c:ptCount val="11"/>
                <c:pt idx="0">
                  <c:v>75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pos7b!$R$8:$R$18</c:f>
              <c:numCache>
                <c:formatCode>0.0%</c:formatCode>
                <c:ptCount val="11"/>
                <c:pt idx="0">
                  <c:v>1</c:v>
                </c:pt>
                <c:pt idx="1">
                  <c:v>0.99005203308608392</c:v>
                </c:pt>
                <c:pt idx="2">
                  <c:v>0.89182811684511853</c:v>
                </c:pt>
                <c:pt idx="3">
                  <c:v>0.22486991728479019</c:v>
                </c:pt>
                <c:pt idx="4">
                  <c:v>0.18165873254361131</c:v>
                </c:pt>
                <c:pt idx="5">
                  <c:v>0.1503803634408262</c:v>
                </c:pt>
                <c:pt idx="6">
                  <c:v>0.13208496101472425</c:v>
                </c:pt>
                <c:pt idx="7">
                  <c:v>0.12388777301554667</c:v>
                </c:pt>
                <c:pt idx="8">
                  <c:v>0.11867971974884943</c:v>
                </c:pt>
                <c:pt idx="9">
                  <c:v>0.10491388445175474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D1-41F5-9AE4-5CB6C3AF2D66}"/>
            </c:ext>
          </c:extLst>
        </c:ser>
        <c:ser>
          <c:idx val="11"/>
          <c:order val="10"/>
          <c:tx>
            <c:strRef>
              <c:f>pos8a!$O$5</c:f>
              <c:strCache>
                <c:ptCount val="1"/>
                <c:pt idx="0">
                  <c:v>position 8a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pos8a!$N$8:$N$20</c:f>
              <c:numCache>
                <c:formatCode>General</c:formatCode>
                <c:ptCount val="13"/>
                <c:pt idx="0">
                  <c:v>122</c:v>
                </c:pt>
                <c:pt idx="1">
                  <c:v>90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</c:numCache>
            </c:numRef>
          </c:xVal>
          <c:yVal>
            <c:numRef>
              <c:f>pos8a!$R$8:$R$20</c:f>
              <c:numCache>
                <c:formatCode>0.0%</c:formatCode>
                <c:ptCount val="13"/>
                <c:pt idx="0">
                  <c:v>0.99999999999999978</c:v>
                </c:pt>
                <c:pt idx="1">
                  <c:v>0.9157768798974798</c:v>
                </c:pt>
                <c:pt idx="2">
                  <c:v>0.87849737125058314</c:v>
                </c:pt>
                <c:pt idx="3">
                  <c:v>0.68595533575537526</c:v>
                </c:pt>
                <c:pt idx="4">
                  <c:v>0.42938732991772094</c:v>
                </c:pt>
                <c:pt idx="5">
                  <c:v>0.33354820577216121</c:v>
                </c:pt>
                <c:pt idx="6">
                  <c:v>0.27015911733840081</c:v>
                </c:pt>
                <c:pt idx="7">
                  <c:v>0.2251802994634205</c:v>
                </c:pt>
                <c:pt idx="8">
                  <c:v>0.18932668432058619</c:v>
                </c:pt>
                <c:pt idx="9">
                  <c:v>0.16390555582772728</c:v>
                </c:pt>
                <c:pt idx="10">
                  <c:v>0.14785974158581014</c:v>
                </c:pt>
                <c:pt idx="11">
                  <c:v>5.7100201894143505E-2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D1-41F5-9AE4-5CB6C3AF2D66}"/>
            </c:ext>
          </c:extLst>
        </c:ser>
        <c:ser>
          <c:idx val="12"/>
          <c:order val="11"/>
          <c:tx>
            <c:strRef>
              <c:f>pos8b!$O$5</c:f>
              <c:strCache>
                <c:ptCount val="1"/>
                <c:pt idx="0">
                  <c:v>position 8b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pos8b!$N$8:$N$19</c:f>
              <c:numCache>
                <c:formatCode>General</c:formatCode>
                <c:ptCount val="12"/>
                <c:pt idx="0">
                  <c:v>85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pos8b!$R$8:$R$19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0.93784782840328851</c:v>
                </c:pt>
                <c:pt idx="2">
                  <c:v>0.8939569041120593</c:v>
                </c:pt>
                <c:pt idx="3">
                  <c:v>0.71320907816764623</c:v>
                </c:pt>
                <c:pt idx="4">
                  <c:v>0.56486103256370546</c:v>
                </c:pt>
                <c:pt idx="5">
                  <c:v>0.42941388608850317</c:v>
                </c:pt>
                <c:pt idx="6">
                  <c:v>0.35044710549394709</c:v>
                </c:pt>
                <c:pt idx="7">
                  <c:v>0.28891375085036108</c:v>
                </c:pt>
                <c:pt idx="8">
                  <c:v>0.24510069094396225</c:v>
                </c:pt>
                <c:pt idx="9">
                  <c:v>0.21555320596359226</c:v>
                </c:pt>
                <c:pt idx="10">
                  <c:v>8.1298614013950027E-2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4D1-41F5-9AE4-5CB6C3AF2D66}"/>
            </c:ext>
          </c:extLst>
        </c:ser>
        <c:ser>
          <c:idx val="13"/>
          <c:order val="12"/>
          <c:tx>
            <c:strRef>
              <c:f>'pos10'!$O$5</c:f>
              <c:strCache>
                <c:ptCount val="1"/>
                <c:pt idx="0">
                  <c:v>position 10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'pos10'!$N$8:$N$19</c:f>
              <c:numCache>
                <c:formatCode>General</c:formatCode>
                <c:ptCount val="12"/>
                <c:pt idx="0">
                  <c:v>81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'pos10'!$R$8:$R$19</c:f>
              <c:numCache>
                <c:formatCode>0.0%</c:formatCode>
                <c:ptCount val="12"/>
                <c:pt idx="0">
                  <c:v>1</c:v>
                </c:pt>
                <c:pt idx="1">
                  <c:v>0.97334641035700276</c:v>
                </c:pt>
                <c:pt idx="2">
                  <c:v>0.95229501765398195</c:v>
                </c:pt>
                <c:pt idx="3">
                  <c:v>0.65276186739898001</c:v>
                </c:pt>
                <c:pt idx="4">
                  <c:v>0.4601490780698313</c:v>
                </c:pt>
                <c:pt idx="5">
                  <c:v>0.30682620635543351</c:v>
                </c:pt>
                <c:pt idx="6">
                  <c:v>0.21262063554335034</c:v>
                </c:pt>
                <c:pt idx="7">
                  <c:v>0.16005492349941153</c:v>
                </c:pt>
                <c:pt idx="8">
                  <c:v>0.136614358571989</c:v>
                </c:pt>
                <c:pt idx="9">
                  <c:v>0.12539034915653197</c:v>
                </c:pt>
                <c:pt idx="10">
                  <c:v>9.0698313063946656E-2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4D1-41F5-9AE4-5CB6C3AF2D66}"/>
            </c:ext>
          </c:extLst>
        </c:ser>
        <c:ser>
          <c:idx val="14"/>
          <c:order val="13"/>
          <c:tx>
            <c:strRef>
              <c:f>'pos11'!$O$5</c:f>
              <c:strCache>
                <c:ptCount val="1"/>
                <c:pt idx="0">
                  <c:v>position 11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'pos11'!$N$8:$N$18</c:f>
              <c:numCache>
                <c:formatCode>General</c:formatCode>
                <c:ptCount val="11"/>
                <c:pt idx="0">
                  <c:v>89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'pos11'!$R$8:$R$18</c:f>
              <c:numCache>
                <c:formatCode>0.0%</c:formatCode>
                <c:ptCount val="11"/>
                <c:pt idx="0">
                  <c:v>0.99999999999999989</c:v>
                </c:pt>
                <c:pt idx="1">
                  <c:v>0.95654997307070855</c:v>
                </c:pt>
                <c:pt idx="2">
                  <c:v>0.79065630530122322</c:v>
                </c:pt>
                <c:pt idx="3">
                  <c:v>0.53577594829576047</c:v>
                </c:pt>
                <c:pt idx="4">
                  <c:v>0.38272832192044315</c:v>
                </c:pt>
                <c:pt idx="5">
                  <c:v>0.29031930445487419</c:v>
                </c:pt>
                <c:pt idx="6">
                  <c:v>0.22310994844964221</c:v>
                </c:pt>
                <c:pt idx="7">
                  <c:v>0.1813495422020466</c:v>
                </c:pt>
                <c:pt idx="8">
                  <c:v>0.14749557590213125</c:v>
                </c:pt>
                <c:pt idx="9">
                  <c:v>8.0218511964299452E-2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4D1-41F5-9AE4-5CB6C3AF2D66}"/>
            </c:ext>
          </c:extLst>
        </c:ser>
        <c:ser>
          <c:idx val="15"/>
          <c:order val="14"/>
          <c:tx>
            <c:strRef>
              <c:f>'pos12'!$O$5</c:f>
              <c:strCache>
                <c:ptCount val="1"/>
                <c:pt idx="0">
                  <c:v>position 12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'pos12'!$N$8:$N$19</c:f>
              <c:numCache>
                <c:formatCode>General</c:formatCode>
                <c:ptCount val="12"/>
                <c:pt idx="0">
                  <c:v>102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'pos12'!$R$8:$R$19</c:f>
              <c:numCache>
                <c:formatCode>0.0%</c:formatCode>
                <c:ptCount val="12"/>
                <c:pt idx="0">
                  <c:v>0.99999999999999978</c:v>
                </c:pt>
                <c:pt idx="1">
                  <c:v>0.94267301168544226</c:v>
                </c:pt>
                <c:pt idx="2">
                  <c:v>0.88618597924362552</c:v>
                </c:pt>
                <c:pt idx="3">
                  <c:v>0.71211399739140457</c:v>
                </c:pt>
                <c:pt idx="4">
                  <c:v>0.5554651847163522</c:v>
                </c:pt>
                <c:pt idx="5">
                  <c:v>0.4033385288350344</c:v>
                </c:pt>
                <c:pt idx="6">
                  <c:v>0.28490475077858585</c:v>
                </c:pt>
                <c:pt idx="7">
                  <c:v>0.20173728901284479</c:v>
                </c:pt>
                <c:pt idx="8">
                  <c:v>0.16083971926545265</c:v>
                </c:pt>
                <c:pt idx="9">
                  <c:v>0.14598078157302438</c:v>
                </c:pt>
                <c:pt idx="10">
                  <c:v>6.7539550387000782E-2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4D1-41F5-9AE4-5CB6C3AF2D66}"/>
            </c:ext>
          </c:extLst>
        </c:ser>
        <c:ser>
          <c:idx val="16"/>
          <c:order val="15"/>
          <c:tx>
            <c:strRef>
              <c:f>'pos13'!$O$5</c:f>
              <c:strCache>
                <c:ptCount val="1"/>
                <c:pt idx="0">
                  <c:v>position 13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'pos13'!$N$8:$N$19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'pos13'!$R$8:$R$19</c:f>
              <c:numCache>
                <c:formatCode>0.0%</c:formatCode>
                <c:ptCount val="12"/>
                <c:pt idx="0">
                  <c:v>1</c:v>
                </c:pt>
                <c:pt idx="1">
                  <c:v>0.98172846633680788</c:v>
                </c:pt>
                <c:pt idx="2">
                  <c:v>0.96375912787367346</c:v>
                </c:pt>
                <c:pt idx="3">
                  <c:v>0.658623162585528</c:v>
                </c:pt>
                <c:pt idx="4">
                  <c:v>0.47361655488451182</c:v>
                </c:pt>
                <c:pt idx="5">
                  <c:v>0.34080853002331862</c:v>
                </c:pt>
                <c:pt idx="6">
                  <c:v>0.24547270996928433</c:v>
                </c:pt>
                <c:pt idx="7">
                  <c:v>0.18202975946164152</c:v>
                </c:pt>
                <c:pt idx="8">
                  <c:v>0.14727280107888197</c:v>
                </c:pt>
                <c:pt idx="9">
                  <c:v>0.12832922137377037</c:v>
                </c:pt>
                <c:pt idx="10">
                  <c:v>6.0177438196571217E-2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4D1-41F5-9AE4-5CB6C3AF2D66}"/>
            </c:ext>
          </c:extLst>
        </c:ser>
        <c:ser>
          <c:idx val="17"/>
          <c:order val="1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4D1-41F5-9AE4-5CB6C3AF2D66}"/>
            </c:ext>
          </c:extLst>
        </c:ser>
        <c:ser>
          <c:idx val="18"/>
          <c:order val="17"/>
          <c:tx>
            <c:strRef>
              <c:f>pos14b!$O$5</c:f>
              <c:strCache>
                <c:ptCount val="1"/>
                <c:pt idx="0">
                  <c:v>position 14b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pos14b!$N$8:$N$19</c:f>
              <c:numCache>
                <c:formatCode>General</c:formatCode>
                <c:ptCount val="12"/>
                <c:pt idx="0">
                  <c:v>91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pos14b!$R$8:$R$19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0.976577514077829</c:v>
                </c:pt>
                <c:pt idx="2">
                  <c:v>0.96466066348324531</c:v>
                </c:pt>
                <c:pt idx="3">
                  <c:v>0.77200770958691067</c:v>
                </c:pt>
                <c:pt idx="4">
                  <c:v>0.61000008392148319</c:v>
                </c:pt>
                <c:pt idx="5">
                  <c:v>0.45357603426234427</c:v>
                </c:pt>
                <c:pt idx="6">
                  <c:v>0.33485790694226492</c:v>
                </c:pt>
                <c:pt idx="7">
                  <c:v>0.24967760163590952</c:v>
                </c:pt>
                <c:pt idx="8">
                  <c:v>0.19281799947968686</c:v>
                </c:pt>
                <c:pt idx="9">
                  <c:v>0.15804932904774299</c:v>
                </c:pt>
                <c:pt idx="10">
                  <c:v>4.2343982969533719E-2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4D1-41F5-9AE4-5CB6C3AF2D66}"/>
            </c:ext>
          </c:extLst>
        </c:ser>
        <c:ser>
          <c:idx val="19"/>
          <c:order val="18"/>
          <c:tx>
            <c:strRef>
              <c:f>'pos15'!$O$5</c:f>
              <c:strCache>
                <c:ptCount val="1"/>
                <c:pt idx="0">
                  <c:v>position 15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'pos15'!$N$8:$N$19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'pos15'!$R$8:$R$19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0.96903090752370391</c:v>
                </c:pt>
                <c:pt idx="2">
                  <c:v>0.9469541048780058</c:v>
                </c:pt>
                <c:pt idx="3">
                  <c:v>0.86171653737224474</c:v>
                </c:pt>
                <c:pt idx="4">
                  <c:v>0.76109557232571634</c:v>
                </c:pt>
                <c:pt idx="5">
                  <c:v>0.60534856720671271</c:v>
                </c:pt>
                <c:pt idx="6">
                  <c:v>0.48066300772248316</c:v>
                </c:pt>
                <c:pt idx="7">
                  <c:v>0.40697398279592589</c:v>
                </c:pt>
                <c:pt idx="8">
                  <c:v>0.37000633278800993</c:v>
                </c:pt>
                <c:pt idx="9">
                  <c:v>0.33941544848452865</c:v>
                </c:pt>
                <c:pt idx="10">
                  <c:v>0.1727004063538973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4D1-41F5-9AE4-5CB6C3AF2D66}"/>
            </c:ext>
          </c:extLst>
        </c:ser>
        <c:ser>
          <c:idx val="20"/>
          <c:order val="19"/>
          <c:tx>
            <c:strRef>
              <c:f>'pos16'!$O$5</c:f>
              <c:strCache>
                <c:ptCount val="1"/>
                <c:pt idx="0">
                  <c:v>position 16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'pos16'!$N$8:$N$19</c:f>
              <c:numCache>
                <c:formatCode>General</c:formatCode>
                <c:ptCount val="12"/>
                <c:pt idx="0">
                  <c:v>117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'pos16'!$R$8:$R$19</c:f>
              <c:numCache>
                <c:formatCode>0.0%</c:formatCode>
                <c:ptCount val="12"/>
                <c:pt idx="0">
                  <c:v>1</c:v>
                </c:pt>
                <c:pt idx="1">
                  <c:v>0.94612696212828784</c:v>
                </c:pt>
                <c:pt idx="2">
                  <c:v>0.77273658521888466</c:v>
                </c:pt>
                <c:pt idx="3">
                  <c:v>0.49755054080925554</c:v>
                </c:pt>
                <c:pt idx="4">
                  <c:v>0.37676779849959324</c:v>
                </c:pt>
                <c:pt idx="5">
                  <c:v>0.27699376336958814</c:v>
                </c:pt>
                <c:pt idx="6">
                  <c:v>0.20405832906510801</c:v>
                </c:pt>
                <c:pt idx="7">
                  <c:v>0.15979030460064475</c:v>
                </c:pt>
                <c:pt idx="8">
                  <c:v>0.14218010906571057</c:v>
                </c:pt>
                <c:pt idx="9">
                  <c:v>0.1359645687083848</c:v>
                </c:pt>
                <c:pt idx="10">
                  <c:v>7.5143864300563398E-2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4D1-41F5-9AE4-5CB6C3AF2D66}"/>
            </c:ext>
          </c:extLst>
        </c:ser>
        <c:ser>
          <c:idx val="21"/>
          <c:order val="20"/>
          <c:tx>
            <c:strRef>
              <c:f>'pos17'!$O$5</c:f>
              <c:strCache>
                <c:ptCount val="1"/>
                <c:pt idx="0">
                  <c:v>position 17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'pos17'!$N$8:$N$19</c:f>
              <c:numCache>
                <c:formatCode>General</c:formatCode>
                <c:ptCount val="12"/>
                <c:pt idx="0">
                  <c:v>82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'pos17'!$R$8:$R$19</c:f>
              <c:numCache>
                <c:formatCode>0.0%</c:formatCode>
                <c:ptCount val="12"/>
                <c:pt idx="0">
                  <c:v>1</c:v>
                </c:pt>
                <c:pt idx="1">
                  <c:v>0.97047568748035662</c:v>
                </c:pt>
                <c:pt idx="2">
                  <c:v>0.87958927767175266</c:v>
                </c:pt>
                <c:pt idx="3">
                  <c:v>0.596111163313644</c:v>
                </c:pt>
                <c:pt idx="4">
                  <c:v>0.45215097836547036</c:v>
                </c:pt>
                <c:pt idx="5">
                  <c:v>0.37766948452338911</c:v>
                </c:pt>
                <c:pt idx="6">
                  <c:v>0.30827503750481977</c:v>
                </c:pt>
                <c:pt idx="7">
                  <c:v>0.26019758478681387</c:v>
                </c:pt>
                <c:pt idx="8">
                  <c:v>0.22255991860725086</c:v>
                </c:pt>
                <c:pt idx="9">
                  <c:v>0.17824104825566139</c:v>
                </c:pt>
                <c:pt idx="10">
                  <c:v>7.4640261545490194E-2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4D1-41F5-9AE4-5CB6C3AF2D66}"/>
            </c:ext>
          </c:extLst>
        </c:ser>
        <c:ser>
          <c:idx val="22"/>
          <c:order val="21"/>
          <c:tx>
            <c:strRef>
              <c:f>'pos18'!$O$5</c:f>
              <c:strCache>
                <c:ptCount val="1"/>
                <c:pt idx="0">
                  <c:v>position 18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'pos18'!$N$8:$N$19</c:f>
              <c:numCache>
                <c:formatCode>General</c:formatCode>
                <c:ptCount val="12"/>
                <c:pt idx="0">
                  <c:v>80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'pos18'!$R$8:$R$19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0.98596891213790305</c:v>
                </c:pt>
                <c:pt idx="2">
                  <c:v>0.92921065808678605</c:v>
                </c:pt>
                <c:pt idx="3">
                  <c:v>0.63463771667217117</c:v>
                </c:pt>
                <c:pt idx="4">
                  <c:v>0.48836069590786574</c:v>
                </c:pt>
                <c:pt idx="5">
                  <c:v>0.35810170141589337</c:v>
                </c:pt>
                <c:pt idx="6">
                  <c:v>0.25276999456654914</c:v>
                </c:pt>
                <c:pt idx="7">
                  <c:v>0.18942767650724995</c:v>
                </c:pt>
                <c:pt idx="8">
                  <c:v>0.15281047910252177</c:v>
                </c:pt>
                <c:pt idx="9">
                  <c:v>0.12454055378583681</c:v>
                </c:pt>
                <c:pt idx="10">
                  <c:v>5.2784377230644663E-2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D1-41F5-9AE4-5CB6C3AF2D66}"/>
            </c:ext>
          </c:extLst>
        </c:ser>
        <c:ser>
          <c:idx val="23"/>
          <c:order val="22"/>
          <c:tx>
            <c:strRef>
              <c:f>pos19a!$O$5</c:f>
              <c:strCache>
                <c:ptCount val="1"/>
                <c:pt idx="0">
                  <c:v>position 19a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pos19a!$N$8:$N$19</c:f>
              <c:numCache>
                <c:formatCode>General</c:formatCode>
                <c:ptCount val="12"/>
                <c:pt idx="0">
                  <c:v>89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pos19a!$R$8:$R$19</c:f>
              <c:numCache>
                <c:formatCode>0.0%</c:formatCode>
                <c:ptCount val="12"/>
                <c:pt idx="0">
                  <c:v>1</c:v>
                </c:pt>
                <c:pt idx="1">
                  <c:v>0.97182587156617684</c:v>
                </c:pt>
                <c:pt idx="2">
                  <c:v>0.85492431242482314</c:v>
                </c:pt>
                <c:pt idx="3">
                  <c:v>0.63645647923900683</c:v>
                </c:pt>
                <c:pt idx="4">
                  <c:v>0.47969614737435934</c:v>
                </c:pt>
                <c:pt idx="5">
                  <c:v>0.43055515028903613</c:v>
                </c:pt>
                <c:pt idx="6">
                  <c:v>0.30444269369308036</c:v>
                </c:pt>
                <c:pt idx="7">
                  <c:v>0.21860400273635958</c:v>
                </c:pt>
                <c:pt idx="8">
                  <c:v>0.17298396117222534</c:v>
                </c:pt>
                <c:pt idx="9">
                  <c:v>0.14272838389438433</c:v>
                </c:pt>
                <c:pt idx="10">
                  <c:v>6.4427650199877465E-2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D1-41F5-9AE4-5CB6C3AF2D66}"/>
            </c:ext>
          </c:extLst>
        </c:ser>
        <c:ser>
          <c:idx val="24"/>
          <c:order val="23"/>
          <c:tx>
            <c:strRef>
              <c:f>pos19b!$O$5</c:f>
              <c:strCache>
                <c:ptCount val="1"/>
                <c:pt idx="0">
                  <c:v>position 19b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pos19b!$N$8:$N$19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pos19b!$R$8:$R$19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0.98762428941020675</c:v>
                </c:pt>
                <c:pt idx="2">
                  <c:v>0.97661361123993351</c:v>
                </c:pt>
                <c:pt idx="3">
                  <c:v>0.7509136675329372</c:v>
                </c:pt>
                <c:pt idx="4">
                  <c:v>0.6195205469463233</c:v>
                </c:pt>
                <c:pt idx="5">
                  <c:v>0.45547748425691781</c:v>
                </c:pt>
                <c:pt idx="6">
                  <c:v>0.32250932626316542</c:v>
                </c:pt>
                <c:pt idx="7">
                  <c:v>0.23969735947895432</c:v>
                </c:pt>
                <c:pt idx="8">
                  <c:v>0.19181038883006807</c:v>
                </c:pt>
                <c:pt idx="9">
                  <c:v>0.15859168321914313</c:v>
                </c:pt>
                <c:pt idx="10">
                  <c:v>4.9736181234304316E-2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D1-41F5-9AE4-5CB6C3AF2D66}"/>
            </c:ext>
          </c:extLst>
        </c:ser>
        <c:ser>
          <c:idx val="25"/>
          <c:order val="24"/>
          <c:tx>
            <c:strRef>
              <c:f>pos20a!$O$5</c:f>
              <c:strCache>
                <c:ptCount val="1"/>
                <c:pt idx="0">
                  <c:v>position 20a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pos20a!$N$8:$N$19</c:f>
              <c:numCache>
                <c:formatCode>General</c:formatCode>
                <c:ptCount val="12"/>
                <c:pt idx="0">
                  <c:v>74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pos20a!$R$8:$R$19</c:f>
              <c:numCache>
                <c:formatCode>0.0%</c:formatCode>
                <c:ptCount val="12"/>
                <c:pt idx="0">
                  <c:v>1</c:v>
                </c:pt>
                <c:pt idx="1">
                  <c:v>0.9694157642524075</c:v>
                </c:pt>
                <c:pt idx="2">
                  <c:v>0.91479447086198362</c:v>
                </c:pt>
                <c:pt idx="3">
                  <c:v>0.59554730413025503</c:v>
                </c:pt>
                <c:pt idx="4">
                  <c:v>0.34237130799093851</c:v>
                </c:pt>
                <c:pt idx="5">
                  <c:v>0.2060025020671255</c:v>
                </c:pt>
                <c:pt idx="6">
                  <c:v>0.17200328281043001</c:v>
                </c:pt>
                <c:pt idx="7">
                  <c:v>0.16456777866234698</c:v>
                </c:pt>
                <c:pt idx="8">
                  <c:v>0.1604888559651555</c:v>
                </c:pt>
                <c:pt idx="9">
                  <c:v>0.157070798663515</c:v>
                </c:pt>
                <c:pt idx="10">
                  <c:v>0.12224780300678385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4D1-41F5-9AE4-5CB6C3AF2D66}"/>
            </c:ext>
          </c:extLst>
        </c:ser>
        <c:ser>
          <c:idx val="26"/>
          <c:order val="25"/>
          <c:tx>
            <c:strRef>
              <c:f>pos20b!$O$5</c:f>
              <c:strCache>
                <c:ptCount val="1"/>
                <c:pt idx="0">
                  <c:v>position 20b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pos20b!$N$8:$N$19</c:f>
              <c:numCache>
                <c:formatCode>General</c:formatCode>
                <c:ptCount val="12"/>
                <c:pt idx="0">
                  <c:v>87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pos20b!$R$8:$R$19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0.97923430844116022</c:v>
                </c:pt>
                <c:pt idx="2">
                  <c:v>0.93898245445675976</c:v>
                </c:pt>
                <c:pt idx="3">
                  <c:v>0.54222179571251106</c:v>
                </c:pt>
                <c:pt idx="4">
                  <c:v>0.34520363173018992</c:v>
                </c:pt>
                <c:pt idx="5">
                  <c:v>0.25216053825525536</c:v>
                </c:pt>
                <c:pt idx="6">
                  <c:v>0.19324088735345391</c:v>
                </c:pt>
                <c:pt idx="7">
                  <c:v>0.16456344065383938</c:v>
                </c:pt>
                <c:pt idx="8">
                  <c:v>0.15168817875021992</c:v>
                </c:pt>
                <c:pt idx="9">
                  <c:v>0.14299804338670036</c:v>
                </c:pt>
                <c:pt idx="10">
                  <c:v>9.2968454275493273E-2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4D1-41F5-9AE4-5CB6C3AF2D66}"/>
            </c:ext>
          </c:extLst>
        </c:ser>
        <c:ser>
          <c:idx val="27"/>
          <c:order val="26"/>
          <c:tx>
            <c:strRef>
              <c:f>pos21a!$O$5</c:f>
              <c:strCache>
                <c:ptCount val="1"/>
                <c:pt idx="0">
                  <c:v>position 21a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pos21a!$N$8:$N$19</c:f>
              <c:numCache>
                <c:formatCode>General</c:formatCode>
                <c:ptCount val="12"/>
                <c:pt idx="0">
                  <c:v>72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pos21a!$R$8:$R$19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0.99124836621869372</c:v>
                </c:pt>
                <c:pt idx="2">
                  <c:v>0.96222497418840047</c:v>
                </c:pt>
                <c:pt idx="3">
                  <c:v>0.77367874639996115</c:v>
                </c:pt>
                <c:pt idx="4">
                  <c:v>0.60725470400315751</c:v>
                </c:pt>
                <c:pt idx="5">
                  <c:v>0.4849348918486826</c:v>
                </c:pt>
                <c:pt idx="6">
                  <c:v>0.40573832614993899</c:v>
                </c:pt>
                <c:pt idx="7">
                  <c:v>0.34480579095035313</c:v>
                </c:pt>
                <c:pt idx="8">
                  <c:v>0.27680616847181039</c:v>
                </c:pt>
                <c:pt idx="9">
                  <c:v>0.19203830126784294</c:v>
                </c:pt>
                <c:pt idx="10">
                  <c:v>6.1364396866571913E-2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4D1-41F5-9AE4-5CB6C3AF2D66}"/>
            </c:ext>
          </c:extLst>
        </c:ser>
        <c:ser>
          <c:idx val="28"/>
          <c:order val="27"/>
          <c:tx>
            <c:strRef>
              <c:f>pos21b!$O$5</c:f>
              <c:strCache>
                <c:ptCount val="1"/>
                <c:pt idx="0">
                  <c:v>position 21b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pos21b!$N$8:$N$19</c:f>
              <c:numCache>
                <c:formatCode>General</c:formatCode>
                <c:ptCount val="12"/>
                <c:pt idx="0">
                  <c:v>103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pos21b!$R$8:$R$19</c:f>
              <c:numCache>
                <c:formatCode>0.0%</c:formatCode>
                <c:ptCount val="12"/>
                <c:pt idx="0">
                  <c:v>0.99999999999999989</c:v>
                </c:pt>
                <c:pt idx="1">
                  <c:v>0.96784671967805136</c:v>
                </c:pt>
                <c:pt idx="2">
                  <c:v>0.94307142678968847</c:v>
                </c:pt>
                <c:pt idx="3">
                  <c:v>0.73567292954881192</c:v>
                </c:pt>
                <c:pt idx="4">
                  <c:v>0.52952442191445193</c:v>
                </c:pt>
                <c:pt idx="5">
                  <c:v>0.37935937339767128</c:v>
                </c:pt>
                <c:pt idx="6">
                  <c:v>0.27840400440129376</c:v>
                </c:pt>
                <c:pt idx="7">
                  <c:v>0.22682461066011092</c:v>
                </c:pt>
                <c:pt idx="8">
                  <c:v>0.20198002788225153</c:v>
                </c:pt>
                <c:pt idx="9">
                  <c:v>0.17110168152703831</c:v>
                </c:pt>
                <c:pt idx="10">
                  <c:v>6.017411163432676E-2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4D1-41F5-9AE4-5CB6C3AF2D66}"/>
            </c:ext>
          </c:extLst>
        </c:ser>
        <c:ser>
          <c:idx val="29"/>
          <c:order val="28"/>
          <c:tx>
            <c:strRef>
              <c:f>pos22a!$O$5</c:f>
              <c:strCache>
                <c:ptCount val="1"/>
                <c:pt idx="0">
                  <c:v>position 22a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pos22a!$N$8:$N$19</c:f>
              <c:numCache>
                <c:formatCode>General</c:formatCode>
                <c:ptCount val="12"/>
                <c:pt idx="0">
                  <c:v>93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pos22a!$R$8:$R$19</c:f>
              <c:numCache>
                <c:formatCode>0.0%</c:formatCode>
                <c:ptCount val="12"/>
                <c:pt idx="0">
                  <c:v>1.0000000000000002</c:v>
                </c:pt>
                <c:pt idx="1">
                  <c:v>0.97847843608032603</c:v>
                </c:pt>
                <c:pt idx="2">
                  <c:v>0.86960236417719727</c:v>
                </c:pt>
                <c:pt idx="3">
                  <c:v>0.58861428913732228</c:v>
                </c:pt>
                <c:pt idx="4">
                  <c:v>0.40476369119508576</c:v>
                </c:pt>
                <c:pt idx="5">
                  <c:v>0.27963995188386293</c:v>
                </c:pt>
                <c:pt idx="6">
                  <c:v>0.20515191193875601</c:v>
                </c:pt>
                <c:pt idx="7">
                  <c:v>0.17074209702130133</c:v>
                </c:pt>
                <c:pt idx="8">
                  <c:v>0.1569292804120368</c:v>
                </c:pt>
                <c:pt idx="9">
                  <c:v>0.14755050621177396</c:v>
                </c:pt>
                <c:pt idx="10">
                  <c:v>9.1338369230843708E-2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4D1-41F5-9AE4-5CB6C3AF2D66}"/>
            </c:ext>
          </c:extLst>
        </c:ser>
        <c:ser>
          <c:idx val="30"/>
          <c:order val="29"/>
          <c:tx>
            <c:strRef>
              <c:f>pos22b!$O$5</c:f>
              <c:strCache>
                <c:ptCount val="1"/>
                <c:pt idx="0">
                  <c:v>position 22b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pos22b!$N$8:$N$19</c:f>
              <c:numCache>
                <c:formatCode>General</c:formatCode>
                <c:ptCount val="12"/>
                <c:pt idx="0">
                  <c:v>94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pos22b!$R$8:$R$19</c:f>
              <c:numCache>
                <c:formatCode>0.0%</c:formatCode>
                <c:ptCount val="12"/>
                <c:pt idx="0">
                  <c:v>0.99999999999999967</c:v>
                </c:pt>
                <c:pt idx="1">
                  <c:v>0.98503043149619374</c:v>
                </c:pt>
                <c:pt idx="2">
                  <c:v>0.92146755399192315</c:v>
                </c:pt>
                <c:pt idx="3">
                  <c:v>0.72751733081220749</c:v>
                </c:pt>
                <c:pt idx="4">
                  <c:v>0.51990818541368555</c:v>
                </c:pt>
                <c:pt idx="5">
                  <c:v>0.38349926377276572</c:v>
                </c:pt>
                <c:pt idx="6">
                  <c:v>0.27875389206469547</c:v>
                </c:pt>
                <c:pt idx="7">
                  <c:v>0.20800210812947423</c:v>
                </c:pt>
                <c:pt idx="8">
                  <c:v>0.17073306041686406</c:v>
                </c:pt>
                <c:pt idx="9">
                  <c:v>0.15475103499448692</c:v>
                </c:pt>
                <c:pt idx="10">
                  <c:v>0.10187905531759475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4D1-41F5-9AE4-5CB6C3AF2D66}"/>
            </c:ext>
          </c:extLst>
        </c:ser>
        <c:ser>
          <c:idx val="31"/>
          <c:order val="30"/>
          <c:tx>
            <c:strRef>
              <c:f>'pos23'!$O$5</c:f>
              <c:strCache>
                <c:ptCount val="1"/>
                <c:pt idx="0">
                  <c:v>position 23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'pos23'!$N$8:$N$18</c:f>
              <c:numCache>
                <c:formatCode>General</c:formatCode>
                <c:ptCount val="11"/>
                <c:pt idx="0">
                  <c:v>53</c:v>
                </c:pt>
                <c:pt idx="1">
                  <c:v>31.5</c:v>
                </c:pt>
                <c:pt idx="2">
                  <c:v>16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0.5</c:v>
                </c:pt>
                <c:pt idx="8">
                  <c:v>0.25</c:v>
                </c:pt>
                <c:pt idx="9">
                  <c:v>0.125</c:v>
                </c:pt>
                <c:pt idx="10">
                  <c:v>6.3E-2</c:v>
                </c:pt>
              </c:numCache>
            </c:numRef>
          </c:xVal>
          <c:yVal>
            <c:numRef>
              <c:f>'pos23'!$R$8:$R$18</c:f>
              <c:numCache>
                <c:formatCode>0.0%</c:formatCode>
                <c:ptCount val="11"/>
                <c:pt idx="0">
                  <c:v>1</c:v>
                </c:pt>
                <c:pt idx="1">
                  <c:v>0.9953907484844241</c:v>
                </c:pt>
                <c:pt idx="2">
                  <c:v>0.85588023448910588</c:v>
                </c:pt>
                <c:pt idx="3">
                  <c:v>0.68967457633900886</c:v>
                </c:pt>
                <c:pt idx="4">
                  <c:v>0.51199705888237534</c:v>
                </c:pt>
                <c:pt idx="5">
                  <c:v>0.38822252455933259</c:v>
                </c:pt>
                <c:pt idx="6">
                  <c:v>0.32486344811028195</c:v>
                </c:pt>
                <c:pt idx="7">
                  <c:v>0.27010013805245997</c:v>
                </c:pt>
                <c:pt idx="8">
                  <c:v>0.16497519057241755</c:v>
                </c:pt>
                <c:pt idx="9">
                  <c:v>2.9233608771333113E-2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4D1-41F5-9AE4-5CB6C3AF2D66}"/>
            </c:ext>
          </c:extLst>
        </c:ser>
        <c:ser>
          <c:idx val="0"/>
          <c:order val="31"/>
          <c:tx>
            <c:strRef>
              <c:f>'pos24'!$O$5</c:f>
              <c:strCache>
                <c:ptCount val="1"/>
                <c:pt idx="0">
                  <c:v>position 24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'pos24'!$N$8:$N$19</c:f>
              <c:numCache>
                <c:formatCode>General</c:formatCode>
                <c:ptCount val="12"/>
                <c:pt idx="0">
                  <c:v>73</c:v>
                </c:pt>
                <c:pt idx="1">
                  <c:v>63</c:v>
                </c:pt>
                <c:pt idx="2">
                  <c:v>31.5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0.5</c:v>
                </c:pt>
                <c:pt idx="9">
                  <c:v>0.25</c:v>
                </c:pt>
                <c:pt idx="10">
                  <c:v>0.125</c:v>
                </c:pt>
                <c:pt idx="11">
                  <c:v>6.3E-2</c:v>
                </c:pt>
              </c:numCache>
            </c:numRef>
          </c:xVal>
          <c:yVal>
            <c:numRef>
              <c:f>'pos24'!$R$8:$R$19</c:f>
              <c:numCache>
                <c:formatCode>0.0%</c:formatCode>
                <c:ptCount val="12"/>
                <c:pt idx="0">
                  <c:v>0.99999999999999978</c:v>
                </c:pt>
                <c:pt idx="1">
                  <c:v>0.97922071358781693</c:v>
                </c:pt>
                <c:pt idx="2">
                  <c:v>0.92209101220758494</c:v>
                </c:pt>
                <c:pt idx="3">
                  <c:v>0.70992666464517129</c:v>
                </c:pt>
                <c:pt idx="4">
                  <c:v>0.56520445178172329</c:v>
                </c:pt>
                <c:pt idx="5">
                  <c:v>0.45325292274519041</c:v>
                </c:pt>
                <c:pt idx="6">
                  <c:v>0.3635968015453207</c:v>
                </c:pt>
                <c:pt idx="7">
                  <c:v>0.27347461338903667</c:v>
                </c:pt>
                <c:pt idx="8">
                  <c:v>0.22091573734038605</c:v>
                </c:pt>
                <c:pt idx="9">
                  <c:v>0.18785025212537759</c:v>
                </c:pt>
                <c:pt idx="10">
                  <c:v>0.13057455386723266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4D1-41F5-9AE4-5CB6C3AF2D66}"/>
            </c:ext>
          </c:extLst>
        </c:ser>
        <c:ser>
          <c:idx val="32"/>
          <c:order val="32"/>
          <c:tx>
            <c:strRef>
              <c:f>Cum_Perc_all_Pos!$AV$16</c:f>
              <c:strCache>
                <c:ptCount val="1"/>
                <c:pt idx="0">
                  <c:v>Average</c:v>
                </c:pt>
              </c:strCache>
            </c:strRef>
          </c:tx>
          <c:spPr>
            <a:ln w="762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Cum_Perc_all_Pos!$BA$28:$BA$35</c:f>
              <c:numCache>
                <c:formatCode>General</c:formatCode>
                <c:ptCount val="8"/>
              </c:numCache>
            </c:numRef>
          </c:xVal>
          <c:yVal>
            <c:numRef>
              <c:f>Cum_Perc_all_Pos!$AV$17:$AV$24</c:f>
              <c:numCache>
                <c:formatCode>0.00</c:formatCode>
                <c:ptCount val="8"/>
                <c:pt idx="0">
                  <c:v>1</c:v>
                </c:pt>
                <c:pt idx="1">
                  <c:v>0.99769215132657751</c:v>
                </c:pt>
                <c:pt idx="2">
                  <c:v>0.95599389090600839</c:v>
                </c:pt>
                <c:pt idx="3">
                  <c:v>0.888042840209462</c:v>
                </c:pt>
                <c:pt idx="4">
                  <c:v>0.68205568257762716</c:v>
                </c:pt>
                <c:pt idx="5">
                  <c:v>0.50520678167642097</c:v>
                </c:pt>
                <c:pt idx="6">
                  <c:v>0.28473471412239454</c:v>
                </c:pt>
                <c:pt idx="7">
                  <c:v>0.22607986772316982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4D1-41F5-9AE4-5CB6C3AF2D66}"/>
            </c:ext>
          </c:extLst>
        </c:ser>
        <c:ser>
          <c:idx val="33"/>
          <c:order val="33"/>
          <c:tx>
            <c:strRef>
              <c:f>Cum_Perc_all_Pos!$AW$16</c:f>
              <c:strCache>
                <c:ptCount val="1"/>
                <c:pt idx="0">
                  <c:v>Down curve</c:v>
                </c:pt>
              </c:strCache>
            </c:strRef>
          </c:tx>
          <c:spPr>
            <a:ln w="5715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Cum_Perc_all_Pos!$BA$28:$BA$35</c:f>
              <c:numCache>
                <c:formatCode>General</c:formatCode>
                <c:ptCount val="8"/>
              </c:numCache>
            </c:numRef>
          </c:xVal>
          <c:yVal>
            <c:numRef>
              <c:f>Cum_Perc_all_Pos!$AW$17:$AW$24</c:f>
              <c:numCache>
                <c:formatCode>0.00</c:formatCode>
                <c:ptCount val="8"/>
                <c:pt idx="0">
                  <c:v>1</c:v>
                </c:pt>
                <c:pt idx="1">
                  <c:v>0.9639660307405431</c:v>
                </c:pt>
                <c:pt idx="2">
                  <c:v>0.80248811756893512</c:v>
                </c:pt>
                <c:pt idx="3">
                  <c:v>0.66073145516877541</c:v>
                </c:pt>
                <c:pt idx="4">
                  <c:v>0.42938732991772094</c:v>
                </c:pt>
                <c:pt idx="5">
                  <c:v>0.22486991728479022</c:v>
                </c:pt>
                <c:pt idx="6">
                  <c:v>0.1503803634408262</c:v>
                </c:pt>
                <c:pt idx="7">
                  <c:v>0.13208496101472425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4D1-41F5-9AE4-5CB6C3AF2D66}"/>
            </c:ext>
          </c:extLst>
        </c:ser>
        <c:ser>
          <c:idx val="34"/>
          <c:order val="34"/>
          <c:tx>
            <c:strRef>
              <c:f>Cum_Perc_all_Pos!$AX$16</c:f>
              <c:strCache>
                <c:ptCount val="1"/>
                <c:pt idx="0">
                  <c:v>Up curve</c:v>
                </c:pt>
              </c:strCache>
            </c:strRef>
          </c:tx>
          <c:spPr>
            <a:ln w="5715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Cum_Perc_all_Pos!$BA$28:$BA$35</c:f>
              <c:numCache>
                <c:formatCode>General</c:formatCode>
                <c:ptCount val="8"/>
              </c:numCache>
            </c:numRef>
          </c:xVal>
          <c:yVal>
            <c:numRef>
              <c:f>Cum_Perc_all_Pos!$AX$17:$AX$24</c:f>
              <c:numCache>
                <c:formatCode>0.00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0.99549794038013517</c:v>
                </c:pt>
                <c:pt idx="4">
                  <c:v>0.92792615141916945</c:v>
                </c:pt>
                <c:pt idx="5">
                  <c:v>0.76109557232571645</c:v>
                </c:pt>
                <c:pt idx="6">
                  <c:v>0.48066300772248316</c:v>
                </c:pt>
                <c:pt idx="7">
                  <c:v>0.40697398279592589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4D1-41F5-9AE4-5CB6C3AF2D66}"/>
            </c:ext>
          </c:extLst>
        </c:ser>
        <c:ser>
          <c:idx val="35"/>
          <c:order val="35"/>
          <c:tx>
            <c:strRef>
              <c:f>Cum_Perc_all_Pos!$AY$16</c:f>
              <c:strCache>
                <c:ptCount val="1"/>
                <c:pt idx="0">
                  <c:v>Upper Average</c:v>
                </c:pt>
              </c:strCache>
            </c:strRef>
          </c:tx>
          <c:spPr>
            <a:ln w="7620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Cum_Perc_all_Pos!$BA$28:$BA$35</c:f>
              <c:numCache>
                <c:formatCode>General</c:formatCode>
                <c:ptCount val="8"/>
              </c:numCache>
            </c:numRef>
          </c:xVal>
          <c:yVal>
            <c:numRef>
              <c:f>Cum_Perc_all_Pos!$AY$17:$AY$24</c:f>
              <c:numCache>
                <c:formatCode>0.00</c:formatCode>
                <c:ptCount val="8"/>
                <c:pt idx="0">
                  <c:v>1</c:v>
                </c:pt>
                <c:pt idx="1">
                  <c:v>0.99884607566328876</c:v>
                </c:pt>
                <c:pt idx="2">
                  <c:v>0.9779969454530042</c:v>
                </c:pt>
                <c:pt idx="3">
                  <c:v>0.94177039029479859</c:v>
                </c:pt>
                <c:pt idx="4">
                  <c:v>0.80499091699839831</c:v>
                </c:pt>
                <c:pt idx="5">
                  <c:v>0.63315117700106871</c:v>
                </c:pt>
                <c:pt idx="6">
                  <c:v>0.38269886092243888</c:v>
                </c:pt>
                <c:pt idx="7">
                  <c:v>0.31652692525954784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4D1-41F5-9AE4-5CB6C3AF2D66}"/>
            </c:ext>
          </c:extLst>
        </c:ser>
        <c:ser>
          <c:idx val="36"/>
          <c:order val="36"/>
          <c:tx>
            <c:strRef>
              <c:f>Cum_Perc_all_Pos!$AZ$16</c:f>
              <c:strCache>
                <c:ptCount val="1"/>
                <c:pt idx="0">
                  <c:v>Lower Average</c:v>
                </c:pt>
              </c:strCache>
            </c:strRef>
          </c:tx>
          <c:spPr>
            <a:ln w="7620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Cum_Perc_all_Pos!$BA$28:$BA$35</c:f>
              <c:numCache>
                <c:formatCode>General</c:formatCode>
                <c:ptCount val="8"/>
              </c:numCache>
            </c:numRef>
          </c:xVal>
          <c:yVal>
            <c:numRef>
              <c:f>Cum_Perc_all_Pos!$AZ$17:$AZ$24</c:f>
              <c:numCache>
                <c:formatCode>0.00</c:formatCode>
                <c:ptCount val="8"/>
                <c:pt idx="0">
                  <c:v>1</c:v>
                </c:pt>
                <c:pt idx="1">
                  <c:v>0.98082909103356031</c:v>
                </c:pt>
                <c:pt idx="2">
                  <c:v>0.87924100423747176</c:v>
                </c:pt>
                <c:pt idx="3">
                  <c:v>0.77438714768911865</c:v>
                </c:pt>
                <c:pt idx="4">
                  <c:v>0.55572150624767402</c:v>
                </c:pt>
                <c:pt idx="5">
                  <c:v>0.3650383494806056</c:v>
                </c:pt>
                <c:pt idx="6">
                  <c:v>0.21755753878161038</c:v>
                </c:pt>
                <c:pt idx="7">
                  <c:v>0.17908241436894703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4D1-41F5-9AE4-5CB6C3AF2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62944"/>
        <c:axId val="169163520"/>
      </c:scatterChart>
      <c:valAx>
        <c:axId val="169162944"/>
        <c:scaling>
          <c:logBase val="10"/>
          <c:orientation val="minMax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63520"/>
        <c:crosses val="autoZero"/>
        <c:crossBetween val="midCat"/>
      </c:valAx>
      <c:valAx>
        <c:axId val="1691635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761E-3"/>
              <c:y val="0.3621730382293762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62944"/>
        <c:crossesAt val="9.9999999999999995E-8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448664580301611"/>
          <c:y val="0.10567159091882809"/>
          <c:w val="0.12629499776192843"/>
          <c:h val="0.8510088856055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/>
  <sheetViews>
    <sheetView zoomScale="9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/>
  <sheetViews>
    <sheetView zoomScale="9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12.xml"/><Relationship Id="rId7" Type="http://schemas.openxmlformats.org/officeDocument/2006/relationships/image" Target="../media/image3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7.xml"/><Relationship Id="rId7" Type="http://schemas.openxmlformats.org/officeDocument/2006/relationships/image" Target="../media/image3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22.xml"/><Relationship Id="rId7" Type="http://schemas.openxmlformats.org/officeDocument/2006/relationships/image" Target="../media/image3.png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7.xml"/><Relationship Id="rId7" Type="http://schemas.openxmlformats.org/officeDocument/2006/relationships/image" Target="../media/image3.png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32.xml"/><Relationship Id="rId7" Type="http://schemas.openxmlformats.org/officeDocument/2006/relationships/image" Target="../media/image3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chart" Target="../charts/chart37.xml"/><Relationship Id="rId7" Type="http://schemas.openxmlformats.org/officeDocument/2006/relationships/image" Target="../media/image3.png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42.xml"/><Relationship Id="rId7" Type="http://schemas.openxmlformats.org/officeDocument/2006/relationships/chart" Target="../charts/chart44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3.xml"/><Relationship Id="rId9" Type="http://schemas.openxmlformats.org/officeDocument/2006/relationships/chart" Target="../charts/chart45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8.xml"/><Relationship Id="rId7" Type="http://schemas.openxmlformats.org/officeDocument/2006/relationships/image" Target="../media/image3.png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3" Type="http://schemas.openxmlformats.org/officeDocument/2006/relationships/chart" Target="../charts/chart53.xml"/><Relationship Id="rId7" Type="http://schemas.openxmlformats.org/officeDocument/2006/relationships/image" Target="../media/image3.png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54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8.xml"/><Relationship Id="rId7" Type="http://schemas.openxmlformats.org/officeDocument/2006/relationships/image" Target="../media/image3.png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59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3" Type="http://schemas.openxmlformats.org/officeDocument/2006/relationships/chart" Target="../charts/chart63.xml"/><Relationship Id="rId7" Type="http://schemas.openxmlformats.org/officeDocument/2006/relationships/image" Target="../media/image3.png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6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8.xml"/><Relationship Id="rId7" Type="http://schemas.openxmlformats.org/officeDocument/2006/relationships/image" Target="../media/image3.png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69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5.xml"/><Relationship Id="rId3" Type="http://schemas.openxmlformats.org/officeDocument/2006/relationships/chart" Target="../charts/chart73.xml"/><Relationship Id="rId7" Type="http://schemas.openxmlformats.org/officeDocument/2006/relationships/image" Target="../media/image3.png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7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8.xml"/><Relationship Id="rId7" Type="http://schemas.openxmlformats.org/officeDocument/2006/relationships/image" Target="../media/image3.png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79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3" Type="http://schemas.openxmlformats.org/officeDocument/2006/relationships/chart" Target="../charts/chart83.xml"/><Relationship Id="rId7" Type="http://schemas.openxmlformats.org/officeDocument/2006/relationships/image" Target="../media/image3.png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84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0.xml"/><Relationship Id="rId3" Type="http://schemas.openxmlformats.org/officeDocument/2006/relationships/chart" Target="../charts/chart88.xml"/><Relationship Id="rId7" Type="http://schemas.openxmlformats.org/officeDocument/2006/relationships/image" Target="../media/image3.png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89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3" Type="http://schemas.openxmlformats.org/officeDocument/2006/relationships/chart" Target="../charts/chart93.xml"/><Relationship Id="rId7" Type="http://schemas.openxmlformats.org/officeDocument/2006/relationships/image" Target="../media/image3.png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94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3" Type="http://schemas.openxmlformats.org/officeDocument/2006/relationships/chart" Target="../charts/chart98.xml"/><Relationship Id="rId7" Type="http://schemas.openxmlformats.org/officeDocument/2006/relationships/image" Target="../media/image3.png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9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3" Type="http://schemas.openxmlformats.org/officeDocument/2006/relationships/chart" Target="../charts/chart103.xml"/><Relationship Id="rId7" Type="http://schemas.openxmlformats.org/officeDocument/2006/relationships/image" Target="../media/image3.png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04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3" Type="http://schemas.openxmlformats.org/officeDocument/2006/relationships/chart" Target="../charts/chart108.xml"/><Relationship Id="rId7" Type="http://schemas.openxmlformats.org/officeDocument/2006/relationships/image" Target="../media/image3.png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09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5.xml"/><Relationship Id="rId3" Type="http://schemas.openxmlformats.org/officeDocument/2006/relationships/chart" Target="../charts/chart113.xml"/><Relationship Id="rId7" Type="http://schemas.openxmlformats.org/officeDocument/2006/relationships/image" Target="../media/image3.png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14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0.xml"/><Relationship Id="rId3" Type="http://schemas.openxmlformats.org/officeDocument/2006/relationships/chart" Target="../charts/chart118.xml"/><Relationship Id="rId7" Type="http://schemas.openxmlformats.org/officeDocument/2006/relationships/image" Target="../media/image3.png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19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5.xml"/><Relationship Id="rId3" Type="http://schemas.openxmlformats.org/officeDocument/2006/relationships/chart" Target="../charts/chart123.xml"/><Relationship Id="rId7" Type="http://schemas.openxmlformats.org/officeDocument/2006/relationships/image" Target="../media/image3.png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24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3" Type="http://schemas.openxmlformats.org/officeDocument/2006/relationships/chart" Target="../charts/chart128.xml"/><Relationship Id="rId7" Type="http://schemas.openxmlformats.org/officeDocument/2006/relationships/image" Target="../media/image3.png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29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5.xml"/><Relationship Id="rId3" Type="http://schemas.openxmlformats.org/officeDocument/2006/relationships/chart" Target="../charts/chart133.xml"/><Relationship Id="rId7" Type="http://schemas.openxmlformats.org/officeDocument/2006/relationships/image" Target="../media/image3.png"/><Relationship Id="rId2" Type="http://schemas.openxmlformats.org/officeDocument/2006/relationships/chart" Target="../charts/chart132.xml"/><Relationship Id="rId1" Type="http://schemas.openxmlformats.org/officeDocument/2006/relationships/chart" Target="../charts/chart13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34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0.xml"/><Relationship Id="rId3" Type="http://schemas.openxmlformats.org/officeDocument/2006/relationships/chart" Target="../charts/chart138.xml"/><Relationship Id="rId7" Type="http://schemas.openxmlformats.org/officeDocument/2006/relationships/image" Target="../media/image3.png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39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5.xml"/><Relationship Id="rId3" Type="http://schemas.openxmlformats.org/officeDocument/2006/relationships/chart" Target="../charts/chart143.xml"/><Relationship Id="rId7" Type="http://schemas.openxmlformats.org/officeDocument/2006/relationships/image" Target="../media/image3.png"/><Relationship Id="rId2" Type="http://schemas.openxmlformats.org/officeDocument/2006/relationships/chart" Target="../charts/chart142.xml"/><Relationship Id="rId1" Type="http://schemas.openxmlformats.org/officeDocument/2006/relationships/chart" Target="../charts/chart14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44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0.xml"/><Relationship Id="rId3" Type="http://schemas.openxmlformats.org/officeDocument/2006/relationships/chart" Target="../charts/chart148.xml"/><Relationship Id="rId7" Type="http://schemas.openxmlformats.org/officeDocument/2006/relationships/image" Target="../media/image3.png"/><Relationship Id="rId2" Type="http://schemas.openxmlformats.org/officeDocument/2006/relationships/chart" Target="../charts/chart147.xml"/><Relationship Id="rId1" Type="http://schemas.openxmlformats.org/officeDocument/2006/relationships/chart" Target="../charts/chart14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49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5.xml"/><Relationship Id="rId3" Type="http://schemas.openxmlformats.org/officeDocument/2006/relationships/chart" Target="../charts/chart153.xml"/><Relationship Id="rId7" Type="http://schemas.openxmlformats.org/officeDocument/2006/relationships/image" Target="../media/image3.png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54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0.xml"/><Relationship Id="rId3" Type="http://schemas.openxmlformats.org/officeDocument/2006/relationships/chart" Target="../charts/chart158.xml"/><Relationship Id="rId7" Type="http://schemas.openxmlformats.org/officeDocument/2006/relationships/image" Target="../media/image3.png"/><Relationship Id="rId2" Type="http://schemas.openxmlformats.org/officeDocument/2006/relationships/chart" Target="../charts/chart157.xml"/><Relationship Id="rId1" Type="http://schemas.openxmlformats.org/officeDocument/2006/relationships/chart" Target="../charts/chart156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5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460478</xdr:colOff>
      <xdr:row>36</xdr:row>
      <xdr:rowOff>114733</xdr:rowOff>
    </xdr:from>
    <xdr:to>
      <xdr:col>39</xdr:col>
      <xdr:colOff>573900</xdr:colOff>
      <xdr:row>73</xdr:row>
      <xdr:rowOff>32218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273704</xdr:colOff>
      <xdr:row>35</xdr:row>
      <xdr:rowOff>107016</xdr:rowOff>
    </xdr:from>
    <xdr:to>
      <xdr:col>19</xdr:col>
      <xdr:colOff>220440</xdr:colOff>
      <xdr:row>72</xdr:row>
      <xdr:rowOff>24498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113472</xdr:colOff>
      <xdr:row>1</xdr:row>
      <xdr:rowOff>96519</xdr:rowOff>
    </xdr:from>
    <xdr:to>
      <xdr:col>22</xdr:col>
      <xdr:colOff>712699</xdr:colOff>
      <xdr:row>17</xdr:row>
      <xdr:rowOff>148589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100137</xdr:colOff>
      <xdr:row>18</xdr:row>
      <xdr:rowOff>66039</xdr:rowOff>
    </xdr:from>
    <xdr:to>
      <xdr:col>22</xdr:col>
      <xdr:colOff>689839</xdr:colOff>
      <xdr:row>34</xdr:row>
      <xdr:rowOff>118109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100137</xdr:colOff>
      <xdr:row>35</xdr:row>
      <xdr:rowOff>101021</xdr:rowOff>
    </xdr:from>
    <xdr:to>
      <xdr:col>22</xdr:col>
      <xdr:colOff>689839</xdr:colOff>
      <xdr:row>51</xdr:row>
      <xdr:rowOff>156209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127000</xdr:colOff>
      <xdr:row>53</xdr:row>
      <xdr:rowOff>0</xdr:rowOff>
    </xdr:from>
    <xdr:to>
      <xdr:col>22</xdr:col>
      <xdr:colOff>736600</xdr:colOff>
      <xdr:row>69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427989</xdr:colOff>
      <xdr:row>1</xdr:row>
      <xdr:rowOff>133350</xdr:rowOff>
    </xdr:from>
    <xdr:to>
      <xdr:col>29</xdr:col>
      <xdr:colOff>265006</xdr:colOff>
      <xdr:row>18</xdr:row>
      <xdr:rowOff>35560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15</xdr:col>
      <xdr:colOff>88997</xdr:colOff>
      <xdr:row>1</xdr:row>
      <xdr:rowOff>83564</xdr:rowOff>
    </xdr:from>
    <xdr:ext cx="1477337" cy="4380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 txBox="1"/>
          </xdr:nvSpPr>
          <xdr:spPr>
            <a:xfrm>
              <a:off x="11878830" y="242314"/>
              <a:ext cx="1477337" cy="4380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sSubSup>
                          <m:sSubSupPr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𝑑</m:t>
                            </m:r>
                          </m:e>
                          <m:sub>
                            <m:r>
                              <a:rPr lang="de-DE" b="0" i="1">
                                <a:latin typeface="Cambria Math"/>
                              </a:rPr>
                              <m:t>1</m:t>
                            </m:r>
                          </m:sub>
                          <m:sup/>
                        </m:sSubSup>
                        <m:r>
                          <a:rPr lang="de-DE" b="0" i="1">
                            <a:latin typeface="Cambria Math"/>
                          </a:rPr>
                          <m:t> </m:t>
                        </m:r>
                        <m:r>
                          <a:rPr lang="de-DE" b="0" i="1">
                            <a:latin typeface="Cambria Math"/>
                            <a:ea typeface="Cambria Math"/>
                          </a:rPr>
                          <m:t>=(</m:t>
                        </m:r>
                        <m:r>
                          <a:rPr lang="de-DE" b="0" i="1">
                            <a:latin typeface="Cambria Math"/>
                            <a:ea typeface="Cambria Math"/>
                          </a:rPr>
                          <m:t>𝐹𝑎𝑐𝑡𝑜𝑟</m:t>
                        </m:r>
                        <m:r>
                          <a:rPr lang="de-DE" b="0" i="1">
                            <a:latin typeface="Cambria Math"/>
                            <a:ea typeface="Cambria Math"/>
                          </a:rPr>
                          <m:t>+ </m:t>
                        </m:r>
                        <m:f>
                          <m:fPr>
                            <m:ctrlPr>
                              <a:rPr lang="de-DE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fPr>
                          <m:num>
                            <m:r>
                              <a:rPr lang="de-DE" b="0" i="1">
                                <a:latin typeface="Cambria Math"/>
                                <a:ea typeface="Cambria Math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de-DE" b="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b="0" i="1">
                                    <a:latin typeface="Cambria Math"/>
                                    <a:ea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b="0" i="1">
                                    <a:latin typeface="Cambria Math"/>
                                    <a:ea typeface="Cambria Math"/>
                                  </a:rPr>
                                  <m:t>2</m:t>
                                </m:r>
                              </m:sub>
                            </m:sSub>
                          </m:den>
                        </m:f>
                        <m:r>
                          <a:rPr lang="de-DE" b="0" i="1">
                            <a:latin typeface="Cambria Math"/>
                            <a:ea typeface="Cambria Math"/>
                          </a:rPr>
                          <m:t>)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1878830" y="242314"/>
              <a:ext cx="1477337" cy="4380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〖</a:t>
              </a:r>
              <a:r>
                <a:rPr lang="de-DE" sz="1100" b="0" i="0">
                  <a:latin typeface="Cambria Math"/>
                </a:rPr>
                <a:t>𝑑_</a:t>
              </a:r>
              <a:r>
                <a:rPr lang="de-DE" b="0" i="0">
                  <a:latin typeface="Cambria Math"/>
                </a:rPr>
                <a:t>1^   </a:t>
              </a:r>
              <a:r>
                <a:rPr lang="de-DE" b="0" i="0">
                  <a:latin typeface="Cambria Math"/>
                  <a:ea typeface="Cambria Math"/>
                </a:rPr>
                <a:t>=(𝐹𝑎𝑐𝑡𝑜𝑟+ 1/𝑑_2 )</a:t>
              </a:r>
              <a:r>
                <a:rPr lang="de-DE" sz="1100" b="0" i="0">
                  <a:latin typeface="Cambria Math"/>
                  <a:ea typeface="Cambria Math"/>
                </a:rPr>
                <a:t>〗^(</a:t>
              </a:r>
              <a:r>
                <a:rPr lang="de-DE" sz="1100" b="0" i="0">
                  <a:latin typeface="Cambria Math"/>
                </a:rPr>
                <a:t>−1)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787401</xdr:colOff>
      <xdr:row>0</xdr:row>
      <xdr:rowOff>143934</xdr:rowOff>
    </xdr:from>
    <xdr:to>
      <xdr:col>19</xdr:col>
      <xdr:colOff>614045</xdr:colOff>
      <xdr:row>17</xdr:row>
      <xdr:rowOff>37254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25400</xdr:colOff>
      <xdr:row>17</xdr:row>
      <xdr:rowOff>127000</xdr:rowOff>
    </xdr:from>
    <xdr:to>
      <xdr:col>19</xdr:col>
      <xdr:colOff>638386</xdr:colOff>
      <xdr:row>34</xdr:row>
      <xdr:rowOff>20320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50007</xdr:colOff>
      <xdr:row>76</xdr:row>
      <xdr:rowOff>11905</xdr:rowOff>
    </xdr:from>
    <xdr:to>
      <xdr:col>8</xdr:col>
      <xdr:colOff>857250</xdr:colOff>
      <xdr:row>105</xdr:row>
      <xdr:rowOff>107155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221456</xdr:colOff>
      <xdr:row>36</xdr:row>
      <xdr:rowOff>83343</xdr:rowOff>
    </xdr:from>
    <xdr:to>
      <xdr:col>8</xdr:col>
      <xdr:colOff>892969</xdr:colOff>
      <xdr:row>74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892969</xdr:colOff>
      <xdr:row>40</xdr:row>
      <xdr:rowOff>130969</xdr:rowOff>
    </xdr:from>
    <xdr:to>
      <xdr:col>18</xdr:col>
      <xdr:colOff>26194</xdr:colOff>
      <xdr:row>76</xdr:row>
      <xdr:rowOff>57151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857249</xdr:colOff>
      <xdr:row>76</xdr:row>
      <xdr:rowOff>11907</xdr:rowOff>
    </xdr:from>
    <xdr:to>
      <xdr:col>17</xdr:col>
      <xdr:colOff>831054</xdr:colOff>
      <xdr:row>102</xdr:row>
      <xdr:rowOff>164308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1091981</xdr:colOff>
      <xdr:row>5</xdr:row>
      <xdr:rowOff>76839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97447" y="779543"/>
          <a:ext cx="103766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2044839</xdr:colOff>
      <xdr:row>5</xdr:row>
      <xdr:rowOff>113862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97723" y="827842"/>
          <a:ext cx="182659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27</xdr:col>
      <xdr:colOff>2244090</xdr:colOff>
      <xdr:row>5</xdr:row>
      <xdr:rowOff>46669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914215" y="729615"/>
          <a:ext cx="2076450" cy="507679"/>
        </a:xfrm>
        <a:prstGeom prst="rect">
          <a:avLst/>
        </a:prstGeom>
      </xdr:spPr>
    </xdr:pic>
    <xdr:clientData/>
  </xdr:twoCellAnchor>
  <xdr:twoCellAnchor>
    <xdr:from>
      <xdr:col>27</xdr:col>
      <xdr:colOff>2314575</xdr:colOff>
      <xdr:row>1</xdr:row>
      <xdr:rowOff>24765</xdr:rowOff>
    </xdr:from>
    <xdr:to>
      <xdr:col>28</xdr:col>
      <xdr:colOff>2714625</xdr:colOff>
      <xdr:row>5</xdr:row>
      <xdr:rowOff>61700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pSpPr/>
      </xdr:nvGrpSpPr>
      <xdr:grpSpPr>
        <a:xfrm>
          <a:off x="32756475" y="377190"/>
          <a:ext cx="2752725" cy="875135"/>
          <a:chOff x="29916120" y="480060"/>
          <a:chExt cx="2484120" cy="890375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6" name="Straight Arrow Connector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27" name="Chart 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14288</xdr:colOff>
      <xdr:row>74</xdr:row>
      <xdr:rowOff>95250</xdr:rowOff>
    </xdr:from>
    <xdr:to>
      <xdr:col>8</xdr:col>
      <xdr:colOff>821531</xdr:colOff>
      <xdr:row>104</xdr:row>
      <xdr:rowOff>23812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90488</xdr:colOff>
      <xdr:row>35</xdr:row>
      <xdr:rowOff>23812</xdr:rowOff>
    </xdr:from>
    <xdr:to>
      <xdr:col>8</xdr:col>
      <xdr:colOff>762001</xdr:colOff>
      <xdr:row>72</xdr:row>
      <xdr:rowOff>126206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214312</xdr:colOff>
      <xdr:row>37</xdr:row>
      <xdr:rowOff>95251</xdr:rowOff>
    </xdr:from>
    <xdr:to>
      <xdr:col>18</xdr:col>
      <xdr:colOff>395287</xdr:colOff>
      <xdr:row>73</xdr:row>
      <xdr:rowOff>21431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142875</xdr:colOff>
      <xdr:row>75</xdr:row>
      <xdr:rowOff>154781</xdr:rowOff>
    </xdr:from>
    <xdr:to>
      <xdr:col>18</xdr:col>
      <xdr:colOff>188118</xdr:colOff>
      <xdr:row>102</xdr:row>
      <xdr:rowOff>140495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1091981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97447" y="779543"/>
          <a:ext cx="103766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2092464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97723" y="827842"/>
          <a:ext cx="182659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272415</xdr:colOff>
      <xdr:row>5</xdr:row>
      <xdr:rowOff>46669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1668720" y="731520"/>
          <a:ext cx="2065020" cy="519109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</xdr:row>
      <xdr:rowOff>129540</xdr:rowOff>
    </xdr:from>
    <xdr:to>
      <xdr:col>29</xdr:col>
      <xdr:colOff>0</xdr:colOff>
      <xdr:row>5</xdr:row>
      <xdr:rowOff>166475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pSpPr/>
      </xdr:nvGrpSpPr>
      <xdr:grpSpPr>
        <a:xfrm>
          <a:off x="32423100" y="481965"/>
          <a:ext cx="2647950" cy="875135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9525</xdr:colOff>
      <xdr:row>6</xdr:row>
      <xdr:rowOff>0</xdr:rowOff>
    </xdr:from>
    <xdr:to>
      <xdr:col>44</xdr:col>
      <xdr:colOff>467845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133351</xdr:colOff>
      <xdr:row>74</xdr:row>
      <xdr:rowOff>47625</xdr:rowOff>
    </xdr:from>
    <xdr:to>
      <xdr:col>8</xdr:col>
      <xdr:colOff>940594</xdr:colOff>
      <xdr:row>103</xdr:row>
      <xdr:rowOff>142875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7143</xdr:colOff>
      <xdr:row>35</xdr:row>
      <xdr:rowOff>47624</xdr:rowOff>
    </xdr:from>
    <xdr:to>
      <xdr:col>8</xdr:col>
      <xdr:colOff>1023937</xdr:colOff>
      <xdr:row>72</xdr:row>
      <xdr:rowOff>150018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190500</xdr:colOff>
      <xdr:row>35</xdr:row>
      <xdr:rowOff>142876</xdr:rowOff>
    </xdr:from>
    <xdr:to>
      <xdr:col>18</xdr:col>
      <xdr:colOff>371475</xdr:colOff>
      <xdr:row>71</xdr:row>
      <xdr:rowOff>69058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964406</xdr:colOff>
      <xdr:row>76</xdr:row>
      <xdr:rowOff>1</xdr:rowOff>
    </xdr:from>
    <xdr:to>
      <xdr:col>17</xdr:col>
      <xdr:colOff>938211</xdr:colOff>
      <xdr:row>102</xdr:row>
      <xdr:rowOff>164308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1091981</xdr:colOff>
      <xdr:row>5</xdr:row>
      <xdr:rowOff>76839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97447" y="779543"/>
          <a:ext cx="103766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2092464</xdr:colOff>
      <xdr:row>5</xdr:row>
      <xdr:rowOff>113862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97723" y="827842"/>
          <a:ext cx="182659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167639</xdr:colOff>
      <xdr:row>5</xdr:row>
      <xdr:rowOff>46669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1668720" y="731520"/>
          <a:ext cx="2065020" cy="519109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</xdr:row>
      <xdr:rowOff>129540</xdr:rowOff>
    </xdr:from>
    <xdr:to>
      <xdr:col>29</xdr:col>
      <xdr:colOff>0</xdr:colOff>
      <xdr:row>5</xdr:row>
      <xdr:rowOff>166475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32730141" y="479164"/>
          <a:ext cx="2393577" cy="897546"/>
          <a:chOff x="29916120" y="480060"/>
          <a:chExt cx="2484120" cy="890375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20" name="Chart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50008</xdr:colOff>
      <xdr:row>74</xdr:row>
      <xdr:rowOff>130968</xdr:rowOff>
    </xdr:from>
    <xdr:to>
      <xdr:col>8</xdr:col>
      <xdr:colOff>857251</xdr:colOff>
      <xdr:row>104</xdr:row>
      <xdr:rowOff>59531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340519</xdr:colOff>
      <xdr:row>37</xdr:row>
      <xdr:rowOff>71437</xdr:rowOff>
    </xdr:from>
    <xdr:to>
      <xdr:col>8</xdr:col>
      <xdr:colOff>1012032</xdr:colOff>
      <xdr:row>75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225136</xdr:colOff>
      <xdr:row>39</xdr:row>
      <xdr:rowOff>86592</xdr:rowOff>
    </xdr:from>
    <xdr:to>
      <xdr:col>18</xdr:col>
      <xdr:colOff>406111</xdr:colOff>
      <xdr:row>75</xdr:row>
      <xdr:rowOff>123177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1018525</xdr:colOff>
      <xdr:row>78</xdr:row>
      <xdr:rowOff>145039</xdr:rowOff>
    </xdr:from>
    <xdr:to>
      <xdr:col>18</xdr:col>
      <xdr:colOff>16018</xdr:colOff>
      <xdr:row>106</xdr:row>
      <xdr:rowOff>1948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202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2094369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3478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186690</xdr:colOff>
      <xdr:row>1</xdr:row>
      <xdr:rowOff>129540</xdr:rowOff>
    </xdr:from>
    <xdr:to>
      <xdr:col>28</xdr:col>
      <xdr:colOff>55245</xdr:colOff>
      <xdr:row>4</xdr:row>
      <xdr:rowOff>8569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066615" y="481965"/>
          <a:ext cx="2087880" cy="507679"/>
        </a:xfrm>
        <a:prstGeom prst="rect">
          <a:avLst/>
        </a:prstGeom>
      </xdr:spPr>
    </xdr:pic>
    <xdr:clientData/>
  </xdr:twoCellAnchor>
  <xdr:twoCellAnchor>
    <xdr:from>
      <xdr:col>28</xdr:col>
      <xdr:colOff>280029</xdr:colOff>
      <xdr:row>1</xdr:row>
      <xdr:rowOff>72390</xdr:rowOff>
    </xdr:from>
    <xdr:to>
      <xdr:col>28</xdr:col>
      <xdr:colOff>3486150</xdr:colOff>
      <xdr:row>5</xdr:row>
      <xdr:rowOff>57150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pSpPr/>
      </xdr:nvGrpSpPr>
      <xdr:grpSpPr>
        <a:xfrm>
          <a:off x="32903154" y="424815"/>
          <a:ext cx="3206121" cy="822960"/>
          <a:chOff x="29916120" y="480060"/>
          <a:chExt cx="2484121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A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9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0A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9525</xdr:colOff>
      <xdr:row>6</xdr:row>
      <xdr:rowOff>0</xdr:rowOff>
    </xdr:from>
    <xdr:to>
      <xdr:col>44</xdr:col>
      <xdr:colOff>467845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264320</xdr:colOff>
      <xdr:row>73</xdr:row>
      <xdr:rowOff>47625</xdr:rowOff>
    </xdr:from>
    <xdr:to>
      <xdr:col>8</xdr:col>
      <xdr:colOff>726282</xdr:colOff>
      <xdr:row>102</xdr:row>
      <xdr:rowOff>142875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271463</xdr:colOff>
      <xdr:row>35</xdr:row>
      <xdr:rowOff>11905</xdr:rowOff>
    </xdr:from>
    <xdr:to>
      <xdr:col>8</xdr:col>
      <xdr:colOff>942976</xdr:colOff>
      <xdr:row>72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142875</xdr:colOff>
      <xdr:row>39</xdr:row>
      <xdr:rowOff>1</xdr:rowOff>
    </xdr:from>
    <xdr:to>
      <xdr:col>18</xdr:col>
      <xdr:colOff>323850</xdr:colOff>
      <xdr:row>74</xdr:row>
      <xdr:rowOff>92870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23812</xdr:colOff>
      <xdr:row>78</xdr:row>
      <xdr:rowOff>35719</xdr:rowOff>
    </xdr:from>
    <xdr:to>
      <xdr:col>18</xdr:col>
      <xdr:colOff>69055</xdr:colOff>
      <xdr:row>105</xdr:row>
      <xdr:rowOff>21432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1091981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97447" y="779543"/>
          <a:ext cx="103766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2092464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97723" y="827842"/>
          <a:ext cx="182659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262890</xdr:colOff>
      <xdr:row>5</xdr:row>
      <xdr:rowOff>46669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1668720" y="731520"/>
          <a:ext cx="2065020" cy="519109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</xdr:row>
      <xdr:rowOff>129540</xdr:rowOff>
    </xdr:from>
    <xdr:to>
      <xdr:col>29</xdr:col>
      <xdr:colOff>0</xdr:colOff>
      <xdr:row>5</xdr:row>
      <xdr:rowOff>166475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pSpPr/>
      </xdr:nvGrpSpPr>
      <xdr:grpSpPr>
        <a:xfrm>
          <a:off x="32613600" y="481965"/>
          <a:ext cx="1895475" cy="875135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0C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C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192882</xdr:colOff>
      <xdr:row>78</xdr:row>
      <xdr:rowOff>35718</xdr:rowOff>
    </xdr:from>
    <xdr:to>
      <xdr:col>8</xdr:col>
      <xdr:colOff>1000125</xdr:colOff>
      <xdr:row>107</xdr:row>
      <xdr:rowOff>130968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90487</xdr:colOff>
      <xdr:row>39</xdr:row>
      <xdr:rowOff>107156</xdr:rowOff>
    </xdr:from>
    <xdr:to>
      <xdr:col>8</xdr:col>
      <xdr:colOff>762000</xdr:colOff>
      <xdr:row>77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1035844</xdr:colOff>
      <xdr:row>41</xdr:row>
      <xdr:rowOff>107157</xdr:rowOff>
    </xdr:from>
    <xdr:to>
      <xdr:col>18</xdr:col>
      <xdr:colOff>169069</xdr:colOff>
      <xdr:row>77</xdr:row>
      <xdr:rowOff>33339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976312</xdr:colOff>
      <xdr:row>78</xdr:row>
      <xdr:rowOff>71438</xdr:rowOff>
    </xdr:from>
    <xdr:to>
      <xdr:col>17</xdr:col>
      <xdr:colOff>950117</xdr:colOff>
      <xdr:row>105</xdr:row>
      <xdr:rowOff>57151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202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2103894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3478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100965</xdr:colOff>
      <xdr:row>2</xdr:row>
      <xdr:rowOff>43815</xdr:rowOff>
    </xdr:from>
    <xdr:to>
      <xdr:col>28</xdr:col>
      <xdr:colOff>112395</xdr:colOff>
      <xdr:row>4</xdr:row>
      <xdr:rowOff>132394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428565" y="605790"/>
          <a:ext cx="2087880" cy="507679"/>
        </a:xfrm>
        <a:prstGeom prst="rect">
          <a:avLst/>
        </a:prstGeom>
      </xdr:spPr>
    </xdr:pic>
    <xdr:clientData/>
  </xdr:twoCellAnchor>
  <xdr:twoCellAnchor>
    <xdr:from>
      <xdr:col>27</xdr:col>
      <xdr:colOff>1994535</xdr:colOff>
      <xdr:row>1</xdr:row>
      <xdr:rowOff>200025</xdr:rowOff>
    </xdr:from>
    <xdr:to>
      <xdr:col>29</xdr:col>
      <xdr:colOff>47625</xdr:colOff>
      <xdr:row>5</xdr:row>
      <xdr:rowOff>90275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pSpPr/>
      </xdr:nvGrpSpPr>
      <xdr:grpSpPr>
        <a:xfrm>
          <a:off x="32846010" y="552450"/>
          <a:ext cx="2586990" cy="72845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E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19050</xdr:colOff>
      <xdr:row>6</xdr:row>
      <xdr:rowOff>0</xdr:rowOff>
    </xdr:from>
    <xdr:to>
      <xdr:col>44</xdr:col>
      <xdr:colOff>477370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145257</xdr:colOff>
      <xdr:row>75</xdr:row>
      <xdr:rowOff>11906</xdr:rowOff>
    </xdr:from>
    <xdr:to>
      <xdr:col>8</xdr:col>
      <xdr:colOff>607219</xdr:colOff>
      <xdr:row>104</xdr:row>
      <xdr:rowOff>107156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185737</xdr:colOff>
      <xdr:row>37</xdr:row>
      <xdr:rowOff>95249</xdr:rowOff>
    </xdr:from>
    <xdr:to>
      <xdr:col>8</xdr:col>
      <xdr:colOff>857250</xdr:colOff>
      <xdr:row>75</xdr:row>
      <xdr:rowOff>30956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527957</xdr:colOff>
      <xdr:row>48</xdr:row>
      <xdr:rowOff>51707</xdr:rowOff>
    </xdr:from>
    <xdr:to>
      <xdr:col>17</xdr:col>
      <xdr:colOff>637494</xdr:colOff>
      <xdr:row>84</xdr:row>
      <xdr:rowOff>32318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988218</xdr:colOff>
      <xdr:row>81</xdr:row>
      <xdr:rowOff>35719</xdr:rowOff>
    </xdr:from>
    <xdr:to>
      <xdr:col>17</xdr:col>
      <xdr:colOff>962023</xdr:colOff>
      <xdr:row>108</xdr:row>
      <xdr:rowOff>21432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1088171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28576" y="773062"/>
          <a:ext cx="1037664" cy="494949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2081034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443" y="821361"/>
          <a:ext cx="1826591" cy="483673"/>
        </a:xfrm>
        <a:prstGeom prst="rect">
          <a:avLst/>
        </a:prstGeom>
      </xdr:spPr>
    </xdr:pic>
    <xdr:clientData/>
  </xdr:twoCellAnchor>
  <xdr:twoCellAnchor>
    <xdr:from>
      <xdr:col>31</xdr:col>
      <xdr:colOff>170328</xdr:colOff>
      <xdr:row>2</xdr:row>
      <xdr:rowOff>90769</xdr:rowOff>
    </xdr:from>
    <xdr:to>
      <xdr:col>45</xdr:col>
      <xdr:colOff>485773</xdr:colOff>
      <xdr:row>20</xdr:row>
      <xdr:rowOff>92868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27</xdr:col>
      <xdr:colOff>167640</xdr:colOff>
      <xdr:row>2</xdr:row>
      <xdr:rowOff>167640</xdr:rowOff>
    </xdr:from>
    <xdr:to>
      <xdr:col>27</xdr:col>
      <xdr:colOff>2232660</xdr:colOff>
      <xdr:row>5</xdr:row>
      <xdr:rowOff>46669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8770" b="52914"/>
        <a:stretch/>
      </xdr:blipFill>
      <xdr:spPr>
        <a:xfrm>
          <a:off x="27965400" y="731520"/>
          <a:ext cx="2065020" cy="519109"/>
        </a:xfrm>
        <a:prstGeom prst="rect">
          <a:avLst/>
        </a:prstGeom>
      </xdr:spPr>
    </xdr:pic>
    <xdr:clientData/>
  </xdr:twoCellAnchor>
  <xdr:twoCellAnchor>
    <xdr:from>
      <xdr:col>27</xdr:col>
      <xdr:colOff>2118360</xdr:colOff>
      <xdr:row>1</xdr:row>
      <xdr:rowOff>129540</xdr:rowOff>
    </xdr:from>
    <xdr:to>
      <xdr:col>28</xdr:col>
      <xdr:colOff>2301240</xdr:colOff>
      <xdr:row>5</xdr:row>
      <xdr:rowOff>166475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GrpSpPr/>
      </xdr:nvGrpSpPr>
      <xdr:grpSpPr>
        <a:xfrm>
          <a:off x="33655635" y="481965"/>
          <a:ext cx="2487930" cy="875135"/>
          <a:chOff x="29916120" y="480060"/>
          <a:chExt cx="2484120" cy="890375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1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0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1000-00000D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26</xdr:row>
      <xdr:rowOff>0</xdr:rowOff>
    </xdr:from>
    <xdr:to>
      <xdr:col>45</xdr:col>
      <xdr:colOff>315445</xdr:colOff>
      <xdr:row>49</xdr:row>
      <xdr:rowOff>2099</xdr:rowOff>
    </xdr:to>
    <xdr:graphicFrame macro="">
      <xdr:nvGraphicFramePr>
        <xdr:cNvPr id="15" name="Chart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192883</xdr:colOff>
      <xdr:row>77</xdr:row>
      <xdr:rowOff>59532</xdr:rowOff>
    </xdr:from>
    <xdr:to>
      <xdr:col>8</xdr:col>
      <xdr:colOff>1000126</xdr:colOff>
      <xdr:row>106</xdr:row>
      <xdr:rowOff>154782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30956</xdr:colOff>
      <xdr:row>37</xdr:row>
      <xdr:rowOff>35719</xdr:rowOff>
    </xdr:from>
    <xdr:to>
      <xdr:col>9</xdr:col>
      <xdr:colOff>0</xdr:colOff>
      <xdr:row>74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547007</xdr:colOff>
      <xdr:row>48</xdr:row>
      <xdr:rowOff>23814</xdr:rowOff>
    </xdr:from>
    <xdr:to>
      <xdr:col>17</xdr:col>
      <xdr:colOff>656544</xdr:colOff>
      <xdr:row>84</xdr:row>
      <xdr:rowOff>29598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202405</xdr:colOff>
      <xdr:row>77</xdr:row>
      <xdr:rowOff>95251</xdr:rowOff>
    </xdr:from>
    <xdr:to>
      <xdr:col>18</xdr:col>
      <xdr:colOff>247648</xdr:colOff>
      <xdr:row>104</xdr:row>
      <xdr:rowOff>92870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202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24</xdr:col>
      <xdr:colOff>3102</xdr:colOff>
      <xdr:row>5</xdr:row>
      <xdr:rowOff>113862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3478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24764</xdr:colOff>
      <xdr:row>2</xdr:row>
      <xdr:rowOff>129540</xdr:rowOff>
    </xdr:from>
    <xdr:to>
      <xdr:col>28</xdr:col>
      <xdr:colOff>204196</xdr:colOff>
      <xdr:row>5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904689" y="691515"/>
          <a:ext cx="2170157" cy="527685"/>
        </a:xfrm>
        <a:prstGeom prst="rect">
          <a:avLst/>
        </a:prstGeom>
      </xdr:spPr>
    </xdr:pic>
    <xdr:clientData/>
  </xdr:twoCellAnchor>
  <xdr:twoCellAnchor>
    <xdr:from>
      <xdr:col>28</xdr:col>
      <xdr:colOff>203835</xdr:colOff>
      <xdr:row>1</xdr:row>
      <xdr:rowOff>120016</xdr:rowOff>
    </xdr:from>
    <xdr:to>
      <xdr:col>28</xdr:col>
      <xdr:colOff>2514600</xdr:colOff>
      <xdr:row>5</xdr:row>
      <xdr:rowOff>47626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pSpPr/>
      </xdr:nvGrpSpPr>
      <xdr:grpSpPr>
        <a:xfrm>
          <a:off x="32597302" y="467149"/>
          <a:ext cx="2310765" cy="774277"/>
          <a:chOff x="29916120" y="480060"/>
          <a:chExt cx="2484120" cy="89037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153520</xdr:colOff>
      <xdr:row>21</xdr:row>
      <xdr:rowOff>143433</xdr:rowOff>
    </xdr:to>
    <xdr:graphicFrame macro="">
      <xdr:nvGraphicFramePr>
        <xdr:cNvPr id="16" name="Chart 2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109538</xdr:colOff>
      <xdr:row>75</xdr:row>
      <xdr:rowOff>83344</xdr:rowOff>
    </xdr:from>
    <xdr:to>
      <xdr:col>8</xdr:col>
      <xdr:colOff>916781</xdr:colOff>
      <xdr:row>105</xdr:row>
      <xdr:rowOff>11906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178593</xdr:colOff>
      <xdr:row>37</xdr:row>
      <xdr:rowOff>123824</xdr:rowOff>
    </xdr:from>
    <xdr:to>
      <xdr:col>8</xdr:col>
      <xdr:colOff>850106</xdr:colOff>
      <xdr:row>75</xdr:row>
      <xdr:rowOff>59531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987137</xdr:colOff>
      <xdr:row>38</xdr:row>
      <xdr:rowOff>86592</xdr:rowOff>
    </xdr:from>
    <xdr:to>
      <xdr:col>18</xdr:col>
      <xdr:colOff>111703</xdr:colOff>
      <xdr:row>74</xdr:row>
      <xdr:rowOff>123177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1035843</xdr:colOff>
      <xdr:row>78</xdr:row>
      <xdr:rowOff>75767</xdr:rowOff>
    </xdr:from>
    <xdr:to>
      <xdr:col>18</xdr:col>
      <xdr:colOff>33336</xdr:colOff>
      <xdr:row>105</xdr:row>
      <xdr:rowOff>88540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869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2103894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1004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196717</xdr:colOff>
      <xdr:row>4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504765" y="729615"/>
          <a:ext cx="1781677" cy="432435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</xdr:row>
      <xdr:rowOff>129540</xdr:rowOff>
    </xdr:from>
    <xdr:to>
      <xdr:col>29</xdr:col>
      <xdr:colOff>0</xdr:colOff>
      <xdr:row>5</xdr:row>
      <xdr:rowOff>166475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pSpPr/>
      </xdr:nvGrpSpPr>
      <xdr:grpSpPr>
        <a:xfrm>
          <a:off x="32604075" y="481965"/>
          <a:ext cx="2352675" cy="875135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3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3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13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65</xdr:row>
      <xdr:rowOff>95250</xdr:rowOff>
    </xdr:from>
    <xdr:to>
      <xdr:col>8</xdr:col>
      <xdr:colOff>1035844</xdr:colOff>
      <xdr:row>93</xdr:row>
      <xdr:rowOff>154781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54769</xdr:colOff>
      <xdr:row>43</xdr:row>
      <xdr:rowOff>83344</xdr:rowOff>
    </xdr:from>
    <xdr:to>
      <xdr:col>8</xdr:col>
      <xdr:colOff>726282</xdr:colOff>
      <xdr:row>81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63644</xdr:colOff>
      <xdr:row>49</xdr:row>
      <xdr:rowOff>119064</xdr:rowOff>
    </xdr:from>
    <xdr:to>
      <xdr:col>18</xdr:col>
      <xdr:colOff>277524</xdr:colOff>
      <xdr:row>85</xdr:row>
      <xdr:rowOff>124474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11905</xdr:colOff>
      <xdr:row>80</xdr:row>
      <xdr:rowOff>23813</xdr:rowOff>
    </xdr:from>
    <xdr:to>
      <xdr:col>18</xdr:col>
      <xdr:colOff>57148</xdr:colOff>
      <xdr:row>107</xdr:row>
      <xdr:rowOff>21433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1090861</xdr:colOff>
      <xdr:row>5</xdr:row>
      <xdr:rowOff>76839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97447" y="779543"/>
          <a:ext cx="103766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2089102</xdr:colOff>
      <xdr:row>5</xdr:row>
      <xdr:rowOff>113862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97723" y="827842"/>
          <a:ext cx="182659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223669</xdr:colOff>
      <xdr:row>5</xdr:row>
      <xdr:rowOff>46669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1668720" y="731520"/>
          <a:ext cx="2065020" cy="519109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</xdr:row>
      <xdr:rowOff>129540</xdr:rowOff>
    </xdr:from>
    <xdr:to>
      <xdr:col>29</xdr:col>
      <xdr:colOff>0</xdr:colOff>
      <xdr:row>5</xdr:row>
      <xdr:rowOff>166475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pSpPr/>
      </xdr:nvGrpSpPr>
      <xdr:grpSpPr>
        <a:xfrm>
          <a:off x="32270700" y="481965"/>
          <a:ext cx="2133600" cy="875135"/>
          <a:chOff x="29916120" y="480060"/>
          <a:chExt cx="2484120" cy="89037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15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00000000-0008-0000-1500-00000E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00000000-0008-0000-1500-00000F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472888</xdr:colOff>
      <xdr:row>21</xdr:row>
      <xdr:rowOff>68353</xdr:rowOff>
    </xdr:to>
    <xdr:graphicFrame macro="">
      <xdr:nvGraphicFramePr>
        <xdr:cNvPr id="16" name="Chart 2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466726</xdr:colOff>
      <xdr:row>78</xdr:row>
      <xdr:rowOff>130969</xdr:rowOff>
    </xdr:from>
    <xdr:to>
      <xdr:col>9</xdr:col>
      <xdr:colOff>226219</xdr:colOff>
      <xdr:row>108</xdr:row>
      <xdr:rowOff>59532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173831</xdr:colOff>
      <xdr:row>37</xdr:row>
      <xdr:rowOff>95249</xdr:rowOff>
    </xdr:from>
    <xdr:to>
      <xdr:col>9</xdr:col>
      <xdr:colOff>142875</xdr:colOff>
      <xdr:row>75</xdr:row>
      <xdr:rowOff>30956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119063</xdr:colOff>
      <xdr:row>43</xdr:row>
      <xdr:rowOff>95251</xdr:rowOff>
    </xdr:from>
    <xdr:to>
      <xdr:col>18</xdr:col>
      <xdr:colOff>300038</xdr:colOff>
      <xdr:row>79</xdr:row>
      <xdr:rowOff>45244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1035843</xdr:colOff>
      <xdr:row>85</xdr:row>
      <xdr:rowOff>0</xdr:rowOff>
    </xdr:from>
    <xdr:to>
      <xdr:col>18</xdr:col>
      <xdr:colOff>33336</xdr:colOff>
      <xdr:row>111</xdr:row>
      <xdr:rowOff>164308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23</xdr:col>
      <xdr:colOff>9941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202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2103894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3478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34290</xdr:colOff>
      <xdr:row>2</xdr:row>
      <xdr:rowOff>158115</xdr:rowOff>
    </xdr:from>
    <xdr:to>
      <xdr:col>28</xdr:col>
      <xdr:colOff>45720</xdr:colOff>
      <xdr:row>5</xdr:row>
      <xdr:rowOff>37144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838015" y="720090"/>
          <a:ext cx="2087880" cy="507679"/>
        </a:xfrm>
        <a:prstGeom prst="rect">
          <a:avLst/>
        </a:prstGeom>
      </xdr:spPr>
    </xdr:pic>
    <xdr:clientData/>
  </xdr:twoCellAnchor>
  <xdr:twoCellAnchor>
    <xdr:from>
      <xdr:col>27</xdr:col>
      <xdr:colOff>2042160</xdr:colOff>
      <xdr:row>1</xdr:row>
      <xdr:rowOff>5715</xdr:rowOff>
    </xdr:from>
    <xdr:to>
      <xdr:col>28</xdr:col>
      <xdr:colOff>3078480</xdr:colOff>
      <xdr:row>5</xdr:row>
      <xdr:rowOff>42650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pSpPr/>
      </xdr:nvGrpSpPr>
      <xdr:grpSpPr>
        <a:xfrm>
          <a:off x="32455485" y="358140"/>
          <a:ext cx="3112770" cy="875135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7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7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17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252413</xdr:colOff>
      <xdr:row>80</xdr:row>
      <xdr:rowOff>95250</xdr:rowOff>
    </xdr:from>
    <xdr:to>
      <xdr:col>9</xdr:col>
      <xdr:colOff>11906</xdr:colOff>
      <xdr:row>110</xdr:row>
      <xdr:rowOff>23813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173831</xdr:colOff>
      <xdr:row>40</xdr:row>
      <xdr:rowOff>23812</xdr:rowOff>
    </xdr:from>
    <xdr:to>
      <xdr:col>9</xdr:col>
      <xdr:colOff>142875</xdr:colOff>
      <xdr:row>77</xdr:row>
      <xdr:rowOff>126207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940594</xdr:colOff>
      <xdr:row>40</xdr:row>
      <xdr:rowOff>95250</xdr:rowOff>
    </xdr:from>
    <xdr:to>
      <xdr:col>18</xdr:col>
      <xdr:colOff>73819</xdr:colOff>
      <xdr:row>76</xdr:row>
      <xdr:rowOff>21432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1000125</xdr:colOff>
      <xdr:row>79</xdr:row>
      <xdr:rowOff>83345</xdr:rowOff>
    </xdr:from>
    <xdr:to>
      <xdr:col>17</xdr:col>
      <xdr:colOff>973930</xdr:colOff>
      <xdr:row>106</xdr:row>
      <xdr:rowOff>69058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202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2103894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3478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493395</xdr:colOff>
      <xdr:row>5</xdr:row>
      <xdr:rowOff>46669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862780" y="731520"/>
          <a:ext cx="2076450" cy="519109"/>
        </a:xfrm>
        <a:prstGeom prst="rect">
          <a:avLst/>
        </a:prstGeom>
      </xdr:spPr>
    </xdr:pic>
    <xdr:clientData/>
  </xdr:twoCellAnchor>
  <xdr:twoCellAnchor>
    <xdr:from>
      <xdr:col>28</xdr:col>
      <xdr:colOff>260985</xdr:colOff>
      <xdr:row>1</xdr:row>
      <xdr:rowOff>81915</xdr:rowOff>
    </xdr:from>
    <xdr:to>
      <xdr:col>28</xdr:col>
      <xdr:colOff>2838450</xdr:colOff>
      <xdr:row>4</xdr:row>
      <xdr:rowOff>190500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GrpSpPr/>
      </xdr:nvGrpSpPr>
      <xdr:grpSpPr>
        <a:xfrm>
          <a:off x="32722185" y="434340"/>
          <a:ext cx="2577465" cy="737235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9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19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73819</xdr:colOff>
      <xdr:row>77</xdr:row>
      <xdr:rowOff>1</xdr:rowOff>
    </xdr:from>
    <xdr:to>
      <xdr:col>8</xdr:col>
      <xdr:colOff>881062</xdr:colOff>
      <xdr:row>106</xdr:row>
      <xdr:rowOff>95251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161925</xdr:colOff>
      <xdr:row>37</xdr:row>
      <xdr:rowOff>0</xdr:rowOff>
    </xdr:from>
    <xdr:to>
      <xdr:col>8</xdr:col>
      <xdr:colOff>833438</xdr:colOff>
      <xdr:row>74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881062</xdr:colOff>
      <xdr:row>42</xdr:row>
      <xdr:rowOff>35719</xdr:rowOff>
    </xdr:from>
    <xdr:to>
      <xdr:col>18</xdr:col>
      <xdr:colOff>14287</xdr:colOff>
      <xdr:row>77</xdr:row>
      <xdr:rowOff>164307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916781</xdr:colOff>
      <xdr:row>79</xdr:row>
      <xdr:rowOff>1</xdr:rowOff>
    </xdr:from>
    <xdr:to>
      <xdr:col>17</xdr:col>
      <xdr:colOff>890586</xdr:colOff>
      <xdr:row>105</xdr:row>
      <xdr:rowOff>152401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869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140143</xdr:colOff>
      <xdr:row>3</xdr:row>
      <xdr:rowOff>22027</xdr:rowOff>
    </xdr:from>
    <xdr:to>
      <xdr:col>23</xdr:col>
      <xdr:colOff>1989594</xdr:colOff>
      <xdr:row>5</xdr:row>
      <xdr:rowOff>85287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95743" y="793552"/>
          <a:ext cx="1849451" cy="48236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116205</xdr:colOff>
      <xdr:row>5</xdr:row>
      <xdr:rowOff>46669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259020" y="731520"/>
          <a:ext cx="2080260" cy="519109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</xdr:row>
      <xdr:rowOff>129540</xdr:rowOff>
    </xdr:from>
    <xdr:to>
      <xdr:col>29</xdr:col>
      <xdr:colOff>0</xdr:colOff>
      <xdr:row>5</xdr:row>
      <xdr:rowOff>166475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GrpSpPr/>
      </xdr:nvGrpSpPr>
      <xdr:grpSpPr>
        <a:xfrm>
          <a:off x="32604635" y="479164"/>
          <a:ext cx="2626659" cy="897546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B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B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1B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276226</xdr:colOff>
      <xdr:row>73</xdr:row>
      <xdr:rowOff>11907</xdr:rowOff>
    </xdr:from>
    <xdr:to>
      <xdr:col>9</xdr:col>
      <xdr:colOff>35719</xdr:colOff>
      <xdr:row>102</xdr:row>
      <xdr:rowOff>107157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150019</xdr:colOff>
      <xdr:row>34</xdr:row>
      <xdr:rowOff>119062</xdr:rowOff>
    </xdr:from>
    <xdr:to>
      <xdr:col>9</xdr:col>
      <xdr:colOff>119063</xdr:colOff>
      <xdr:row>72</xdr:row>
      <xdr:rowOff>54769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726282</xdr:colOff>
      <xdr:row>39</xdr:row>
      <xdr:rowOff>107157</xdr:rowOff>
    </xdr:from>
    <xdr:to>
      <xdr:col>17</xdr:col>
      <xdr:colOff>835819</xdr:colOff>
      <xdr:row>75</xdr:row>
      <xdr:rowOff>33339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35718</xdr:colOff>
      <xdr:row>75</xdr:row>
      <xdr:rowOff>35720</xdr:rowOff>
    </xdr:from>
    <xdr:to>
      <xdr:col>18</xdr:col>
      <xdr:colOff>80961</xdr:colOff>
      <xdr:row>102</xdr:row>
      <xdr:rowOff>21433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202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2103894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3478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120015</xdr:colOff>
      <xdr:row>3</xdr:row>
      <xdr:rowOff>5715</xdr:rowOff>
    </xdr:from>
    <xdr:to>
      <xdr:col>27</xdr:col>
      <xdr:colOff>1997987</xdr:colOff>
      <xdr:row>5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057090" y="777240"/>
          <a:ext cx="1935122" cy="470535"/>
        </a:xfrm>
        <a:prstGeom prst="rect">
          <a:avLst/>
        </a:prstGeom>
      </xdr:spPr>
    </xdr:pic>
    <xdr:clientData/>
  </xdr:twoCellAnchor>
  <xdr:twoCellAnchor>
    <xdr:from>
      <xdr:col>28</xdr:col>
      <xdr:colOff>99061</xdr:colOff>
      <xdr:row>2</xdr:row>
      <xdr:rowOff>120016</xdr:rowOff>
    </xdr:from>
    <xdr:to>
      <xdr:col>29</xdr:col>
      <xdr:colOff>0</xdr:colOff>
      <xdr:row>5</xdr:row>
      <xdr:rowOff>152400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GrpSpPr/>
      </xdr:nvGrpSpPr>
      <xdr:grpSpPr>
        <a:xfrm>
          <a:off x="32607886" y="681991"/>
          <a:ext cx="2415539" cy="661034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D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D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1D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73</xdr:row>
      <xdr:rowOff>107157</xdr:rowOff>
    </xdr:from>
    <xdr:to>
      <xdr:col>8</xdr:col>
      <xdr:colOff>1035844</xdr:colOff>
      <xdr:row>103</xdr:row>
      <xdr:rowOff>35719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7144</xdr:colOff>
      <xdr:row>42</xdr:row>
      <xdr:rowOff>1</xdr:rowOff>
    </xdr:from>
    <xdr:to>
      <xdr:col>8</xdr:col>
      <xdr:colOff>1023938</xdr:colOff>
      <xdr:row>79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928688</xdr:colOff>
      <xdr:row>42</xdr:row>
      <xdr:rowOff>119063</xdr:rowOff>
    </xdr:from>
    <xdr:to>
      <xdr:col>18</xdr:col>
      <xdr:colOff>61913</xdr:colOff>
      <xdr:row>78</xdr:row>
      <xdr:rowOff>116683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11905</xdr:colOff>
      <xdr:row>76</xdr:row>
      <xdr:rowOff>23814</xdr:rowOff>
    </xdr:from>
    <xdr:to>
      <xdr:col>18</xdr:col>
      <xdr:colOff>57148</xdr:colOff>
      <xdr:row>103</xdr:row>
      <xdr:rowOff>9527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1099601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18327" y="779543"/>
          <a:ext cx="104528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2115324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49083" y="827842"/>
          <a:ext cx="184945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120015</xdr:colOff>
      <xdr:row>3</xdr:row>
      <xdr:rowOff>5715</xdr:rowOff>
    </xdr:from>
    <xdr:to>
      <xdr:col>28</xdr:col>
      <xdr:colOff>266342</xdr:colOff>
      <xdr:row>5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020895" y="782955"/>
          <a:ext cx="1935122" cy="478155"/>
        </a:xfrm>
        <a:prstGeom prst="rect">
          <a:avLst/>
        </a:prstGeom>
      </xdr:spPr>
    </xdr:pic>
    <xdr:clientData/>
  </xdr:twoCellAnchor>
  <xdr:twoCellAnchor>
    <xdr:from>
      <xdr:col>28</xdr:col>
      <xdr:colOff>99061</xdr:colOff>
      <xdr:row>2</xdr:row>
      <xdr:rowOff>120016</xdr:rowOff>
    </xdr:from>
    <xdr:to>
      <xdr:col>29</xdr:col>
      <xdr:colOff>0</xdr:colOff>
      <xdr:row>5</xdr:row>
      <xdr:rowOff>152400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GrpSpPr/>
      </xdr:nvGrpSpPr>
      <xdr:grpSpPr>
        <a:xfrm>
          <a:off x="32369761" y="681991"/>
          <a:ext cx="1863089" cy="661034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E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E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1E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97633</xdr:colOff>
      <xdr:row>71</xdr:row>
      <xdr:rowOff>1</xdr:rowOff>
    </xdr:from>
    <xdr:to>
      <xdr:col>8</xdr:col>
      <xdr:colOff>904876</xdr:colOff>
      <xdr:row>100</xdr:row>
      <xdr:rowOff>95251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19051</xdr:colOff>
      <xdr:row>38</xdr:row>
      <xdr:rowOff>142874</xdr:rowOff>
    </xdr:from>
    <xdr:to>
      <xdr:col>8</xdr:col>
      <xdr:colOff>1035845</xdr:colOff>
      <xdr:row>76</xdr:row>
      <xdr:rowOff>78581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916781</xdr:colOff>
      <xdr:row>39</xdr:row>
      <xdr:rowOff>35720</xdr:rowOff>
    </xdr:from>
    <xdr:to>
      <xdr:col>18</xdr:col>
      <xdr:colOff>50006</xdr:colOff>
      <xdr:row>74</xdr:row>
      <xdr:rowOff>128589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976312</xdr:colOff>
      <xdr:row>75</xdr:row>
      <xdr:rowOff>71438</xdr:rowOff>
    </xdr:from>
    <xdr:to>
      <xdr:col>17</xdr:col>
      <xdr:colOff>950117</xdr:colOff>
      <xdr:row>102</xdr:row>
      <xdr:rowOff>57151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1103411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18327" y="779543"/>
          <a:ext cx="104909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2031504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43343" y="736402"/>
          <a:ext cx="1872311" cy="482360"/>
        </a:xfrm>
        <a:prstGeom prst="rect">
          <a:avLst/>
        </a:prstGeom>
      </xdr:spPr>
    </xdr:pic>
    <xdr:clientData/>
  </xdr:twoCellAnchor>
  <xdr:twoCellAnchor editAs="oneCell">
    <xdr:from>
      <xdr:col>27</xdr:col>
      <xdr:colOff>120015</xdr:colOff>
      <xdr:row>3</xdr:row>
      <xdr:rowOff>5715</xdr:rowOff>
    </xdr:from>
    <xdr:to>
      <xdr:col>28</xdr:col>
      <xdr:colOff>228242</xdr:colOff>
      <xdr:row>5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020895" y="782955"/>
          <a:ext cx="1944647" cy="478155"/>
        </a:xfrm>
        <a:prstGeom prst="rect">
          <a:avLst/>
        </a:prstGeom>
      </xdr:spPr>
    </xdr:pic>
    <xdr:clientData/>
  </xdr:twoCellAnchor>
  <xdr:twoCellAnchor>
    <xdr:from>
      <xdr:col>28</xdr:col>
      <xdr:colOff>99061</xdr:colOff>
      <xdr:row>2</xdr:row>
      <xdr:rowOff>120016</xdr:rowOff>
    </xdr:from>
    <xdr:to>
      <xdr:col>29</xdr:col>
      <xdr:colOff>0</xdr:colOff>
      <xdr:row>5</xdr:row>
      <xdr:rowOff>152400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GrpSpPr/>
      </xdr:nvGrpSpPr>
      <xdr:grpSpPr>
        <a:xfrm>
          <a:off x="32379286" y="681991"/>
          <a:ext cx="1824989" cy="661034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1F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1F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1F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73820</xdr:colOff>
      <xdr:row>72</xdr:row>
      <xdr:rowOff>71437</xdr:rowOff>
    </xdr:from>
    <xdr:to>
      <xdr:col>8</xdr:col>
      <xdr:colOff>881063</xdr:colOff>
      <xdr:row>102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123825</xdr:colOff>
      <xdr:row>38</xdr:row>
      <xdr:rowOff>57149</xdr:rowOff>
    </xdr:from>
    <xdr:to>
      <xdr:col>8</xdr:col>
      <xdr:colOff>795338</xdr:colOff>
      <xdr:row>75</xdr:row>
      <xdr:rowOff>164306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42</xdr:row>
      <xdr:rowOff>83344</xdr:rowOff>
    </xdr:from>
    <xdr:to>
      <xdr:col>17</xdr:col>
      <xdr:colOff>776287</xdr:colOff>
      <xdr:row>78</xdr:row>
      <xdr:rowOff>9526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869156</xdr:colOff>
      <xdr:row>79</xdr:row>
      <xdr:rowOff>119063</xdr:rowOff>
    </xdr:from>
    <xdr:to>
      <xdr:col>17</xdr:col>
      <xdr:colOff>842961</xdr:colOff>
      <xdr:row>106</xdr:row>
      <xdr:rowOff>104776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1107221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434507" y="779543"/>
          <a:ext cx="105290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2042934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6673" y="738307"/>
          <a:ext cx="187231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119657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838015" y="767715"/>
          <a:ext cx="1971317" cy="470535"/>
        </a:xfrm>
        <a:prstGeom prst="rect">
          <a:avLst/>
        </a:prstGeom>
      </xdr:spPr>
    </xdr:pic>
    <xdr:clientData/>
  </xdr:twoCellAnchor>
  <xdr:twoCellAnchor>
    <xdr:from>
      <xdr:col>28</xdr:col>
      <xdr:colOff>99061</xdr:colOff>
      <xdr:row>2</xdr:row>
      <xdr:rowOff>120016</xdr:rowOff>
    </xdr:from>
    <xdr:to>
      <xdr:col>29</xdr:col>
      <xdr:colOff>0</xdr:colOff>
      <xdr:row>5</xdr:row>
      <xdr:rowOff>152400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GrpSpPr/>
      </xdr:nvGrpSpPr>
      <xdr:grpSpPr>
        <a:xfrm>
          <a:off x="32284036" y="681991"/>
          <a:ext cx="2463164" cy="661034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0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0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157164</xdr:colOff>
      <xdr:row>86</xdr:row>
      <xdr:rowOff>107156</xdr:rowOff>
    </xdr:from>
    <xdr:to>
      <xdr:col>8</xdr:col>
      <xdr:colOff>964407</xdr:colOff>
      <xdr:row>116</xdr:row>
      <xdr:rowOff>130969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292893</xdr:colOff>
      <xdr:row>44</xdr:row>
      <xdr:rowOff>71437</xdr:rowOff>
    </xdr:from>
    <xdr:to>
      <xdr:col>8</xdr:col>
      <xdr:colOff>964406</xdr:colOff>
      <xdr:row>82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464343</xdr:colOff>
      <xdr:row>48</xdr:row>
      <xdr:rowOff>35720</xdr:rowOff>
    </xdr:from>
    <xdr:to>
      <xdr:col>17</xdr:col>
      <xdr:colOff>573880</xdr:colOff>
      <xdr:row>84</xdr:row>
      <xdr:rowOff>33340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940593</xdr:colOff>
      <xdr:row>85</xdr:row>
      <xdr:rowOff>154782</xdr:rowOff>
    </xdr:from>
    <xdr:to>
      <xdr:col>17</xdr:col>
      <xdr:colOff>914398</xdr:colOff>
      <xdr:row>112</xdr:row>
      <xdr:rowOff>140495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1091981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18327" y="779543"/>
          <a:ext cx="105671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2054364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92873" y="738307"/>
          <a:ext cx="188374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118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801820" y="769620"/>
          <a:ext cx="1971317" cy="481965"/>
        </a:xfrm>
        <a:prstGeom prst="rect">
          <a:avLst/>
        </a:prstGeom>
      </xdr:spPr>
    </xdr:pic>
    <xdr:clientData/>
  </xdr:twoCellAnchor>
  <xdr:twoCellAnchor>
    <xdr:from>
      <xdr:col>28</xdr:col>
      <xdr:colOff>99061</xdr:colOff>
      <xdr:row>2</xdr:row>
      <xdr:rowOff>120016</xdr:rowOff>
    </xdr:from>
    <xdr:to>
      <xdr:col>29</xdr:col>
      <xdr:colOff>0</xdr:colOff>
      <xdr:row>5</xdr:row>
      <xdr:rowOff>152400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GrpSpPr/>
      </xdr:nvGrpSpPr>
      <xdr:grpSpPr>
        <a:xfrm>
          <a:off x="32465011" y="681991"/>
          <a:ext cx="2501264" cy="661034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2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2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73820</xdr:colOff>
      <xdr:row>77</xdr:row>
      <xdr:rowOff>83344</xdr:rowOff>
    </xdr:from>
    <xdr:to>
      <xdr:col>8</xdr:col>
      <xdr:colOff>881063</xdr:colOff>
      <xdr:row>107</xdr:row>
      <xdr:rowOff>11906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173831</xdr:colOff>
      <xdr:row>37</xdr:row>
      <xdr:rowOff>130968</xdr:rowOff>
    </xdr:from>
    <xdr:to>
      <xdr:col>8</xdr:col>
      <xdr:colOff>845344</xdr:colOff>
      <xdr:row>75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702469</xdr:colOff>
      <xdr:row>42</xdr:row>
      <xdr:rowOff>154781</xdr:rowOff>
    </xdr:from>
    <xdr:to>
      <xdr:col>17</xdr:col>
      <xdr:colOff>812006</xdr:colOff>
      <xdr:row>78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1012031</xdr:colOff>
      <xdr:row>83</xdr:row>
      <xdr:rowOff>95250</xdr:rowOff>
    </xdr:from>
    <xdr:to>
      <xdr:col>18</xdr:col>
      <xdr:colOff>9524</xdr:colOff>
      <xdr:row>110</xdr:row>
      <xdr:rowOff>80963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1114841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65927" y="779543"/>
          <a:ext cx="106052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2056269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02373" y="738307"/>
          <a:ext cx="189517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218717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756100" y="769620"/>
          <a:ext cx="1982747" cy="481965"/>
        </a:xfrm>
        <a:prstGeom prst="rect">
          <a:avLst/>
        </a:prstGeom>
      </xdr:spPr>
    </xdr:pic>
    <xdr:clientData/>
  </xdr:twoCellAnchor>
  <xdr:twoCellAnchor>
    <xdr:from>
      <xdr:col>28</xdr:col>
      <xdr:colOff>99061</xdr:colOff>
      <xdr:row>2</xdr:row>
      <xdr:rowOff>120016</xdr:rowOff>
    </xdr:from>
    <xdr:to>
      <xdr:col>29</xdr:col>
      <xdr:colOff>0</xdr:colOff>
      <xdr:row>5</xdr:row>
      <xdr:rowOff>152400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GrpSpPr/>
      </xdr:nvGrpSpPr>
      <xdr:grpSpPr>
        <a:xfrm>
          <a:off x="32131636" y="681991"/>
          <a:ext cx="2244089" cy="661034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3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3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3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145257</xdr:colOff>
      <xdr:row>81</xdr:row>
      <xdr:rowOff>11906</xdr:rowOff>
    </xdr:from>
    <xdr:to>
      <xdr:col>8</xdr:col>
      <xdr:colOff>952500</xdr:colOff>
      <xdr:row>110</xdr:row>
      <xdr:rowOff>107156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114300</xdr:colOff>
      <xdr:row>44</xdr:row>
      <xdr:rowOff>107155</xdr:rowOff>
    </xdr:from>
    <xdr:to>
      <xdr:col>9</xdr:col>
      <xdr:colOff>83344</xdr:colOff>
      <xdr:row>82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845344</xdr:colOff>
      <xdr:row>44</xdr:row>
      <xdr:rowOff>95250</xdr:rowOff>
    </xdr:from>
    <xdr:to>
      <xdr:col>17</xdr:col>
      <xdr:colOff>954881</xdr:colOff>
      <xdr:row>80</xdr:row>
      <xdr:rowOff>21432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1023937</xdr:colOff>
      <xdr:row>80</xdr:row>
      <xdr:rowOff>130969</xdr:rowOff>
    </xdr:from>
    <xdr:to>
      <xdr:col>18</xdr:col>
      <xdr:colOff>21430</xdr:colOff>
      <xdr:row>107</xdr:row>
      <xdr:rowOff>116682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1118651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82107" y="779543"/>
          <a:ext cx="106433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2077224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594753" y="738307"/>
          <a:ext cx="190660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96797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611320" y="769620"/>
          <a:ext cx="1994177" cy="481965"/>
        </a:xfrm>
        <a:prstGeom prst="rect">
          <a:avLst/>
        </a:prstGeom>
      </xdr:spPr>
    </xdr:pic>
    <xdr:clientData/>
  </xdr:twoCellAnchor>
  <xdr:twoCellAnchor>
    <xdr:from>
      <xdr:col>27</xdr:col>
      <xdr:colOff>1756411</xdr:colOff>
      <xdr:row>1</xdr:row>
      <xdr:rowOff>148590</xdr:rowOff>
    </xdr:from>
    <xdr:to>
      <xdr:col>29</xdr:col>
      <xdr:colOff>66675</xdr:colOff>
      <xdr:row>5</xdr:row>
      <xdr:rowOff>95249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GrpSpPr/>
      </xdr:nvGrpSpPr>
      <xdr:grpSpPr>
        <a:xfrm>
          <a:off x="32026861" y="501015"/>
          <a:ext cx="2577464" cy="784859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4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4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4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323851</xdr:colOff>
      <xdr:row>78</xdr:row>
      <xdr:rowOff>130968</xdr:rowOff>
    </xdr:from>
    <xdr:to>
      <xdr:col>8</xdr:col>
      <xdr:colOff>785813</xdr:colOff>
      <xdr:row>108</xdr:row>
      <xdr:rowOff>59531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90487</xdr:colOff>
      <xdr:row>40</xdr:row>
      <xdr:rowOff>35718</xdr:rowOff>
    </xdr:from>
    <xdr:to>
      <xdr:col>8</xdr:col>
      <xdr:colOff>762000</xdr:colOff>
      <xdr:row>77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357187</xdr:colOff>
      <xdr:row>41</xdr:row>
      <xdr:rowOff>47626</xdr:rowOff>
    </xdr:from>
    <xdr:to>
      <xdr:col>17</xdr:col>
      <xdr:colOff>466724</xdr:colOff>
      <xdr:row>76</xdr:row>
      <xdr:rowOff>140495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892968</xdr:colOff>
      <xdr:row>81</xdr:row>
      <xdr:rowOff>11907</xdr:rowOff>
    </xdr:from>
    <xdr:to>
      <xdr:col>17</xdr:col>
      <xdr:colOff>866773</xdr:colOff>
      <xdr:row>107</xdr:row>
      <xdr:rowOff>164307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1122461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65927" y="779543"/>
          <a:ext cx="106814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2088654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40473" y="738307"/>
          <a:ext cx="191803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7262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756100" y="769620"/>
          <a:ext cx="2009417" cy="481965"/>
        </a:xfrm>
        <a:prstGeom prst="rect">
          <a:avLst/>
        </a:prstGeom>
      </xdr:spPr>
    </xdr:pic>
    <xdr:clientData/>
  </xdr:twoCellAnchor>
  <xdr:twoCellAnchor>
    <xdr:from>
      <xdr:col>28</xdr:col>
      <xdr:colOff>76200</xdr:colOff>
      <xdr:row>2</xdr:row>
      <xdr:rowOff>53341</xdr:rowOff>
    </xdr:from>
    <xdr:to>
      <xdr:col>28</xdr:col>
      <xdr:colOff>2943225</xdr:colOff>
      <xdr:row>5</xdr:row>
      <xdr:rowOff>38101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GrpSpPr/>
      </xdr:nvGrpSpPr>
      <xdr:grpSpPr>
        <a:xfrm>
          <a:off x="32061150" y="615316"/>
          <a:ext cx="2828925" cy="61341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5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5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5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61913</xdr:colOff>
      <xdr:row>79</xdr:row>
      <xdr:rowOff>47625</xdr:rowOff>
    </xdr:from>
    <xdr:to>
      <xdr:col>8</xdr:col>
      <xdr:colOff>869156</xdr:colOff>
      <xdr:row>108</xdr:row>
      <xdr:rowOff>142875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102393</xdr:colOff>
      <xdr:row>41</xdr:row>
      <xdr:rowOff>0</xdr:rowOff>
    </xdr:from>
    <xdr:to>
      <xdr:col>8</xdr:col>
      <xdr:colOff>773906</xdr:colOff>
      <xdr:row>78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785813</xdr:colOff>
      <xdr:row>40</xdr:row>
      <xdr:rowOff>130969</xdr:rowOff>
    </xdr:from>
    <xdr:to>
      <xdr:col>17</xdr:col>
      <xdr:colOff>895350</xdr:colOff>
      <xdr:row>76</xdr:row>
      <xdr:rowOff>57151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976312</xdr:colOff>
      <xdr:row>81</xdr:row>
      <xdr:rowOff>35720</xdr:rowOff>
    </xdr:from>
    <xdr:to>
      <xdr:col>17</xdr:col>
      <xdr:colOff>950117</xdr:colOff>
      <xdr:row>108</xdr:row>
      <xdr:rowOff>21433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1126271</xdr:colOff>
      <xdr:row>5</xdr:row>
      <xdr:rowOff>76839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93487" y="779543"/>
          <a:ext cx="107195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2100084</xdr:colOff>
      <xdr:row>5</xdr:row>
      <xdr:rowOff>28137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282333" y="738307"/>
          <a:ext cx="192946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118</xdr:colOff>
      <xdr:row>5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405580" y="769620"/>
          <a:ext cx="2018942" cy="481965"/>
        </a:xfrm>
        <a:prstGeom prst="rect">
          <a:avLst/>
        </a:prstGeom>
      </xdr:spPr>
    </xdr:pic>
    <xdr:clientData/>
  </xdr:twoCellAnchor>
  <xdr:twoCellAnchor>
    <xdr:from>
      <xdr:col>28</xdr:col>
      <xdr:colOff>76200</xdr:colOff>
      <xdr:row>2</xdr:row>
      <xdr:rowOff>53341</xdr:rowOff>
    </xdr:from>
    <xdr:to>
      <xdr:col>29</xdr:col>
      <xdr:colOff>1905</xdr:colOff>
      <xdr:row>5</xdr:row>
      <xdr:rowOff>38101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GrpSpPr/>
      </xdr:nvGrpSpPr>
      <xdr:grpSpPr>
        <a:xfrm>
          <a:off x="32642175" y="615316"/>
          <a:ext cx="2278380" cy="613410"/>
          <a:chOff x="29916120" y="480060"/>
          <a:chExt cx="2484120" cy="89037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26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00000000-0008-0000-2600-00000E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00000000-0008-0000-2600-00000F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561975</xdr:colOff>
      <xdr:row>5</xdr:row>
      <xdr:rowOff>19050</xdr:rowOff>
    </xdr:from>
    <xdr:to>
      <xdr:col>44</xdr:col>
      <xdr:colOff>391645</xdr:colOff>
      <xdr:row>20</xdr:row>
      <xdr:rowOff>191058</xdr:rowOff>
    </xdr:to>
    <xdr:graphicFrame macro="">
      <xdr:nvGraphicFramePr>
        <xdr:cNvPr id="16" name="Chart 2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288132</xdr:colOff>
      <xdr:row>74</xdr:row>
      <xdr:rowOff>95250</xdr:rowOff>
    </xdr:from>
    <xdr:to>
      <xdr:col>8</xdr:col>
      <xdr:colOff>750094</xdr:colOff>
      <xdr:row>104</xdr:row>
      <xdr:rowOff>23813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295275</xdr:colOff>
      <xdr:row>36</xdr:row>
      <xdr:rowOff>78581</xdr:rowOff>
    </xdr:from>
    <xdr:to>
      <xdr:col>8</xdr:col>
      <xdr:colOff>966788</xdr:colOff>
      <xdr:row>74</xdr:row>
      <xdr:rowOff>14288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30956</xdr:colOff>
      <xdr:row>36</xdr:row>
      <xdr:rowOff>154782</xdr:rowOff>
    </xdr:from>
    <xdr:to>
      <xdr:col>18</xdr:col>
      <xdr:colOff>240506</xdr:colOff>
      <xdr:row>72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940593</xdr:colOff>
      <xdr:row>77</xdr:row>
      <xdr:rowOff>11907</xdr:rowOff>
    </xdr:from>
    <xdr:to>
      <xdr:col>17</xdr:col>
      <xdr:colOff>914398</xdr:colOff>
      <xdr:row>103</xdr:row>
      <xdr:rowOff>164307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1130081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82107" y="779543"/>
          <a:ext cx="107576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2111514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63333" y="738307"/>
          <a:ext cx="194089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104417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862780" y="769620"/>
          <a:ext cx="2030372" cy="481965"/>
        </a:xfrm>
        <a:prstGeom prst="rect">
          <a:avLst/>
        </a:prstGeom>
      </xdr:spPr>
    </xdr:pic>
    <xdr:clientData/>
  </xdr:twoCellAnchor>
  <xdr:twoCellAnchor>
    <xdr:from>
      <xdr:col>28</xdr:col>
      <xdr:colOff>76200</xdr:colOff>
      <xdr:row>2</xdr:row>
      <xdr:rowOff>53341</xdr:rowOff>
    </xdr:from>
    <xdr:to>
      <xdr:col>29</xdr:col>
      <xdr:colOff>1905</xdr:colOff>
      <xdr:row>5</xdr:row>
      <xdr:rowOff>38101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GrpSpPr/>
      </xdr:nvGrpSpPr>
      <xdr:grpSpPr>
        <a:xfrm>
          <a:off x="32413575" y="615316"/>
          <a:ext cx="1735455" cy="61341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7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7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7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73819</xdr:colOff>
      <xdr:row>77</xdr:row>
      <xdr:rowOff>83344</xdr:rowOff>
    </xdr:from>
    <xdr:to>
      <xdr:col>8</xdr:col>
      <xdr:colOff>881062</xdr:colOff>
      <xdr:row>107</xdr:row>
      <xdr:rowOff>11906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257175</xdr:colOff>
      <xdr:row>37</xdr:row>
      <xdr:rowOff>35719</xdr:rowOff>
    </xdr:from>
    <xdr:to>
      <xdr:col>8</xdr:col>
      <xdr:colOff>928688</xdr:colOff>
      <xdr:row>74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345281</xdr:colOff>
      <xdr:row>39</xdr:row>
      <xdr:rowOff>83344</xdr:rowOff>
    </xdr:from>
    <xdr:to>
      <xdr:col>17</xdr:col>
      <xdr:colOff>454819</xdr:colOff>
      <xdr:row>75</xdr:row>
      <xdr:rowOff>9526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904874</xdr:colOff>
      <xdr:row>81</xdr:row>
      <xdr:rowOff>47626</xdr:rowOff>
    </xdr:from>
    <xdr:to>
      <xdr:col>17</xdr:col>
      <xdr:colOff>878680</xdr:colOff>
      <xdr:row>108</xdr:row>
      <xdr:rowOff>33339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1133891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82107" y="779543"/>
          <a:ext cx="10795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2122944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17613" y="738307"/>
          <a:ext cx="195232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218717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740860" y="769620"/>
          <a:ext cx="2039897" cy="481965"/>
        </a:xfrm>
        <a:prstGeom prst="rect">
          <a:avLst/>
        </a:prstGeom>
      </xdr:spPr>
    </xdr:pic>
    <xdr:clientData/>
  </xdr:twoCellAnchor>
  <xdr:twoCellAnchor>
    <xdr:from>
      <xdr:col>28</xdr:col>
      <xdr:colOff>76200</xdr:colOff>
      <xdr:row>2</xdr:row>
      <xdr:rowOff>53341</xdr:rowOff>
    </xdr:from>
    <xdr:to>
      <xdr:col>29</xdr:col>
      <xdr:colOff>1905</xdr:colOff>
      <xdr:row>5</xdr:row>
      <xdr:rowOff>38101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GrpSpPr/>
      </xdr:nvGrpSpPr>
      <xdr:grpSpPr>
        <a:xfrm>
          <a:off x="32413575" y="615316"/>
          <a:ext cx="2306955" cy="61341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8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8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8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74</xdr:row>
      <xdr:rowOff>59531</xdr:rowOff>
    </xdr:from>
    <xdr:to>
      <xdr:col>9</xdr:col>
      <xdr:colOff>83343</xdr:colOff>
      <xdr:row>103</xdr:row>
      <xdr:rowOff>154781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90488</xdr:colOff>
      <xdr:row>35</xdr:row>
      <xdr:rowOff>11906</xdr:rowOff>
    </xdr:from>
    <xdr:to>
      <xdr:col>9</xdr:col>
      <xdr:colOff>59532</xdr:colOff>
      <xdr:row>72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940593</xdr:colOff>
      <xdr:row>39</xdr:row>
      <xdr:rowOff>71439</xdr:rowOff>
    </xdr:from>
    <xdr:to>
      <xdr:col>18</xdr:col>
      <xdr:colOff>73818</xdr:colOff>
      <xdr:row>74</xdr:row>
      <xdr:rowOff>164308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904874</xdr:colOff>
      <xdr:row>75</xdr:row>
      <xdr:rowOff>142876</xdr:rowOff>
    </xdr:from>
    <xdr:to>
      <xdr:col>17</xdr:col>
      <xdr:colOff>878679</xdr:colOff>
      <xdr:row>102</xdr:row>
      <xdr:rowOff>128589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1137701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489627" y="779543"/>
          <a:ext cx="108338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2134374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47053" y="738307"/>
          <a:ext cx="196375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81557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199840" y="769620"/>
          <a:ext cx="2055137" cy="481965"/>
        </a:xfrm>
        <a:prstGeom prst="rect">
          <a:avLst/>
        </a:prstGeom>
      </xdr:spPr>
    </xdr:pic>
    <xdr:clientData/>
  </xdr:twoCellAnchor>
  <xdr:twoCellAnchor>
    <xdr:from>
      <xdr:col>28</xdr:col>
      <xdr:colOff>76200</xdr:colOff>
      <xdr:row>2</xdr:row>
      <xdr:rowOff>53341</xdr:rowOff>
    </xdr:from>
    <xdr:to>
      <xdr:col>29</xdr:col>
      <xdr:colOff>1905</xdr:colOff>
      <xdr:row>5</xdr:row>
      <xdr:rowOff>38101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GrpSpPr/>
      </xdr:nvGrpSpPr>
      <xdr:grpSpPr>
        <a:xfrm>
          <a:off x="32594550" y="615316"/>
          <a:ext cx="2145030" cy="61341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A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A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A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169070</xdr:colOff>
      <xdr:row>73</xdr:row>
      <xdr:rowOff>23812</xdr:rowOff>
    </xdr:from>
    <xdr:to>
      <xdr:col>8</xdr:col>
      <xdr:colOff>976313</xdr:colOff>
      <xdr:row>102</xdr:row>
      <xdr:rowOff>119062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266700</xdr:colOff>
      <xdr:row>37</xdr:row>
      <xdr:rowOff>80962</xdr:rowOff>
    </xdr:from>
    <xdr:to>
      <xdr:col>8</xdr:col>
      <xdr:colOff>959644</xdr:colOff>
      <xdr:row>75</xdr:row>
      <xdr:rowOff>16669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535781</xdr:colOff>
      <xdr:row>38</xdr:row>
      <xdr:rowOff>154781</xdr:rowOff>
    </xdr:from>
    <xdr:to>
      <xdr:col>17</xdr:col>
      <xdr:colOff>645318</xdr:colOff>
      <xdr:row>74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892968</xdr:colOff>
      <xdr:row>75</xdr:row>
      <xdr:rowOff>154782</xdr:rowOff>
    </xdr:from>
    <xdr:to>
      <xdr:col>17</xdr:col>
      <xdr:colOff>866773</xdr:colOff>
      <xdr:row>102</xdr:row>
      <xdr:rowOff>140495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1141511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65927" y="779543"/>
          <a:ext cx="108719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2145804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85253" y="738307"/>
          <a:ext cx="197518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203477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954220" y="769620"/>
          <a:ext cx="2062757" cy="481965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2</xdr:row>
      <xdr:rowOff>110491</xdr:rowOff>
    </xdr:from>
    <xdr:to>
      <xdr:col>28</xdr:col>
      <xdr:colOff>2135505</xdr:colOff>
      <xdr:row>5</xdr:row>
      <xdr:rowOff>95251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GrpSpPr/>
      </xdr:nvGrpSpPr>
      <xdr:grpSpPr>
        <a:xfrm>
          <a:off x="32270700" y="672466"/>
          <a:ext cx="2116455" cy="61341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C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C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C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74</xdr:row>
      <xdr:rowOff>84044</xdr:rowOff>
    </xdr:from>
    <xdr:to>
      <xdr:col>8</xdr:col>
      <xdr:colOff>1035844</xdr:colOff>
      <xdr:row>104</xdr:row>
      <xdr:rowOff>42722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122144</xdr:colOff>
      <xdr:row>41</xdr:row>
      <xdr:rowOff>30536</xdr:rowOff>
    </xdr:from>
    <xdr:to>
      <xdr:col>8</xdr:col>
      <xdr:colOff>786513</xdr:colOff>
      <xdr:row>79</xdr:row>
      <xdr:rowOff>37681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661146</xdr:colOff>
      <xdr:row>42</xdr:row>
      <xdr:rowOff>100854</xdr:rowOff>
    </xdr:from>
    <xdr:to>
      <xdr:col>17</xdr:col>
      <xdr:colOff>763681</xdr:colOff>
      <xdr:row>78</xdr:row>
      <xdr:rowOff>118084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934990</xdr:colOff>
      <xdr:row>80</xdr:row>
      <xdr:rowOff>113460</xdr:rowOff>
    </xdr:from>
    <xdr:to>
      <xdr:col>17</xdr:col>
      <xdr:colOff>907395</xdr:colOff>
      <xdr:row>107</xdr:row>
      <xdr:rowOff>129289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23</xdr:col>
      <xdr:colOff>1369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8787" y="779543"/>
          <a:ext cx="109481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2166759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55713" y="738307"/>
          <a:ext cx="1996136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27</xdr:col>
      <xdr:colOff>2093237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695140" y="769620"/>
          <a:ext cx="2085617" cy="481965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2</xdr:row>
      <xdr:rowOff>110491</xdr:rowOff>
    </xdr:from>
    <xdr:to>
      <xdr:col>29</xdr:col>
      <xdr:colOff>1905</xdr:colOff>
      <xdr:row>5</xdr:row>
      <xdr:rowOff>95251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GrpSpPr/>
      </xdr:nvGrpSpPr>
      <xdr:grpSpPr>
        <a:xfrm>
          <a:off x="32457390" y="674371"/>
          <a:ext cx="2497455" cy="62484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D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D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D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251012</xdr:colOff>
      <xdr:row>71</xdr:row>
      <xdr:rowOff>106456</xdr:rowOff>
    </xdr:from>
    <xdr:to>
      <xdr:col>9</xdr:col>
      <xdr:colOff>4902</xdr:colOff>
      <xdr:row>101</xdr:row>
      <xdr:rowOff>65134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75080</xdr:colOff>
      <xdr:row>36</xdr:row>
      <xdr:rowOff>12606</xdr:rowOff>
    </xdr:from>
    <xdr:to>
      <xdr:col>9</xdr:col>
      <xdr:colOff>38521</xdr:colOff>
      <xdr:row>74</xdr:row>
      <xdr:rowOff>19750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717176</xdr:colOff>
      <xdr:row>38</xdr:row>
      <xdr:rowOff>33619</xdr:rowOff>
    </xdr:from>
    <xdr:to>
      <xdr:col>17</xdr:col>
      <xdr:colOff>819711</xdr:colOff>
      <xdr:row>74</xdr:row>
      <xdr:rowOff>50848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890166</xdr:colOff>
      <xdr:row>74</xdr:row>
      <xdr:rowOff>68636</xdr:rowOff>
    </xdr:from>
    <xdr:to>
      <xdr:col>17</xdr:col>
      <xdr:colOff>862571</xdr:colOff>
      <xdr:row>101</xdr:row>
      <xdr:rowOff>84465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23</xdr:col>
      <xdr:colOff>7083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82107" y="779543"/>
          <a:ext cx="109100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24</xdr:col>
      <xdr:colOff>14109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571893" y="738307"/>
          <a:ext cx="1986611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249197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710380" y="769620"/>
          <a:ext cx="2070377" cy="481965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2</xdr:row>
      <xdr:rowOff>110491</xdr:rowOff>
    </xdr:from>
    <xdr:to>
      <xdr:col>29</xdr:col>
      <xdr:colOff>1905</xdr:colOff>
      <xdr:row>5</xdr:row>
      <xdr:rowOff>95251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GrpSpPr/>
      </xdr:nvGrpSpPr>
      <xdr:grpSpPr>
        <a:xfrm>
          <a:off x="32108775" y="672466"/>
          <a:ext cx="1983105" cy="613410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2E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2E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2E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183778</xdr:colOff>
      <xdr:row>73</xdr:row>
      <xdr:rowOff>151280</xdr:rowOff>
    </xdr:from>
    <xdr:to>
      <xdr:col>8</xdr:col>
      <xdr:colOff>991021</xdr:colOff>
      <xdr:row>103</xdr:row>
      <xdr:rowOff>109957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5602</xdr:colOff>
      <xdr:row>36</xdr:row>
      <xdr:rowOff>160523</xdr:rowOff>
    </xdr:from>
    <xdr:to>
      <xdr:col>8</xdr:col>
      <xdr:colOff>1045368</xdr:colOff>
      <xdr:row>74</xdr:row>
      <xdr:rowOff>167668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672352</xdr:colOff>
      <xdr:row>42</xdr:row>
      <xdr:rowOff>89647</xdr:rowOff>
    </xdr:from>
    <xdr:to>
      <xdr:col>17</xdr:col>
      <xdr:colOff>774887</xdr:colOff>
      <xdr:row>78</xdr:row>
      <xdr:rowOff>106877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699666</xdr:colOff>
      <xdr:row>80</xdr:row>
      <xdr:rowOff>46224</xdr:rowOff>
    </xdr:from>
    <xdr:to>
      <xdr:col>17</xdr:col>
      <xdr:colOff>672071</xdr:colOff>
      <xdr:row>107</xdr:row>
      <xdr:rowOff>62053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1095791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86907" y="779543"/>
          <a:ext cx="104147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254443</xdr:colOff>
      <xdr:row>3</xdr:row>
      <xdr:rowOff>50602</xdr:rowOff>
    </xdr:from>
    <xdr:to>
      <xdr:col>23</xdr:col>
      <xdr:colOff>2103894</xdr:colOff>
      <xdr:row>5</xdr:row>
      <xdr:rowOff>113862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10043" y="827842"/>
          <a:ext cx="1838021" cy="489980"/>
        </a:xfrm>
        <a:prstGeom prst="rect">
          <a:avLst/>
        </a:prstGeom>
      </xdr:spPr>
    </xdr:pic>
    <xdr:clientData/>
  </xdr:twoCellAnchor>
  <xdr:twoCellAnchor editAs="oneCell">
    <xdr:from>
      <xdr:col>27</xdr:col>
      <xdr:colOff>167640</xdr:colOff>
      <xdr:row>2</xdr:row>
      <xdr:rowOff>167640</xdr:rowOff>
    </xdr:from>
    <xdr:to>
      <xdr:col>28</xdr:col>
      <xdr:colOff>144780</xdr:colOff>
      <xdr:row>5</xdr:row>
      <xdr:rowOff>46669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30259020" y="731520"/>
          <a:ext cx="2080260" cy="519109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</xdr:row>
      <xdr:rowOff>129540</xdr:rowOff>
    </xdr:from>
    <xdr:to>
      <xdr:col>29</xdr:col>
      <xdr:colOff>0</xdr:colOff>
      <xdr:row>5</xdr:row>
      <xdr:rowOff>166475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GrpSpPr/>
      </xdr:nvGrpSpPr>
      <xdr:grpSpPr>
        <a:xfrm>
          <a:off x="32375475" y="481965"/>
          <a:ext cx="2219325" cy="875135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3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30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30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217395</xdr:colOff>
      <xdr:row>77</xdr:row>
      <xdr:rowOff>50427</xdr:rowOff>
    </xdr:from>
    <xdr:to>
      <xdr:col>8</xdr:col>
      <xdr:colOff>1024638</xdr:colOff>
      <xdr:row>107</xdr:row>
      <xdr:rowOff>9105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299196</xdr:colOff>
      <xdr:row>40</xdr:row>
      <xdr:rowOff>1400</xdr:rowOff>
    </xdr:from>
    <xdr:to>
      <xdr:col>8</xdr:col>
      <xdr:colOff>968608</xdr:colOff>
      <xdr:row>78</xdr:row>
      <xdr:rowOff>8545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1008528</xdr:colOff>
      <xdr:row>45</xdr:row>
      <xdr:rowOff>0</xdr:rowOff>
    </xdr:from>
    <xdr:to>
      <xdr:col>18</xdr:col>
      <xdr:colOff>136151</xdr:colOff>
      <xdr:row>81</xdr:row>
      <xdr:rowOff>17230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632431</xdr:colOff>
      <xdr:row>77</xdr:row>
      <xdr:rowOff>124666</xdr:rowOff>
    </xdr:from>
    <xdr:to>
      <xdr:col>17</xdr:col>
      <xdr:colOff>604836</xdr:colOff>
      <xdr:row>104</xdr:row>
      <xdr:rowOff>140495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50507</xdr:colOff>
      <xdr:row>3</xdr:row>
      <xdr:rowOff>2303</xdr:rowOff>
    </xdr:from>
    <xdr:to>
      <xdr:col>22</xdr:col>
      <xdr:colOff>1152941</xdr:colOff>
      <xdr:row>5</xdr:row>
      <xdr:rowOff>76839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04967" y="779543"/>
          <a:ext cx="1098624" cy="501256"/>
        </a:xfrm>
        <a:prstGeom prst="rect">
          <a:avLst/>
        </a:prstGeom>
      </xdr:spPr>
    </xdr:pic>
    <xdr:clientData/>
  </xdr:twoCellAnchor>
  <xdr:twoCellAnchor editAs="oneCell">
    <xdr:from>
      <xdr:col>23</xdr:col>
      <xdr:colOff>159193</xdr:colOff>
      <xdr:row>2</xdr:row>
      <xdr:rowOff>174427</xdr:rowOff>
    </xdr:from>
    <xdr:to>
      <xdr:col>23</xdr:col>
      <xdr:colOff>2178189</xdr:colOff>
      <xdr:row>5</xdr:row>
      <xdr:rowOff>28137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571893" y="738307"/>
          <a:ext cx="2007566" cy="493790"/>
        </a:xfrm>
        <a:prstGeom prst="rect">
          <a:avLst/>
        </a:prstGeom>
      </xdr:spPr>
    </xdr:pic>
    <xdr:clientData/>
  </xdr:twoCellAnchor>
  <xdr:twoCellAnchor editAs="oneCell">
    <xdr:from>
      <xdr:col>27</xdr:col>
      <xdr:colOff>53340</xdr:colOff>
      <xdr:row>2</xdr:row>
      <xdr:rowOff>205740</xdr:rowOff>
    </xdr:from>
    <xdr:to>
      <xdr:col>28</xdr:col>
      <xdr:colOff>161567</xdr:colOff>
      <xdr:row>5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8770" b="52914"/>
        <a:stretch/>
      </xdr:blipFill>
      <xdr:spPr>
        <a:xfrm>
          <a:off x="29771340" y="769620"/>
          <a:ext cx="2097047" cy="481965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2</xdr:row>
      <xdr:rowOff>110491</xdr:rowOff>
    </xdr:from>
    <xdr:to>
      <xdr:col>29</xdr:col>
      <xdr:colOff>1905</xdr:colOff>
      <xdr:row>5</xdr:row>
      <xdr:rowOff>95251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3200-000009000000}"/>
            </a:ext>
          </a:extLst>
        </xdr:cNvPr>
        <xdr:cNvGrpSpPr/>
      </xdr:nvGrpSpPr>
      <xdr:grpSpPr>
        <a:xfrm>
          <a:off x="32632650" y="676548"/>
          <a:ext cx="1931398" cy="637903"/>
          <a:chOff x="29916120" y="480060"/>
          <a:chExt cx="2484120" cy="89037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3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0199148" y="533400"/>
            <a:ext cx="2201092" cy="837035"/>
          </a:xfrm>
          <a:prstGeom prst="rect">
            <a:avLst/>
          </a:prstGeom>
        </xdr:spPr>
      </xdr:pic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0000000-0008-0000-3200-00000B000000}"/>
              </a:ext>
            </a:extLst>
          </xdr:cNvPr>
          <xdr:cNvSpPr/>
        </xdr:nvSpPr>
        <xdr:spPr>
          <a:xfrm>
            <a:off x="30700980" y="480060"/>
            <a:ext cx="1661160" cy="4876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3200-00000C000000}"/>
              </a:ext>
            </a:extLst>
          </xdr:cNvPr>
          <xdr:cNvCxnSpPr/>
        </xdr:nvCxnSpPr>
        <xdr:spPr>
          <a:xfrm flipH="1">
            <a:off x="29916120" y="723900"/>
            <a:ext cx="777240" cy="12954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0</xdr:colOff>
      <xdr:row>6</xdr:row>
      <xdr:rowOff>0</xdr:rowOff>
    </xdr:from>
    <xdr:to>
      <xdr:col>44</xdr:col>
      <xdr:colOff>458320</xdr:colOff>
      <xdr:row>21</xdr:row>
      <xdr:rowOff>143433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00000000-0008-0000-3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281583" cy="59795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281583" cy="59795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9281583" cy="59795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9281583" cy="59795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5"/>
  <sheetViews>
    <sheetView zoomScaleNormal="100" workbookViewId="0"/>
  </sheetViews>
  <sheetFormatPr defaultColWidth="9.21875" defaultRowHeight="13.2"/>
  <cols>
    <col min="1" max="1" width="13" customWidth="1"/>
    <col min="2" max="2" width="9.21875" style="256"/>
    <col min="34" max="34" width="12" bestFit="1" customWidth="1"/>
    <col min="36" max="36" width="13.109375" bestFit="1" customWidth="1"/>
  </cols>
  <sheetData>
    <row r="1" spans="1:48">
      <c r="A1" s="256" t="s">
        <v>194</v>
      </c>
    </row>
    <row r="2" spans="1:48" s="256" customFormat="1">
      <c r="A2" s="269" t="s">
        <v>197</v>
      </c>
      <c r="B2" s="270" t="s">
        <v>2</v>
      </c>
      <c r="C2" s="268">
        <v>1</v>
      </c>
      <c r="D2" s="268" t="s">
        <v>178</v>
      </c>
      <c r="E2" s="268" t="s">
        <v>85</v>
      </c>
      <c r="F2" s="268" t="s">
        <v>193</v>
      </c>
      <c r="G2" s="268" t="s">
        <v>179</v>
      </c>
      <c r="H2" s="268" t="s">
        <v>86</v>
      </c>
      <c r="I2" s="268" t="s">
        <v>180</v>
      </c>
      <c r="J2" s="268" t="s">
        <v>87</v>
      </c>
      <c r="K2" s="268" t="s">
        <v>181</v>
      </c>
      <c r="L2" s="268">
        <v>5</v>
      </c>
      <c r="M2" s="268" t="s">
        <v>182</v>
      </c>
      <c r="N2" s="268" t="s">
        <v>88</v>
      </c>
      <c r="O2" s="268" t="s">
        <v>89</v>
      </c>
      <c r="P2" s="268" t="s">
        <v>183</v>
      </c>
      <c r="Q2" s="268" t="s">
        <v>90</v>
      </c>
      <c r="R2" s="268" t="s">
        <v>184</v>
      </c>
      <c r="S2" s="268" t="s">
        <v>91</v>
      </c>
      <c r="T2" s="268" t="s">
        <v>185</v>
      </c>
      <c r="U2" s="268">
        <v>10</v>
      </c>
      <c r="V2" s="268" t="s">
        <v>186</v>
      </c>
      <c r="W2" s="268">
        <v>11</v>
      </c>
      <c r="X2" s="268" t="s">
        <v>187</v>
      </c>
      <c r="Y2" s="268">
        <v>12</v>
      </c>
      <c r="Z2" s="268">
        <v>13</v>
      </c>
      <c r="AA2" s="268" t="s">
        <v>92</v>
      </c>
      <c r="AB2" s="268">
        <v>15</v>
      </c>
      <c r="AC2" s="268" t="s">
        <v>188</v>
      </c>
      <c r="AD2" s="268">
        <v>16</v>
      </c>
      <c r="AE2" s="268">
        <v>17</v>
      </c>
      <c r="AF2" s="268">
        <v>18</v>
      </c>
      <c r="AG2" s="268" t="s">
        <v>93</v>
      </c>
      <c r="AH2" s="268" t="s">
        <v>59</v>
      </c>
      <c r="AI2" s="268" t="s">
        <v>60</v>
      </c>
      <c r="AJ2" s="268" t="s">
        <v>94</v>
      </c>
      <c r="AK2" s="268" t="s">
        <v>189</v>
      </c>
      <c r="AL2" s="268" t="s">
        <v>95</v>
      </c>
      <c r="AM2" s="268" t="s">
        <v>190</v>
      </c>
      <c r="AN2" s="268" t="s">
        <v>96</v>
      </c>
      <c r="AO2" s="268" t="s">
        <v>97</v>
      </c>
      <c r="AP2" s="268" t="s">
        <v>98</v>
      </c>
      <c r="AQ2" s="268" t="s">
        <v>191</v>
      </c>
      <c r="AR2" s="268">
        <v>23</v>
      </c>
      <c r="AS2" s="268" t="s">
        <v>192</v>
      </c>
      <c r="AT2" s="268">
        <v>24</v>
      </c>
      <c r="AU2" s="262" t="s">
        <v>47</v>
      </c>
      <c r="AV2" s="259"/>
    </row>
    <row r="3" spans="1:48">
      <c r="A3" s="269">
        <v>8</v>
      </c>
      <c r="B3" s="270">
        <v>256</v>
      </c>
      <c r="C3" s="257">
        <f ca="1">INDIRECT("'pos"&amp;C$2&amp;"'!AZ8")</f>
        <v>3.6061213452495133E-2</v>
      </c>
      <c r="D3" s="257">
        <f ca="1">INDIRECT("'pos"&amp;D$2&amp;"'!H5")</f>
        <v>1.9806018271422143E-2</v>
      </c>
      <c r="E3" s="257">
        <f t="shared" ref="E3:AT3" ca="1" si="0">INDIRECT("'pos"&amp;E$2&amp;"'!AZ8")</f>
        <v>3.5508230903492644E-3</v>
      </c>
      <c r="F3" s="257">
        <f ca="1">INDIRECT("'pos"&amp;F$2&amp;"'!H5")</f>
        <v>3.1685641548186871E-2</v>
      </c>
      <c r="G3" s="257">
        <f ca="1">INDIRECT("'pos"&amp;G$2&amp;"'!H5")</f>
        <v>1.5990037197872953E-2</v>
      </c>
      <c r="H3" s="257">
        <f t="shared" ca="1" si="0"/>
        <v>2.9443284755925614E-4</v>
      </c>
      <c r="I3" s="257">
        <f ca="1">INDIRECT("'pos"&amp;I$2&amp;"'!H5")</f>
        <v>4.5983929863835371E-4</v>
      </c>
      <c r="J3" s="257">
        <f t="shared" ca="1" si="0"/>
        <v>6.252457497175623E-4</v>
      </c>
      <c r="K3" s="257">
        <f ca="1">INDIRECT("'pos"&amp;K$2&amp;"'!H5")</f>
        <v>2.292206026244703E-2</v>
      </c>
      <c r="L3" s="257">
        <f ca="1">INDIRECT("'pos"&amp;L$2&amp;"'!AZ32")</f>
        <v>4.521887477517661E-2</v>
      </c>
      <c r="M3" s="257">
        <f ca="1">INDIRECT("'pos"&amp;M$2&amp;"'!H5")</f>
        <v>2.2609437387588471E-2</v>
      </c>
      <c r="N3" s="257">
        <f t="shared" ca="1" si="0"/>
        <v>0</v>
      </c>
      <c r="O3" s="257">
        <f ca="1">INDIRECT("'pos"&amp;O$2&amp;"'!AZ29")</f>
        <v>0</v>
      </c>
      <c r="P3" s="257">
        <f ca="1">INDIRECT("'pos"&amp;P$2&amp;"'!H5")</f>
        <v>4.2702576787674307E-3</v>
      </c>
      <c r="Q3" s="257">
        <f t="shared" ca="1" si="0"/>
        <v>8.5405153575347503E-3</v>
      </c>
      <c r="R3" s="257">
        <f ca="1">INDIRECT("'pos"&amp;R$2&amp;"'!H5")</f>
        <v>4.0314069923016893E-2</v>
      </c>
      <c r="S3" s="257">
        <f t="shared" ca="1" si="0"/>
        <v>7.2087624488499369E-2</v>
      </c>
      <c r="T3" s="257">
        <f ca="1">INDIRECT("'pos"&amp;T$2&amp;"'!H5")</f>
        <v>3.6043812244249462E-2</v>
      </c>
      <c r="U3" s="257">
        <f t="shared" ca="1" si="0"/>
        <v>0</v>
      </c>
      <c r="V3" s="257">
        <f ca="1">INDIRECT("'pos"&amp;V$2&amp;"'!H5")</f>
        <v>5.5546694324015711E-3</v>
      </c>
      <c r="W3" s="257">
        <f t="shared" ca="1" si="0"/>
        <v>1.1109338864803475E-2</v>
      </c>
      <c r="X3" s="257">
        <f ca="1">INDIRECT("'pos"&amp;X$2&amp;"'!H5")</f>
        <v>7.020640810311729E-3</v>
      </c>
      <c r="Y3" s="257">
        <f t="shared" ca="1" si="0"/>
        <v>2.9319427558200939E-3</v>
      </c>
      <c r="Z3" s="257">
        <f t="shared" ca="1" si="0"/>
        <v>2.7441574456070872E-2</v>
      </c>
      <c r="AA3" s="257">
        <f t="shared" ca="1" si="0"/>
        <v>0</v>
      </c>
      <c r="AB3" s="257">
        <f t="shared" ca="1" si="0"/>
        <v>1.4992610872643919E-4</v>
      </c>
      <c r="AC3" s="257">
        <f ca="1">INDIRECT("'pos"&amp;AC$2&amp;"'!H5")</f>
        <v>1.0701982548540601E-2</v>
      </c>
      <c r="AD3" s="257">
        <f t="shared" ca="1" si="0"/>
        <v>2.1254038988354873E-2</v>
      </c>
      <c r="AE3" s="257">
        <f t="shared" ca="1" si="0"/>
        <v>0</v>
      </c>
      <c r="AF3" s="257">
        <f t="shared" ca="1" si="0"/>
        <v>0</v>
      </c>
      <c r="AG3" s="257">
        <f t="shared" ca="1" si="0"/>
        <v>0</v>
      </c>
      <c r="AH3" s="257">
        <f t="shared" ca="1" si="0"/>
        <v>0</v>
      </c>
      <c r="AI3" s="257">
        <f t="shared" ca="1" si="0"/>
        <v>4.6416957724326746E-3</v>
      </c>
      <c r="AJ3" s="257">
        <f t="shared" ca="1" si="0"/>
        <v>0</v>
      </c>
      <c r="AK3" s="257">
        <f ca="1">INDIRECT("'pos"&amp;AK$2&amp;"'!H5")</f>
        <v>0</v>
      </c>
      <c r="AL3" s="257">
        <f t="shared" ca="1" si="0"/>
        <v>0</v>
      </c>
      <c r="AM3" s="257">
        <f ca="1">INDIRECT("'pos"&amp;AM$2&amp;"'!H5")</f>
        <v>0</v>
      </c>
      <c r="AN3" s="257">
        <f t="shared" ca="1" si="0"/>
        <v>0</v>
      </c>
      <c r="AO3" s="257">
        <f t="shared" ca="1" si="0"/>
        <v>0</v>
      </c>
      <c r="AP3" s="257">
        <f t="shared" ca="1" si="0"/>
        <v>0</v>
      </c>
      <c r="AQ3" s="257">
        <f ca="1">INDIRECT("'pos"&amp;AQ$2&amp;"'!H5")</f>
        <v>0</v>
      </c>
      <c r="AR3" s="257">
        <f t="shared" ca="1" si="0"/>
        <v>0</v>
      </c>
      <c r="AS3" s="257">
        <f ca="1">INDIRECT("'pos"&amp;AS$2&amp;"'!H5")</f>
        <v>0</v>
      </c>
      <c r="AT3" s="257">
        <f t="shared" ca="1" si="0"/>
        <v>0</v>
      </c>
      <c r="AU3" s="263">
        <f t="shared" ref="AU3:AU10" ca="1" si="1">ROUND(AVERAGE(C3:AT3),2)</f>
        <v>0.01</v>
      </c>
      <c r="AV3" s="260"/>
    </row>
    <row r="4" spans="1:48">
      <c r="A4" s="269">
        <v>7</v>
      </c>
      <c r="B4" s="270">
        <v>128</v>
      </c>
      <c r="C4" s="257">
        <f ca="1">INDIRECT("'pos"&amp;C$2&amp;"'!AZ9")</f>
        <v>0.22508549745193029</v>
      </c>
      <c r="D4" s="257">
        <f ca="1">INDIRECT("'pos"&amp;D$2&amp;"'!H6")</f>
        <v>0.15841745776692662</v>
      </c>
      <c r="E4" s="257">
        <f t="shared" ref="E4:AT4" ca="1" si="2">INDIRECT("'pos"&amp;E$2&amp;"'!AZ9")</f>
        <v>9.1749418081922829E-2</v>
      </c>
      <c r="F4" s="257">
        <f ca="1">INDIRECT("'pos"&amp;F$2&amp;"'!H6")</f>
        <v>0.18804392935538261</v>
      </c>
      <c r="G4" s="257">
        <f ca="1">INDIRECT("'pos"&amp;G$2&amp;"'!H6")</f>
        <v>0.11810321391587086</v>
      </c>
      <c r="H4" s="257">
        <f t="shared" ca="1" si="2"/>
        <v>4.8162498476359006E-2</v>
      </c>
      <c r="I4" s="257">
        <f ca="1">INDIRECT("'pos"&amp;I$2&amp;"'!H6")</f>
        <v>5.4935537378901111E-2</v>
      </c>
      <c r="J4" s="257">
        <f t="shared" ca="1" si="2"/>
        <v>6.1708576281443217E-2</v>
      </c>
      <c r="K4" s="257">
        <f ca="1">INDIRECT("'pos"&amp;K$2&amp;"'!H6")</f>
        <v>0.16497687634674629</v>
      </c>
      <c r="L4" s="257">
        <f ca="1">INDIRECT("'pos"&amp;L$2&amp;"'!AZ33")</f>
        <v>0.26824517641204926</v>
      </c>
      <c r="M4" s="257">
        <f ca="1">INDIRECT("'pos"&amp;M$2&amp;"'!H6")</f>
        <v>0.18625780593032826</v>
      </c>
      <c r="N4" s="257">
        <f t="shared" ca="1" si="2"/>
        <v>0.10427043544860737</v>
      </c>
      <c r="O4" s="257">
        <f ca="1">INDIRECT("'pos"&amp;O$2&amp;"'!AZ30")</f>
        <v>4.1609110350037004E-2</v>
      </c>
      <c r="P4" s="257">
        <f ca="1">INDIRECT("'pos"&amp;P$2&amp;"'!H6")</f>
        <v>0.11424223253892185</v>
      </c>
      <c r="Q4" s="257">
        <f t="shared" ca="1" si="2"/>
        <v>0.18687535472780692</v>
      </c>
      <c r="R4" s="257">
        <f ca="1">INDIRECT("'pos"&amp;R$2&amp;"'!H6")</f>
        <v>0.19600870555487515</v>
      </c>
      <c r="S4" s="257">
        <f t="shared" ca="1" si="2"/>
        <v>0.20514205638194316</v>
      </c>
      <c r="T4" s="257">
        <f ca="1">INDIRECT("'pos"&amp;T$2&amp;"'!H6")</f>
        <v>0.13030121814330808</v>
      </c>
      <c r="U4" s="257">
        <f t="shared" ca="1" si="2"/>
        <v>5.5460379904673118E-2</v>
      </c>
      <c r="V4" s="257">
        <f ca="1">INDIRECT("'pos"&amp;V$2&amp;"'!H6")</f>
        <v>0.13957833435462197</v>
      </c>
      <c r="W4" s="257">
        <f t="shared" ca="1" si="2"/>
        <v>0.22369628880457104</v>
      </c>
      <c r="X4" s="257">
        <f ca="1">INDIRECT("'pos"&amp;X$2&amp;"'!H6")</f>
        <v>0.15957543824021947</v>
      </c>
      <c r="Y4" s="257">
        <f t="shared" ca="1" si="2"/>
        <v>9.5454587675868119E-2</v>
      </c>
      <c r="Z4" s="257">
        <f t="shared" ca="1" si="2"/>
        <v>0.14934312478769673</v>
      </c>
      <c r="AA4" s="257">
        <f t="shared" ca="1" si="2"/>
        <v>8.6059800026736299E-2</v>
      </c>
      <c r="AB4" s="257">
        <f t="shared" ca="1" si="2"/>
        <v>0.17106528527916753</v>
      </c>
      <c r="AC4" s="257">
        <f ca="1">INDIRECT("'pos"&amp;AC$2&amp;"'!H6")</f>
        <v>0.14944916778787543</v>
      </c>
      <c r="AD4" s="257">
        <f t="shared" ca="1" si="2"/>
        <v>0.12783305029658321</v>
      </c>
      <c r="AE4" s="257">
        <f t="shared" ca="1" si="2"/>
        <v>4.9524761618706004E-2</v>
      </c>
      <c r="AF4" s="257">
        <f t="shared" ca="1" si="2"/>
        <v>5.2625799032610443E-2</v>
      </c>
      <c r="AG4" s="257">
        <f t="shared" ca="1" si="2"/>
        <v>0.13274796391551058</v>
      </c>
      <c r="AH4" s="257">
        <f t="shared" ca="1" si="2"/>
        <v>0.12280512292073575</v>
      </c>
      <c r="AI4" s="257">
        <f t="shared" ca="1" si="2"/>
        <v>0.1893388025613969</v>
      </c>
      <c r="AJ4" s="257">
        <f t="shared" ca="1" si="2"/>
        <v>0.13521750341156391</v>
      </c>
      <c r="AK4" s="257">
        <f ca="1">INDIRECT("'pos"&amp;AK$2&amp;"'!H6")</f>
        <v>8.6634931582936892E-2</v>
      </c>
      <c r="AL4" s="257">
        <f t="shared" ca="1" si="2"/>
        <v>3.8052359754309872E-2</v>
      </c>
      <c r="AM4" s="257">
        <f ca="1">INDIRECT("'pos"&amp;AM$2&amp;"'!H6")</f>
        <v>6.9818343025297436E-2</v>
      </c>
      <c r="AN4" s="257">
        <f t="shared" ca="1" si="2"/>
        <v>0.10158432629628522</v>
      </c>
      <c r="AO4" s="257">
        <f t="shared" ca="1" si="2"/>
        <v>0.21220556187635053</v>
      </c>
      <c r="AP4" s="257">
        <f t="shared" ca="1" si="2"/>
        <v>0.10106677779525963</v>
      </c>
      <c r="AQ4" s="257">
        <f ca="1">INDIRECT("'pos"&amp;AQ$2&amp;"'!H6")</f>
        <v>8.2862300538445233E-2</v>
      </c>
      <c r="AR4" s="257">
        <f t="shared" ca="1" si="2"/>
        <v>6.4657823281631055E-2</v>
      </c>
      <c r="AS4" s="257">
        <f ca="1">INDIRECT("'pos"&amp;AS$2&amp;"'!H6")</f>
        <v>7.8777863631741329E-2</v>
      </c>
      <c r="AT4" s="257">
        <f t="shared" ca="1" si="2"/>
        <v>9.2897903981851826E-2</v>
      </c>
      <c r="AU4" s="263">
        <f t="shared" ca="1" si="1"/>
        <v>0.13</v>
      </c>
      <c r="AV4" s="260"/>
    </row>
    <row r="5" spans="1:48">
      <c r="A5" s="269">
        <v>6</v>
      </c>
      <c r="B5" s="270">
        <v>64</v>
      </c>
      <c r="C5" s="257">
        <f ca="1">INDIRECT("'pos"&amp;C$2&amp;"'!AZ10")</f>
        <v>0.38082021790800086</v>
      </c>
      <c r="D5" s="257">
        <f ca="1">INDIRECT("'pos"&amp;D$2&amp;"'!H7")</f>
        <v>0.38200199092761256</v>
      </c>
      <c r="E5" s="257">
        <f t="shared" ref="E5:AT5" ca="1" si="3">INDIRECT("'pos"&amp;E$2&amp;"'!AZ10")</f>
        <v>0.38318376394722431</v>
      </c>
      <c r="F5" s="257">
        <f ca="1">INDIRECT("'pos"&amp;F$2&amp;"'!H7")</f>
        <v>0.33229365120400772</v>
      </c>
      <c r="G5" s="257">
        <f ca="1">INDIRECT("'pos"&amp;G$2&amp;"'!H7")</f>
        <v>0.38789119756997159</v>
      </c>
      <c r="H5" s="257">
        <f t="shared" ca="1" si="3"/>
        <v>0.44348874393593551</v>
      </c>
      <c r="I5" s="257">
        <f ca="1">INDIRECT("'pos"&amp;I$2&amp;"'!H7")</f>
        <v>0.44619148078192289</v>
      </c>
      <c r="J5" s="257">
        <f t="shared" ca="1" si="3"/>
        <v>0.44889421762791026</v>
      </c>
      <c r="K5" s="257">
        <f ca="1">INDIRECT("'pos"&amp;K$2&amp;"'!H7")</f>
        <v>0.43057867031055108</v>
      </c>
      <c r="L5" s="257">
        <f ca="1">INDIRECT("'pos"&amp;L$2&amp;"'!AZ34")</f>
        <v>0.4122631229931919</v>
      </c>
      <c r="M5" s="257">
        <f ca="1">INDIRECT("'pos"&amp;M$2&amp;"'!H7")</f>
        <v>0.46657747968509339</v>
      </c>
      <c r="N5" s="257">
        <f t="shared" ca="1" si="3"/>
        <v>0.52089183637699488</v>
      </c>
      <c r="O5" s="257">
        <f ca="1">INDIRECT("'pos"&amp;O$2&amp;"'!AZ31")</f>
        <v>0.44560897525713561</v>
      </c>
      <c r="P5" s="257">
        <f ca="1">INDIRECT("'pos"&amp;P$2&amp;"'!H7")</f>
        <v>0.47828822383144109</v>
      </c>
      <c r="Q5" s="257">
        <f t="shared" ca="1" si="3"/>
        <v>0.51096747240574647</v>
      </c>
      <c r="R5" s="257">
        <f ca="1">INDIRECT("'pos"&amp;R$2&amp;"'!H7")</f>
        <v>0.4020685516654352</v>
      </c>
      <c r="S5" s="257">
        <f t="shared" ca="1" si="3"/>
        <v>0.2931696309251241</v>
      </c>
      <c r="T5" s="257">
        <f ca="1">INDIRECT("'pos"&amp;T$2&amp;"'!H7")</f>
        <v>0.33129907211422993</v>
      </c>
      <c r="U5" s="257">
        <f t="shared" ca="1" si="3"/>
        <v>0.36942851330333559</v>
      </c>
      <c r="V5" s="257">
        <f ca="1">INDIRECT("'pos"&amp;V$2&amp;"'!H7")</f>
        <v>0.44505208430429333</v>
      </c>
      <c r="W5" s="257">
        <f t="shared" ca="1" si="3"/>
        <v>0.52067565530525095</v>
      </c>
      <c r="X5" s="257">
        <f ca="1">INDIRECT("'pos"&amp;X$2&amp;"'!H7")</f>
        <v>0.44063374492460622</v>
      </c>
      <c r="Y5" s="257">
        <f t="shared" ca="1" si="3"/>
        <v>0.36059183454396138</v>
      </c>
      <c r="Z5" s="257">
        <f t="shared" ca="1" si="3"/>
        <v>0.31433002099314766</v>
      </c>
      <c r="AA5" s="257">
        <f t="shared" ca="1" si="3"/>
        <v>0.41081147388002903</v>
      </c>
      <c r="AB5" s="257">
        <f t="shared" ca="1" si="3"/>
        <v>0.42918294195327084</v>
      </c>
      <c r="AC5" s="257">
        <f ca="1">INDIRECT("'pos"&amp;AC$2&amp;"'!H7")</f>
        <v>0.35385676434795033</v>
      </c>
      <c r="AD5" s="257">
        <f t="shared" ca="1" si="3"/>
        <v>0.27853058674262976</v>
      </c>
      <c r="AE5" s="257">
        <f t="shared" ca="1" si="3"/>
        <v>0.36191174433820905</v>
      </c>
      <c r="AF5" s="257">
        <f t="shared" ca="1" si="3"/>
        <v>0.41026619490000948</v>
      </c>
      <c r="AG5" s="257">
        <f t="shared" ca="1" si="3"/>
        <v>0.39724212346873145</v>
      </c>
      <c r="AH5" s="257">
        <f t="shared" ca="1" si="3"/>
        <v>0.43936341665567136</v>
      </c>
      <c r="AI5" s="257">
        <f t="shared" ca="1" si="3"/>
        <v>0.36840517429821951</v>
      </c>
      <c r="AJ5" s="257">
        <f t="shared" ca="1" si="3"/>
        <v>0.52689524399704724</v>
      </c>
      <c r="AK5" s="257">
        <f ca="1">INDIRECT("'pos"&amp;AK$2&amp;"'!H7")</f>
        <v>0.43070284295004352</v>
      </c>
      <c r="AL5" s="257">
        <f t="shared" ca="1" si="3"/>
        <v>0.3345104419030398</v>
      </c>
      <c r="AM5" s="257">
        <f ca="1">INDIRECT("'pos"&amp;AM$2&amp;"'!H7")</f>
        <v>0.42148226055797944</v>
      </c>
      <c r="AN5" s="257">
        <f t="shared" ca="1" si="3"/>
        <v>0.50845407921291907</v>
      </c>
      <c r="AO5" s="257">
        <f t="shared" ca="1" si="3"/>
        <v>0.45338742585503361</v>
      </c>
      <c r="AP5" s="257">
        <f t="shared" ca="1" si="3"/>
        <v>0.55410419817554457</v>
      </c>
      <c r="AQ5" s="257">
        <f ca="1">INDIRECT("'pos"&amp;AQ$2&amp;"'!H7")</f>
        <v>0.40743451138708342</v>
      </c>
      <c r="AR5" s="257">
        <f t="shared" ca="1" si="3"/>
        <v>0.26076482459862238</v>
      </c>
      <c r="AS5" s="257">
        <f ca="1">INDIRECT("'pos"&amp;AS$2&amp;"'!H7")</f>
        <v>0.35877545135961975</v>
      </c>
      <c r="AT5" s="257">
        <f t="shared" ca="1" si="3"/>
        <v>0.456786078120617</v>
      </c>
      <c r="AU5" s="263">
        <f t="shared" ca="1" si="1"/>
        <v>0.41</v>
      </c>
      <c r="AV5" s="260"/>
    </row>
    <row r="6" spans="1:48">
      <c r="A6" s="269">
        <v>5</v>
      </c>
      <c r="B6" s="270">
        <v>32</v>
      </c>
      <c r="C6" s="257">
        <f ca="1">INDIRECT("'pos"&amp;C$2&amp;"'!AZ11")</f>
        <v>0.35803307118757371</v>
      </c>
      <c r="D6" s="257">
        <f ca="1">INDIRECT("'pos"&amp;D$2&amp;"'!H8")</f>
        <v>0.36701179497779002</v>
      </c>
      <c r="E6" s="257">
        <f t="shared" ref="E6:AT6" ca="1" si="4">INDIRECT("'pos"&amp;E$2&amp;"'!AZ11")</f>
        <v>0.37599051876800627</v>
      </c>
      <c r="F6" s="257">
        <f ca="1">INDIRECT("'pos"&amp;F$2&amp;"'!H8")</f>
        <v>0.27834514858062498</v>
      </c>
      <c r="G6" s="257">
        <f ca="1">INDIRECT("'pos"&amp;G$2&amp;"'!H8")</f>
        <v>0.39319973666038577</v>
      </c>
      <c r="H6" s="257">
        <f t="shared" ca="1" si="4"/>
        <v>0.50805432474014645</v>
      </c>
      <c r="I6" s="257">
        <f ca="1">INDIRECT("'pos"&amp;I$2&amp;"'!H8")</f>
        <v>0.46142088520970481</v>
      </c>
      <c r="J6" s="257">
        <f t="shared" ca="1" si="4"/>
        <v>0.41478744567926318</v>
      </c>
      <c r="K6" s="257">
        <f ca="1">INDIRECT("'pos"&amp;K$2&amp;"'!H8")</f>
        <v>0.34453013574942265</v>
      </c>
      <c r="L6" s="257">
        <f ca="1">INDIRECT("'pos"&amp;L$2&amp;"'!AZ35")</f>
        <v>0.27427282581958212</v>
      </c>
      <c r="M6" s="257">
        <f ca="1">INDIRECT("'pos"&amp;M$2&amp;"'!H8")</f>
        <v>0.32455527699698988</v>
      </c>
      <c r="N6" s="257">
        <f t="shared" ca="1" si="4"/>
        <v>0.37483772817439764</v>
      </c>
      <c r="O6" s="257">
        <f ca="1">INDIRECT("'pos"&amp;O$2&amp;"'!AZ32")</f>
        <v>0.51278191439282739</v>
      </c>
      <c r="P6" s="257">
        <f ca="1">INDIRECT("'pos"&amp;P$2&amp;"'!H8")</f>
        <v>0.40319928595086962</v>
      </c>
      <c r="Q6" s="257">
        <f t="shared" ca="1" si="4"/>
        <v>0.29361665750891192</v>
      </c>
      <c r="R6" s="257">
        <f ca="1">INDIRECT("'pos"&amp;R$2&amp;"'!H8")</f>
        <v>0.27905538846842382</v>
      </c>
      <c r="S6" s="257">
        <f t="shared" ca="1" si="4"/>
        <v>0.26449411942793577</v>
      </c>
      <c r="T6" s="257">
        <f ca="1">INDIRECT("'pos"&amp;T$2&amp;"'!H8")</f>
        <v>0.35488841588667025</v>
      </c>
      <c r="U6" s="257">
        <f t="shared" ca="1" si="4"/>
        <v>0.44528271234540479</v>
      </c>
      <c r="V6" s="257">
        <f ca="1">INDIRECT("'pos"&amp;V$2&amp;"'!H8")</f>
        <v>0.34490071468538974</v>
      </c>
      <c r="W6" s="257">
        <f t="shared" ca="1" si="4"/>
        <v>0.24451871702537475</v>
      </c>
      <c r="X6" s="257">
        <f ca="1">INDIRECT("'pos"&amp;X$2&amp;"'!H8")</f>
        <v>0.31142124643028268</v>
      </c>
      <c r="Y6" s="257">
        <f t="shared" ca="1" si="4"/>
        <v>0.37832377583519061</v>
      </c>
      <c r="Z6" s="257">
        <f t="shared" ca="1" si="4"/>
        <v>0.50888527976308473</v>
      </c>
      <c r="AA6" s="257">
        <f t="shared" ca="1" si="4"/>
        <v>0.42989458992173735</v>
      </c>
      <c r="AB6" s="257">
        <f t="shared" ca="1" si="4"/>
        <v>0.39960184665883519</v>
      </c>
      <c r="AC6" s="257">
        <f ca="1">INDIRECT("'pos"&amp;AC$2&amp;"'!H8")</f>
        <v>0.48599208531563365</v>
      </c>
      <c r="AD6" s="257">
        <f t="shared" ca="1" si="4"/>
        <v>0.57238232397243216</v>
      </c>
      <c r="AE6" s="257">
        <f t="shared" ca="1" si="4"/>
        <v>0.45145960309818678</v>
      </c>
      <c r="AF6" s="257">
        <f t="shared" ca="1" si="4"/>
        <v>0.44521072642191439</v>
      </c>
      <c r="AG6" s="257">
        <f t="shared" ca="1" si="4"/>
        <v>0.39007003369355986</v>
      </c>
      <c r="AH6" s="257">
        <f t="shared" ca="1" si="4"/>
        <v>0.35577283311435748</v>
      </c>
      <c r="AI6" s="257">
        <f t="shared" ca="1" si="4"/>
        <v>0.29732239841764718</v>
      </c>
      <c r="AJ6" s="257">
        <f t="shared" ca="1" si="4"/>
        <v>0.33788725259138885</v>
      </c>
      <c r="AK6" s="257">
        <f ca="1">INDIRECT("'pos"&amp;AK$2&amp;"'!H8")</f>
        <v>0.41315766261008774</v>
      </c>
      <c r="AL6" s="257">
        <f t="shared" ca="1" si="4"/>
        <v>0.48842807262878662</v>
      </c>
      <c r="AM6" s="257">
        <f ca="1">INDIRECT("'pos"&amp;AM$2&amp;"'!H8")</f>
        <v>0.43919483355979128</v>
      </c>
      <c r="AN6" s="257">
        <f t="shared" ca="1" si="4"/>
        <v>0.38996159449079593</v>
      </c>
      <c r="AO6" s="257">
        <f t="shared" ca="1" si="4"/>
        <v>0.27223523401737693</v>
      </c>
      <c r="AP6" s="257">
        <f t="shared" ca="1" si="4"/>
        <v>0.31553693017656315</v>
      </c>
      <c r="AQ6" s="257">
        <f ca="1">INDIRECT("'pos"&amp;AQ$2&amp;"'!H8")</f>
        <v>0.33021781894048519</v>
      </c>
      <c r="AR6" s="257">
        <f t="shared" ca="1" si="4"/>
        <v>0.34489870770440723</v>
      </c>
      <c r="AS6" s="257">
        <f ca="1">INDIRECT("'pos"&amp;AS$2&amp;"'!H8")</f>
        <v>0.39760736280096914</v>
      </c>
      <c r="AT6" s="257">
        <f t="shared" ca="1" si="4"/>
        <v>0.45031601789753117</v>
      </c>
      <c r="AU6" s="263">
        <f t="shared" ca="1" si="1"/>
        <v>0.38</v>
      </c>
      <c r="AV6" s="260"/>
    </row>
    <row r="7" spans="1:48">
      <c r="A7" s="269">
        <v>4</v>
      </c>
      <c r="B7" s="270">
        <v>16</v>
      </c>
      <c r="C7" s="257">
        <f ca="1">INDIRECT("'pos"&amp;C$2&amp;"'!AZ12")</f>
        <v>0</v>
      </c>
      <c r="D7" s="257">
        <f ca="1">INDIRECT("'pos"&amp;D$2&amp;"'!H9")</f>
        <v>7.2762738056248652E-2</v>
      </c>
      <c r="E7" s="257">
        <f t="shared" ref="E7:AT7" ca="1" si="5">INDIRECT("'pos"&amp;E$2&amp;"'!AZ12")</f>
        <v>0.1455254761124973</v>
      </c>
      <c r="F7" s="257">
        <f ca="1">INDIRECT("'pos"&amp;F$2&amp;"'!H9")</f>
        <v>0.1696316293117977</v>
      </c>
      <c r="G7" s="257">
        <f ca="1">INDIRECT("'pos"&amp;G$2&amp;"'!H9")</f>
        <v>8.4815814655898852E-2</v>
      </c>
      <c r="H7" s="257">
        <f t="shared" ca="1" si="5"/>
        <v>0</v>
      </c>
      <c r="I7" s="257">
        <f ca="1">INDIRECT("'pos"&amp;I$2&amp;"'!H9")</f>
        <v>3.6992257330832834E-2</v>
      </c>
      <c r="J7" s="257">
        <f t="shared" ca="1" si="5"/>
        <v>7.3984514661665668E-2</v>
      </c>
      <c r="K7" s="257">
        <f ca="1">INDIRECT("'pos"&amp;K$2&amp;"'!H9")</f>
        <v>3.6992257330832834E-2</v>
      </c>
      <c r="L7" s="257">
        <f ca="1">INDIRECT("'pos"&amp;L$2&amp;"'!AZ36")</f>
        <v>0</v>
      </c>
      <c r="M7" s="257">
        <f ca="1">INDIRECT("'pos"&amp;M$2&amp;"'!H9")</f>
        <v>0</v>
      </c>
      <c r="N7" s="257">
        <f t="shared" ca="1" si="5"/>
        <v>0</v>
      </c>
      <c r="O7" s="257">
        <f ca="1">INDIRECT("'pos"&amp;O$2&amp;"'!AZ33")</f>
        <v>0</v>
      </c>
      <c r="P7" s="257">
        <f ca="1">INDIRECT("'pos"&amp;P$2&amp;"'!H9")</f>
        <v>0</v>
      </c>
      <c r="Q7" s="257">
        <f t="shared" ca="1" si="5"/>
        <v>0</v>
      </c>
      <c r="R7" s="257">
        <f ca="1">INDIRECT("'pos"&amp;R$2&amp;"'!H9")</f>
        <v>8.2553284388248924E-2</v>
      </c>
      <c r="S7" s="257">
        <f t="shared" ca="1" si="5"/>
        <v>0.16510656877649785</v>
      </c>
      <c r="T7" s="257">
        <f ca="1">INDIRECT("'pos"&amp;T$2&amp;"'!H9")</f>
        <v>0.14746748161154227</v>
      </c>
      <c r="U7" s="257">
        <f t="shared" ca="1" si="5"/>
        <v>0.12982839444658673</v>
      </c>
      <c r="V7" s="257">
        <f ca="1">INDIRECT("'pos"&amp;V$2&amp;"'!H9")</f>
        <v>6.4914197223293363E-2</v>
      </c>
      <c r="W7" s="257">
        <f t="shared" ca="1" si="5"/>
        <v>0</v>
      </c>
      <c r="X7" s="257">
        <f ca="1">INDIRECT("'pos"&amp;X$2&amp;"'!H9")</f>
        <v>8.13489295945799E-2</v>
      </c>
      <c r="Y7" s="257">
        <f t="shared" ca="1" si="5"/>
        <v>0.1626978591891598</v>
      </c>
      <c r="Z7" s="257">
        <f t="shared" ca="1" si="5"/>
        <v>0</v>
      </c>
      <c r="AA7" s="257">
        <f t="shared" ca="1" si="5"/>
        <v>7.3234136171497544E-2</v>
      </c>
      <c r="AB7" s="257">
        <f t="shared" ca="1" si="5"/>
        <v>0</v>
      </c>
      <c r="AC7" s="257">
        <f ca="1">INDIRECT("'pos"&amp;AC$2&amp;"'!H9")</f>
        <v>0</v>
      </c>
      <c r="AD7" s="257">
        <f t="shared" ca="1" si="5"/>
        <v>0</v>
      </c>
      <c r="AE7" s="257">
        <f t="shared" ca="1" si="5"/>
        <v>0.13710389094489817</v>
      </c>
      <c r="AF7" s="257">
        <f t="shared" ca="1" si="5"/>
        <v>9.1897279645465679E-2</v>
      </c>
      <c r="AG7" s="257">
        <f t="shared" ca="1" si="5"/>
        <v>7.9939878922198115E-2</v>
      </c>
      <c r="AH7" s="257">
        <f t="shared" ca="1" si="5"/>
        <v>8.205862730923541E-2</v>
      </c>
      <c r="AI7" s="257">
        <f t="shared" ca="1" si="5"/>
        <v>0.14029192895030373</v>
      </c>
      <c r="AJ7" s="257">
        <f t="shared" ca="1" si="5"/>
        <v>0</v>
      </c>
      <c r="AK7" s="257">
        <f ca="1">INDIRECT("'pos"&amp;AK$2&amp;"'!H9")</f>
        <v>6.9504562856931851E-2</v>
      </c>
      <c r="AL7" s="257">
        <f t="shared" ca="1" si="5"/>
        <v>0.1390091257138637</v>
      </c>
      <c r="AM7" s="257">
        <f ca="1">INDIRECT("'pos"&amp;AM$2&amp;"'!H9")</f>
        <v>6.9504562856931851E-2</v>
      </c>
      <c r="AN7" s="257">
        <f t="shared" ca="1" si="5"/>
        <v>0</v>
      </c>
      <c r="AO7" s="257">
        <f t="shared" ca="1" si="5"/>
        <v>6.2171778251238902E-2</v>
      </c>
      <c r="AP7" s="257">
        <f t="shared" ca="1" si="5"/>
        <v>2.9292093852632733E-2</v>
      </c>
      <c r="AQ7" s="257">
        <f ca="1">INDIRECT("'pos"&amp;AQ$2&amp;"'!H9")</f>
        <v>0.13649562518709596</v>
      </c>
      <c r="AR7" s="257">
        <f t="shared" ca="1" si="5"/>
        <v>0.24369915652155916</v>
      </c>
      <c r="AS7" s="257">
        <f ca="1">INDIRECT("'pos"&amp;AS$2&amp;"'!H9")</f>
        <v>0.12184957826077958</v>
      </c>
      <c r="AT7" s="257">
        <f t="shared" ca="1" si="5"/>
        <v>0</v>
      </c>
      <c r="AU7" s="263">
        <f t="shared" ca="1" si="1"/>
        <v>7.0000000000000007E-2</v>
      </c>
      <c r="AV7" s="260"/>
    </row>
    <row r="8" spans="1:48">
      <c r="A8" s="269">
        <v>3</v>
      </c>
      <c r="B8" s="270">
        <v>8</v>
      </c>
      <c r="C8" s="257">
        <f ca="1">INDIRECT("'pos"&amp;C$2&amp;"'!AZ13")</f>
        <v>0</v>
      </c>
      <c r="D8" s="257">
        <f ca="1">INDIRECT("'pos"&amp;D$2&amp;"'!H10")</f>
        <v>0</v>
      </c>
      <c r="E8" s="257">
        <f t="shared" ref="E8:AT8" ca="1" si="6">INDIRECT("'pos"&amp;E$2&amp;"'!AZ13")</f>
        <v>0</v>
      </c>
      <c r="F8" s="257">
        <f ca="1">INDIRECT("'pos"&amp;F$2&amp;"'!H10")</f>
        <v>0</v>
      </c>
      <c r="G8" s="257">
        <f ca="1">INDIRECT("'pos"&amp;G$2&amp;"'!H10")</f>
        <v>0</v>
      </c>
      <c r="H8" s="257">
        <f t="shared" ca="1" si="6"/>
        <v>0</v>
      </c>
      <c r="I8" s="257">
        <f ca="1">INDIRECT("'pos"&amp;I$2&amp;"'!H10")</f>
        <v>0</v>
      </c>
      <c r="J8" s="257">
        <f t="shared" ca="1" si="6"/>
        <v>0</v>
      </c>
      <c r="K8" s="257">
        <f ca="1">INDIRECT("'pos"&amp;K$2&amp;"'!H10")</f>
        <v>0</v>
      </c>
      <c r="L8" s="257">
        <f ca="1">INDIRECT("'pos"&amp;L$2&amp;"'!AZ37")</f>
        <v>0</v>
      </c>
      <c r="M8" s="257">
        <f ca="1">INDIRECT("'pos"&amp;M$2&amp;"'!H10")</f>
        <v>0</v>
      </c>
      <c r="N8" s="257">
        <f t="shared" ca="1" si="6"/>
        <v>0</v>
      </c>
      <c r="O8" s="257">
        <f ca="1">INDIRECT("'pos"&amp;O$2&amp;"'!AZ34")</f>
        <v>0</v>
      </c>
      <c r="P8" s="257">
        <f ca="1">INDIRECT("'pos"&amp;P$2&amp;"'!H10")</f>
        <v>0</v>
      </c>
      <c r="Q8" s="257">
        <f t="shared" ca="1" si="6"/>
        <v>0</v>
      </c>
      <c r="R8" s="257">
        <f ca="1">INDIRECT("'pos"&amp;R$2&amp;"'!H10")</f>
        <v>0</v>
      </c>
      <c r="S8" s="257">
        <f t="shared" ca="1" si="6"/>
        <v>0</v>
      </c>
      <c r="T8" s="257">
        <f ca="1">INDIRECT("'pos"&amp;T$2&amp;"'!H10")</f>
        <v>0</v>
      </c>
      <c r="U8" s="257">
        <f t="shared" ca="1" si="6"/>
        <v>0</v>
      </c>
      <c r="V8" s="257">
        <f ca="1">INDIRECT("'pos"&amp;V$2&amp;"'!H10")</f>
        <v>0</v>
      </c>
      <c r="W8" s="257">
        <f t="shared" ca="1" si="6"/>
        <v>0</v>
      </c>
      <c r="X8" s="257">
        <f ca="1">INDIRECT("'pos"&amp;X$2&amp;"'!H10")</f>
        <v>0</v>
      </c>
      <c r="Y8" s="257">
        <f t="shared" ca="1" si="6"/>
        <v>0</v>
      </c>
      <c r="Z8" s="257">
        <f t="shared" ca="1" si="6"/>
        <v>0</v>
      </c>
      <c r="AA8" s="257">
        <f t="shared" ca="1" si="6"/>
        <v>0</v>
      </c>
      <c r="AB8" s="257">
        <f t="shared" ca="1" si="6"/>
        <v>0</v>
      </c>
      <c r="AC8" s="257">
        <f ca="1">INDIRECT("'pos"&amp;AC$2&amp;"'!H10")</f>
        <v>0</v>
      </c>
      <c r="AD8" s="257">
        <f t="shared" ca="1" si="6"/>
        <v>0</v>
      </c>
      <c r="AE8" s="257">
        <f t="shared" ca="1" si="6"/>
        <v>0</v>
      </c>
      <c r="AF8" s="257">
        <f t="shared" ca="1" si="6"/>
        <v>0</v>
      </c>
      <c r="AG8" s="257">
        <f t="shared" ca="1" si="6"/>
        <v>0</v>
      </c>
      <c r="AH8" s="257">
        <f t="shared" ca="1" si="6"/>
        <v>0</v>
      </c>
      <c r="AI8" s="257">
        <f t="shared" ca="1" si="6"/>
        <v>0</v>
      </c>
      <c r="AJ8" s="257">
        <f t="shared" ca="1" si="6"/>
        <v>0</v>
      </c>
      <c r="AK8" s="257">
        <f ca="1">INDIRECT("'pos"&amp;AK$2&amp;"'!H10")</f>
        <v>0</v>
      </c>
      <c r="AL8" s="257">
        <f t="shared" ca="1" si="6"/>
        <v>0</v>
      </c>
      <c r="AM8" s="257">
        <f ca="1">INDIRECT("'pos"&amp;AM$2&amp;"'!H10")</f>
        <v>0</v>
      </c>
      <c r="AN8" s="257">
        <f t="shared" ca="1" si="6"/>
        <v>0</v>
      </c>
      <c r="AO8" s="257">
        <f t="shared" ca="1" si="6"/>
        <v>0</v>
      </c>
      <c r="AP8" s="257">
        <f t="shared" ca="1" si="6"/>
        <v>0</v>
      </c>
      <c r="AQ8" s="257">
        <f ca="1">INDIRECT("'pos"&amp;AQ$2&amp;"'!H10")</f>
        <v>4.2989743946890202E-2</v>
      </c>
      <c r="AR8" s="257">
        <f t="shared" ca="1" si="6"/>
        <v>8.5979487893780404E-2</v>
      </c>
      <c r="AS8" s="257">
        <f ca="1">INDIRECT("'pos"&amp;AS$2&amp;"'!H10")</f>
        <v>4.2989743946890202E-2</v>
      </c>
      <c r="AT8" s="257">
        <f t="shared" ca="1" si="6"/>
        <v>0</v>
      </c>
      <c r="AU8" s="263">
        <f t="shared" ca="1" si="1"/>
        <v>0</v>
      </c>
      <c r="AV8" s="260"/>
    </row>
    <row r="9" spans="1:48">
      <c r="A9" s="269">
        <v>2</v>
      </c>
      <c r="B9" s="270">
        <v>2</v>
      </c>
      <c r="C9" s="257">
        <f ca="1">INDIRECT("'pos"&amp;C$2&amp;"'!AZ14")</f>
        <v>0</v>
      </c>
      <c r="D9" s="257">
        <f ca="1">INDIRECT("'pos"&amp;D$2&amp;"'!H11")</f>
        <v>0</v>
      </c>
      <c r="E9" s="257">
        <f t="shared" ref="E9:AT9" ca="1" si="7">INDIRECT("'pos"&amp;E$2&amp;"'!AZ14")</f>
        <v>0</v>
      </c>
      <c r="F9" s="257">
        <f ca="1">INDIRECT("'pos"&amp;F$2&amp;"'!H11")</f>
        <v>0</v>
      </c>
      <c r="G9" s="257">
        <f ca="1">INDIRECT("'pos"&amp;G$2&amp;"'!H11")</f>
        <v>0</v>
      </c>
      <c r="H9" s="257">
        <f t="shared" ca="1" si="7"/>
        <v>0</v>
      </c>
      <c r="I9" s="257">
        <f ca="1">INDIRECT("'pos"&amp;I$2&amp;"'!H11")</f>
        <v>0</v>
      </c>
      <c r="J9" s="257">
        <f t="shared" ca="1" si="7"/>
        <v>0</v>
      </c>
      <c r="K9" s="257">
        <f ca="1">INDIRECT("'pos"&amp;K$2&amp;"'!H11")</f>
        <v>0</v>
      </c>
      <c r="L9" s="257">
        <f ca="1">INDIRECT("'pos"&amp;L$2&amp;"'!AZ38")</f>
        <v>0</v>
      </c>
      <c r="M9" s="257">
        <f ca="1">INDIRECT("'pos"&amp;M$2&amp;"'!H11")</f>
        <v>0</v>
      </c>
      <c r="N9" s="257">
        <f t="shared" ca="1" si="7"/>
        <v>0</v>
      </c>
      <c r="O9" s="257">
        <f ca="1">INDIRECT("'pos"&amp;O$2&amp;"'!AZ35")</f>
        <v>0</v>
      </c>
      <c r="P9" s="257">
        <f ca="1">INDIRECT("'pos"&amp;P$2&amp;"'!H11")</f>
        <v>0</v>
      </c>
      <c r="Q9" s="257">
        <f t="shared" ca="1" si="7"/>
        <v>0</v>
      </c>
      <c r="R9" s="257">
        <f ca="1">INDIRECT("'pos"&amp;R$2&amp;"'!H11")</f>
        <v>0</v>
      </c>
      <c r="S9" s="257">
        <f t="shared" ca="1" si="7"/>
        <v>0</v>
      </c>
      <c r="T9" s="257">
        <f ca="1">INDIRECT("'pos"&amp;T$2&amp;"'!H11")</f>
        <v>0</v>
      </c>
      <c r="U9" s="257">
        <f t="shared" ca="1" si="7"/>
        <v>0</v>
      </c>
      <c r="V9" s="257">
        <f ca="1">INDIRECT("'pos"&amp;V$2&amp;"'!H11")</f>
        <v>0</v>
      </c>
      <c r="W9" s="257">
        <f t="shared" ca="1" si="7"/>
        <v>0</v>
      </c>
      <c r="X9" s="257">
        <f ca="1">INDIRECT("'pos"&amp;X$2&amp;"'!H11")</f>
        <v>0</v>
      </c>
      <c r="Y9" s="257">
        <f t="shared" ca="1" si="7"/>
        <v>0</v>
      </c>
      <c r="Z9" s="257">
        <f t="shared" ca="1" si="7"/>
        <v>0</v>
      </c>
      <c r="AA9" s="257">
        <f t="shared" ca="1" si="7"/>
        <v>0</v>
      </c>
      <c r="AB9" s="257">
        <f t="shared" ca="1" si="7"/>
        <v>0</v>
      </c>
      <c r="AC9" s="257">
        <f ca="1">INDIRECT("'pos"&amp;AC$2&amp;"'!H11")</f>
        <v>0</v>
      </c>
      <c r="AD9" s="257">
        <f t="shared" ca="1" si="7"/>
        <v>0</v>
      </c>
      <c r="AE9" s="257">
        <f t="shared" ca="1" si="7"/>
        <v>0</v>
      </c>
      <c r="AF9" s="257">
        <f t="shared" ca="1" si="7"/>
        <v>0</v>
      </c>
      <c r="AG9" s="257">
        <f t="shared" ca="1" si="7"/>
        <v>0</v>
      </c>
      <c r="AH9" s="257">
        <f t="shared" ca="1" si="7"/>
        <v>0</v>
      </c>
      <c r="AI9" s="257">
        <f t="shared" ca="1" si="7"/>
        <v>0</v>
      </c>
      <c r="AJ9" s="257">
        <f t="shared" ca="1" si="7"/>
        <v>0</v>
      </c>
      <c r="AK9" s="257">
        <f ca="1">INDIRECT("'pos"&amp;AK$2&amp;"'!H11")</f>
        <v>0</v>
      </c>
      <c r="AL9" s="257">
        <f t="shared" ca="1" si="7"/>
        <v>0</v>
      </c>
      <c r="AM9" s="257">
        <f ca="1">INDIRECT("'pos"&amp;AM$2&amp;"'!H11")</f>
        <v>0</v>
      </c>
      <c r="AN9" s="257">
        <f t="shared" ca="1" si="7"/>
        <v>0</v>
      </c>
      <c r="AO9" s="257">
        <f t="shared" ca="1" si="7"/>
        <v>0</v>
      </c>
      <c r="AP9" s="257">
        <f t="shared" ca="1" si="7"/>
        <v>0</v>
      </c>
      <c r="AQ9" s="257">
        <f ca="1">INDIRECT("'pos"&amp;AQ$2&amp;"'!H11")</f>
        <v>0</v>
      </c>
      <c r="AR9" s="257">
        <f t="shared" ca="1" si="7"/>
        <v>0</v>
      </c>
      <c r="AS9" s="257">
        <f ca="1">INDIRECT("'pos"&amp;AS$2&amp;"'!H11")</f>
        <v>0</v>
      </c>
      <c r="AT9" s="257">
        <f t="shared" ca="1" si="7"/>
        <v>0</v>
      </c>
      <c r="AU9" s="263">
        <f t="shared" ca="1" si="1"/>
        <v>0</v>
      </c>
      <c r="AV9" s="260"/>
    </row>
    <row r="10" spans="1:48">
      <c r="A10" s="269">
        <v>1</v>
      </c>
      <c r="B10" s="270">
        <v>1</v>
      </c>
      <c r="C10" s="257">
        <f ca="1">INDIRECT("'pos"&amp;C$2&amp;"'!AZ15")</f>
        <v>0</v>
      </c>
      <c r="D10" s="257">
        <f ca="1">INDIRECT("'pos"&amp;D$2&amp;"'!H12")</f>
        <v>0</v>
      </c>
      <c r="E10" s="257">
        <f t="shared" ref="E10:AT10" ca="1" si="8">INDIRECT("'pos"&amp;E$2&amp;"'!AZ15")</f>
        <v>0</v>
      </c>
      <c r="F10" s="257">
        <f ca="1">INDIRECT("'pos"&amp;F$2&amp;"'!H12")</f>
        <v>0</v>
      </c>
      <c r="G10" s="257">
        <f ca="1">INDIRECT("'pos"&amp;G$2&amp;"'!H12")</f>
        <v>0</v>
      </c>
      <c r="H10" s="257">
        <f t="shared" ca="1" si="8"/>
        <v>0</v>
      </c>
      <c r="I10" s="257">
        <f ca="1">INDIRECT("'pos"&amp;I$2&amp;"'!H12")</f>
        <v>0</v>
      </c>
      <c r="J10" s="257">
        <f t="shared" ca="1" si="8"/>
        <v>0</v>
      </c>
      <c r="K10" s="257">
        <f ca="1">INDIRECT("'pos"&amp;K$2&amp;"'!H12")</f>
        <v>0</v>
      </c>
      <c r="L10" s="257">
        <f ca="1">INDIRECT("'pos"&amp;L$2&amp;"'!AZ39")</f>
        <v>0</v>
      </c>
      <c r="M10" s="257">
        <f ca="1">INDIRECT("'pos"&amp;M$2&amp;"'!H12")</f>
        <v>0</v>
      </c>
      <c r="N10" s="257">
        <f t="shared" ca="1" si="8"/>
        <v>0</v>
      </c>
      <c r="O10" s="257">
        <f ca="1">INDIRECT("'pos"&amp;O$2&amp;"'!AZ36")</f>
        <v>0</v>
      </c>
      <c r="P10" s="257">
        <f ca="1">INDIRECT("'pos"&amp;P$2&amp;"'!H12")</f>
        <v>0</v>
      </c>
      <c r="Q10" s="257">
        <f t="shared" ca="1" si="8"/>
        <v>0</v>
      </c>
      <c r="R10" s="257">
        <f ca="1">INDIRECT("'pos"&amp;R$2&amp;"'!H12")</f>
        <v>0</v>
      </c>
      <c r="S10" s="257">
        <f t="shared" ca="1" si="8"/>
        <v>0</v>
      </c>
      <c r="T10" s="257">
        <f ca="1">INDIRECT("'pos"&amp;T$2&amp;"'!H12")</f>
        <v>0</v>
      </c>
      <c r="U10" s="257">
        <f t="shared" ca="1" si="8"/>
        <v>0</v>
      </c>
      <c r="V10" s="257">
        <f ca="1">INDIRECT("'pos"&amp;V$2&amp;"'!H12")</f>
        <v>0</v>
      </c>
      <c r="W10" s="257">
        <f t="shared" ca="1" si="8"/>
        <v>0</v>
      </c>
      <c r="X10" s="257">
        <f ca="1">INDIRECT("'pos"&amp;X$2&amp;"'!H12")</f>
        <v>0</v>
      </c>
      <c r="Y10" s="257">
        <f t="shared" ca="1" si="8"/>
        <v>0</v>
      </c>
      <c r="Z10" s="257">
        <f t="shared" ca="1" si="8"/>
        <v>0</v>
      </c>
      <c r="AA10" s="257">
        <f t="shared" ca="1" si="8"/>
        <v>0</v>
      </c>
      <c r="AB10" s="257">
        <f t="shared" ca="1" si="8"/>
        <v>0</v>
      </c>
      <c r="AC10" s="257">
        <f ca="1">INDIRECT("'pos"&amp;AC$2&amp;"'!H12")</f>
        <v>0</v>
      </c>
      <c r="AD10" s="257">
        <f t="shared" ca="1" si="8"/>
        <v>0</v>
      </c>
      <c r="AE10" s="257">
        <f t="shared" ca="1" si="8"/>
        <v>0</v>
      </c>
      <c r="AF10" s="257">
        <f t="shared" ca="1" si="8"/>
        <v>0</v>
      </c>
      <c r="AG10" s="257">
        <f t="shared" ca="1" si="8"/>
        <v>0</v>
      </c>
      <c r="AH10" s="257">
        <f t="shared" ca="1" si="8"/>
        <v>0</v>
      </c>
      <c r="AI10" s="257">
        <f t="shared" ca="1" si="8"/>
        <v>0</v>
      </c>
      <c r="AJ10" s="257">
        <f t="shared" ca="1" si="8"/>
        <v>0</v>
      </c>
      <c r="AK10" s="257">
        <f ca="1">INDIRECT("'pos"&amp;AK$2&amp;"'!H12")</f>
        <v>0</v>
      </c>
      <c r="AL10" s="257">
        <f t="shared" ca="1" si="8"/>
        <v>0</v>
      </c>
      <c r="AM10" s="257">
        <f ca="1">INDIRECT("'pos"&amp;AM$2&amp;"'!H12")</f>
        <v>0</v>
      </c>
      <c r="AN10" s="257">
        <f t="shared" ca="1" si="8"/>
        <v>0</v>
      </c>
      <c r="AO10" s="257">
        <f t="shared" ca="1" si="8"/>
        <v>0</v>
      </c>
      <c r="AP10" s="257">
        <f t="shared" ca="1" si="8"/>
        <v>0</v>
      </c>
      <c r="AQ10" s="257">
        <f ca="1">INDIRECT("'pos"&amp;AQ$2&amp;"'!H12")</f>
        <v>0</v>
      </c>
      <c r="AR10" s="257">
        <f t="shared" ca="1" si="8"/>
        <v>0</v>
      </c>
      <c r="AS10" s="257">
        <f ca="1">INDIRECT("'pos"&amp;AS$2&amp;"'!H12")</f>
        <v>0</v>
      </c>
      <c r="AT10" s="257">
        <f t="shared" ca="1" si="8"/>
        <v>0</v>
      </c>
      <c r="AU10" s="263">
        <f t="shared" ca="1" si="1"/>
        <v>0</v>
      </c>
      <c r="AV10" s="260"/>
    </row>
    <row r="11" spans="1:48" s="256" customFormat="1">
      <c r="A11" s="269"/>
      <c r="B11" s="270" t="s">
        <v>196</v>
      </c>
      <c r="C11" s="265">
        <f ca="1">SUM(C3:C10)</f>
        <v>1</v>
      </c>
      <c r="D11" s="265">
        <f t="shared" ref="D11:AU11" ca="1" si="9">SUM(D3:D10)</f>
        <v>1</v>
      </c>
      <c r="E11" s="265">
        <f t="shared" ca="1" si="9"/>
        <v>1</v>
      </c>
      <c r="F11" s="265">
        <f t="shared" ca="1" si="9"/>
        <v>0.99999999999999978</v>
      </c>
      <c r="G11" s="265">
        <f t="shared" ca="1" si="9"/>
        <v>1</v>
      </c>
      <c r="H11" s="265">
        <f t="shared" ca="1" si="9"/>
        <v>1.0000000000000002</v>
      </c>
      <c r="I11" s="265">
        <f t="shared" ca="1" si="9"/>
        <v>1</v>
      </c>
      <c r="J11" s="265">
        <f t="shared" ca="1" si="9"/>
        <v>0.99999999999999989</v>
      </c>
      <c r="K11" s="265">
        <f t="shared" ca="1" si="9"/>
        <v>0.99999999999999978</v>
      </c>
      <c r="L11" s="265">
        <f t="shared" ca="1" si="9"/>
        <v>0.99999999999999989</v>
      </c>
      <c r="M11" s="265">
        <f t="shared" ca="1" si="9"/>
        <v>1</v>
      </c>
      <c r="N11" s="265">
        <f t="shared" ca="1" si="9"/>
        <v>0.99999999999999989</v>
      </c>
      <c r="O11" s="265">
        <f t="shared" ca="1" si="9"/>
        <v>1</v>
      </c>
      <c r="P11" s="265">
        <f t="shared" ca="1" si="9"/>
        <v>1</v>
      </c>
      <c r="Q11" s="265">
        <f t="shared" ca="1" si="9"/>
        <v>1</v>
      </c>
      <c r="R11" s="265">
        <f t="shared" ca="1" si="9"/>
        <v>1</v>
      </c>
      <c r="S11" s="265">
        <f t="shared" ca="1" si="9"/>
        <v>1.0000000000000002</v>
      </c>
      <c r="T11" s="265">
        <f t="shared" ca="1" si="9"/>
        <v>1</v>
      </c>
      <c r="U11" s="265">
        <f t="shared" ca="1" si="9"/>
        <v>1.0000000000000002</v>
      </c>
      <c r="V11" s="265">
        <f t="shared" ca="1" si="9"/>
        <v>1</v>
      </c>
      <c r="W11" s="265">
        <f t="shared" ca="1" si="9"/>
        <v>1.0000000000000002</v>
      </c>
      <c r="X11" s="265">
        <f t="shared" ca="1" si="9"/>
        <v>1</v>
      </c>
      <c r="Y11" s="265">
        <f t="shared" ca="1" si="9"/>
        <v>1</v>
      </c>
      <c r="Z11" s="265">
        <f t="shared" ca="1" si="9"/>
        <v>1</v>
      </c>
      <c r="AA11" s="265">
        <f t="shared" ca="1" si="9"/>
        <v>1.0000000000000002</v>
      </c>
      <c r="AB11" s="265">
        <f t="shared" ca="1" si="9"/>
        <v>1</v>
      </c>
      <c r="AC11" s="265">
        <f t="shared" ca="1" si="9"/>
        <v>1</v>
      </c>
      <c r="AD11" s="265">
        <f t="shared" ca="1" si="9"/>
        <v>1</v>
      </c>
      <c r="AE11" s="265">
        <f t="shared" ca="1" si="9"/>
        <v>1</v>
      </c>
      <c r="AF11" s="265">
        <f t="shared" ca="1" si="9"/>
        <v>1</v>
      </c>
      <c r="AG11" s="265">
        <f t="shared" ca="1" si="9"/>
        <v>1</v>
      </c>
      <c r="AH11" s="265">
        <f t="shared" ca="1" si="9"/>
        <v>1</v>
      </c>
      <c r="AI11" s="265">
        <f t="shared" ca="1" si="9"/>
        <v>1</v>
      </c>
      <c r="AJ11" s="265">
        <f t="shared" ca="1" si="9"/>
        <v>1</v>
      </c>
      <c r="AK11" s="265">
        <f t="shared" ca="1" si="9"/>
        <v>0.99999999999999989</v>
      </c>
      <c r="AL11" s="265">
        <f t="shared" ca="1" si="9"/>
        <v>1</v>
      </c>
      <c r="AM11" s="265">
        <f t="shared" ca="1" si="9"/>
        <v>1</v>
      </c>
      <c r="AN11" s="265">
        <f t="shared" ca="1" si="9"/>
        <v>1.0000000000000002</v>
      </c>
      <c r="AO11" s="265">
        <f t="shared" ca="1" si="9"/>
        <v>1</v>
      </c>
      <c r="AP11" s="265">
        <f t="shared" ca="1" si="9"/>
        <v>1</v>
      </c>
      <c r="AQ11" s="265">
        <f t="shared" ca="1" si="9"/>
        <v>1</v>
      </c>
      <c r="AR11" s="265">
        <f t="shared" ca="1" si="9"/>
        <v>1.0000000000000002</v>
      </c>
      <c r="AS11" s="265">
        <f t="shared" ca="1" si="9"/>
        <v>1</v>
      </c>
      <c r="AT11" s="265">
        <f t="shared" ca="1" si="9"/>
        <v>1</v>
      </c>
      <c r="AU11" s="265">
        <f t="shared" ca="1" si="9"/>
        <v>1</v>
      </c>
      <c r="AV11" s="259"/>
    </row>
    <row r="15" spans="1:48">
      <c r="A15" s="256" t="s">
        <v>195</v>
      </c>
    </row>
    <row r="16" spans="1:48" s="256" customFormat="1">
      <c r="A16" s="269" t="s">
        <v>197</v>
      </c>
      <c r="B16" s="270" t="s">
        <v>2</v>
      </c>
      <c r="C16" s="268">
        <v>1</v>
      </c>
      <c r="D16" s="268" t="s">
        <v>178</v>
      </c>
      <c r="E16" s="268" t="s">
        <v>85</v>
      </c>
      <c r="F16" s="268" t="s">
        <v>193</v>
      </c>
      <c r="G16" s="268" t="s">
        <v>179</v>
      </c>
      <c r="H16" s="268" t="s">
        <v>86</v>
      </c>
      <c r="I16" s="268" t="s">
        <v>180</v>
      </c>
      <c r="J16" s="268" t="s">
        <v>87</v>
      </c>
      <c r="K16" s="268" t="s">
        <v>181</v>
      </c>
      <c r="L16" s="268">
        <v>5</v>
      </c>
      <c r="M16" s="268" t="s">
        <v>182</v>
      </c>
      <c r="N16" s="268" t="s">
        <v>88</v>
      </c>
      <c r="O16" s="268" t="s">
        <v>89</v>
      </c>
      <c r="P16" s="268" t="s">
        <v>183</v>
      </c>
      <c r="Q16" s="268" t="s">
        <v>90</v>
      </c>
      <c r="R16" s="268" t="s">
        <v>184</v>
      </c>
      <c r="S16" s="268" t="s">
        <v>91</v>
      </c>
      <c r="T16" s="268" t="s">
        <v>185</v>
      </c>
      <c r="U16" s="268">
        <v>10</v>
      </c>
      <c r="V16" s="268" t="s">
        <v>186</v>
      </c>
      <c r="W16" s="268">
        <v>11</v>
      </c>
      <c r="X16" s="268" t="s">
        <v>187</v>
      </c>
      <c r="Y16" s="268">
        <v>12</v>
      </c>
      <c r="Z16" s="268">
        <v>13</v>
      </c>
      <c r="AA16" s="268" t="s">
        <v>92</v>
      </c>
      <c r="AB16" s="268">
        <v>15</v>
      </c>
      <c r="AC16" s="268" t="s">
        <v>188</v>
      </c>
      <c r="AD16" s="268">
        <v>16</v>
      </c>
      <c r="AE16" s="268">
        <v>17</v>
      </c>
      <c r="AF16" s="268">
        <v>18</v>
      </c>
      <c r="AG16" s="268" t="s">
        <v>93</v>
      </c>
      <c r="AH16" s="268" t="s">
        <v>59</v>
      </c>
      <c r="AI16" s="268" t="s">
        <v>60</v>
      </c>
      <c r="AJ16" s="268" t="s">
        <v>94</v>
      </c>
      <c r="AK16" s="268" t="s">
        <v>189</v>
      </c>
      <c r="AL16" s="268" t="s">
        <v>95</v>
      </c>
      <c r="AM16" s="268" t="s">
        <v>190</v>
      </c>
      <c r="AN16" s="268" t="s">
        <v>96</v>
      </c>
      <c r="AO16" s="268" t="s">
        <v>97</v>
      </c>
      <c r="AP16" s="268" t="s">
        <v>98</v>
      </c>
      <c r="AQ16" s="268" t="s">
        <v>191</v>
      </c>
      <c r="AR16" s="268">
        <v>23</v>
      </c>
      <c r="AS16" s="268" t="s">
        <v>192</v>
      </c>
      <c r="AT16" s="268">
        <v>24</v>
      </c>
      <c r="AU16" s="262" t="s">
        <v>47</v>
      </c>
    </row>
    <row r="17" spans="1:48">
      <c r="A17" s="269">
        <v>8</v>
      </c>
      <c r="B17" s="270">
        <v>256</v>
      </c>
      <c r="C17" s="257">
        <f ca="1">INDIRECT("'pos"&amp;C$2&amp;"'!BA8")</f>
        <v>0</v>
      </c>
      <c r="D17" s="257">
        <f ca="1">INDIRECT("'pos"&amp;D$2&amp;"'!I5")</f>
        <v>1.801698462972845E-2</v>
      </c>
      <c r="E17" s="257">
        <f t="shared" ref="E17:AT17" ca="1" si="10">INDIRECT("'pos"&amp;E$2&amp;"'!BA8")</f>
        <v>3.6033969259456899E-2</v>
      </c>
      <c r="F17" s="257">
        <f ca="1">INDIRECT("'pos"&amp;F$2&amp;"'!I5")</f>
        <v>0</v>
      </c>
      <c r="G17" s="257">
        <f ca="1">INDIRECT("'pos"&amp;G$2&amp;"'!I5")</f>
        <v>0</v>
      </c>
      <c r="H17" s="257">
        <f t="shared" ca="1" si="10"/>
        <v>0</v>
      </c>
      <c r="I17" s="257">
        <f ca="1">INDIRECT("'pos"&amp;I$2&amp;"'!I5")</f>
        <v>0</v>
      </c>
      <c r="J17" s="257">
        <f t="shared" ca="1" si="10"/>
        <v>0</v>
      </c>
      <c r="K17" s="257">
        <f ca="1">INDIRECT("'pos"&amp;K$2&amp;"'!I5")</f>
        <v>1.3027521272062081E-2</v>
      </c>
      <c r="L17" s="257">
        <f ca="1">INDIRECT("'pos"&amp;L$2&amp;"'!BA32")</f>
        <v>2.6055042544124163E-2</v>
      </c>
      <c r="M17" s="257">
        <f ca="1">INDIRECT("'pos"&amp;M$2&amp;"'!I5")</f>
        <v>1.3027521272062081E-2</v>
      </c>
      <c r="N17" s="257">
        <f t="shared" ca="1" si="10"/>
        <v>0</v>
      </c>
      <c r="O17" s="257">
        <f ca="1">INDIRECT("'pos"&amp;O$2&amp;"'!BA29")</f>
        <v>0</v>
      </c>
      <c r="P17" s="257">
        <f ca="1">INDIRECT("'pos"&amp;P$2&amp;"'!I5")</f>
        <v>0</v>
      </c>
      <c r="Q17" s="257">
        <f t="shared" ca="1" si="10"/>
        <v>0</v>
      </c>
      <c r="R17" s="257">
        <f ca="1">INDIRECT("'pos"&amp;R$2&amp;"'!I5")</f>
        <v>0</v>
      </c>
      <c r="S17" s="257">
        <f t="shared" ca="1" si="10"/>
        <v>0</v>
      </c>
      <c r="T17" s="257">
        <f ca="1">INDIRECT("'pos"&amp;T$2&amp;"'!I5")</f>
        <v>0</v>
      </c>
      <c r="U17" s="257">
        <f t="shared" ca="1" si="10"/>
        <v>0</v>
      </c>
      <c r="V17" s="257">
        <f ca="1">INDIRECT("'pos"&amp;V$2&amp;"'!I5")</f>
        <v>0</v>
      </c>
      <c r="W17" s="257">
        <f t="shared" ca="1" si="10"/>
        <v>0</v>
      </c>
      <c r="X17" s="257">
        <f ca="1">INDIRECT("'pos"&amp;X$2&amp;"'!I5")</f>
        <v>0</v>
      </c>
      <c r="Y17" s="257">
        <f t="shared" ca="1" si="10"/>
        <v>0</v>
      </c>
      <c r="Z17" s="257">
        <f t="shared" ca="1" si="10"/>
        <v>0</v>
      </c>
      <c r="AA17" s="257">
        <f t="shared" ca="1" si="10"/>
        <v>0</v>
      </c>
      <c r="AB17" s="257">
        <f t="shared" ca="1" si="10"/>
        <v>0</v>
      </c>
      <c r="AC17" s="257">
        <f ca="1">INDIRECT("'pos"&amp;AC$2&amp;"'!I5")</f>
        <v>0</v>
      </c>
      <c r="AD17" s="257">
        <f t="shared" ca="1" si="10"/>
        <v>0</v>
      </c>
      <c r="AE17" s="257">
        <f t="shared" ca="1" si="10"/>
        <v>0</v>
      </c>
      <c r="AF17" s="257">
        <f t="shared" ca="1" si="10"/>
        <v>0</v>
      </c>
      <c r="AG17" s="257">
        <f t="shared" ca="1" si="10"/>
        <v>0</v>
      </c>
      <c r="AH17" s="257">
        <f t="shared" ca="1" si="10"/>
        <v>0</v>
      </c>
      <c r="AI17" s="257">
        <f t="shared" ca="1" si="10"/>
        <v>0</v>
      </c>
      <c r="AJ17" s="257">
        <f t="shared" ca="1" si="10"/>
        <v>0</v>
      </c>
      <c r="AK17" s="257">
        <f ca="1">INDIRECT("'pos"&amp;AK$2&amp;"'!I5")</f>
        <v>0</v>
      </c>
      <c r="AL17" s="257">
        <f t="shared" ca="1" si="10"/>
        <v>0</v>
      </c>
      <c r="AM17" s="257">
        <f ca="1">INDIRECT("'pos"&amp;AM$2&amp;"'!I5")</f>
        <v>0</v>
      </c>
      <c r="AN17" s="257">
        <f t="shared" ca="1" si="10"/>
        <v>0</v>
      </c>
      <c r="AO17" s="257">
        <f t="shared" ca="1" si="10"/>
        <v>0</v>
      </c>
      <c r="AP17" s="257">
        <f t="shared" ca="1" si="10"/>
        <v>0</v>
      </c>
      <c r="AQ17" s="257">
        <f ca="1">INDIRECT("'pos"&amp;AQ$2&amp;"'!I5")</f>
        <v>0</v>
      </c>
      <c r="AR17" s="257">
        <f t="shared" ca="1" si="10"/>
        <v>0</v>
      </c>
      <c r="AS17" s="257">
        <f ca="1">INDIRECT("'pos"&amp;AS$2&amp;"'!I5")</f>
        <v>0</v>
      </c>
      <c r="AT17" s="257">
        <f t="shared" ca="1" si="10"/>
        <v>0</v>
      </c>
      <c r="AU17" s="263">
        <f ca="1">ROUND(AVERAGE(C17:AT17),2)</f>
        <v>0</v>
      </c>
    </row>
    <row r="18" spans="1:48">
      <c r="A18" s="269">
        <v>7</v>
      </c>
      <c r="B18" s="270">
        <v>128</v>
      </c>
      <c r="C18" s="257">
        <f ca="1">INDIRECT("'pos"&amp;C$2&amp;"'!BA9")</f>
        <v>0</v>
      </c>
      <c r="D18" s="257">
        <f ca="1">INDIRECT("'pos"&amp;D$2&amp;"'!I6")</f>
        <v>5.0352469273412304E-2</v>
      </c>
      <c r="E18" s="257">
        <f t="shared" ref="E18:AT18" ca="1" si="11">INDIRECT("'pos"&amp;E$2&amp;"'!BA9")</f>
        <v>0.1007049385468245</v>
      </c>
      <c r="F18" s="257">
        <f ca="1">INDIRECT("'pos"&amp;F$2&amp;"'!I6")</f>
        <v>1.7471737810931254E-2</v>
      </c>
      <c r="G18" s="257">
        <f ca="1">INDIRECT("'pos"&amp;G$2&amp;"'!I6")</f>
        <v>8.6511110037611472E-2</v>
      </c>
      <c r="H18" s="257">
        <f t="shared" ca="1" si="11"/>
        <v>0.14129879076290508</v>
      </c>
      <c r="I18" s="257">
        <f ca="1">INDIRECT("'pos"&amp;I$2&amp;"'!I6")</f>
        <v>8.9824521102353838E-2</v>
      </c>
      <c r="J18" s="257">
        <f t="shared" ca="1" si="11"/>
        <v>3.8350251441802707E-2</v>
      </c>
      <c r="K18" s="257">
        <f ca="1">INDIRECT("'pos"&amp;K$2&amp;"'!I6")</f>
        <v>0.10490354566437166</v>
      </c>
      <c r="L18" s="257">
        <f ca="1">INDIRECT("'pos"&amp;L$2&amp;"'!BA33")</f>
        <v>0.17145683988694072</v>
      </c>
      <c r="M18" s="257">
        <f ca="1">INDIRECT("'pos"&amp;M$2&amp;"'!I6")</f>
        <v>9.450017116760312E-2</v>
      </c>
      <c r="N18" s="257">
        <f t="shared" ca="1" si="11"/>
        <v>1.7543502448265524E-2</v>
      </c>
      <c r="O18" s="257">
        <f ca="1">INDIRECT("'pos"&amp;O$2&amp;"'!BA30")</f>
        <v>2.5155778403005424E-3</v>
      </c>
      <c r="P18" s="257">
        <f ca="1">INDIRECT("'pos"&amp;P$2&amp;"'!I6")</f>
        <v>6.1318742023619865E-2</v>
      </c>
      <c r="Q18" s="257">
        <f t="shared" ca="1" si="11"/>
        <v>0.12012190620693919</v>
      </c>
      <c r="R18" s="257">
        <f ca="1">INDIRECT("'pos"&amp;R$2&amp;"'!I6")</f>
        <v>8.9724489547354569E-2</v>
      </c>
      <c r="S18" s="257">
        <f t="shared" ca="1" si="11"/>
        <v>5.932707288777006E-2</v>
      </c>
      <c r="T18" s="257">
        <f ca="1">INDIRECT("'pos"&amp;T$2&amp;"'!I6")</f>
        <v>4.2249953775300386E-2</v>
      </c>
      <c r="U18" s="257">
        <f t="shared" ca="1" si="11"/>
        <v>2.5172834662830712E-2</v>
      </c>
      <c r="V18" s="257">
        <f ca="1">INDIRECT("'pos"&amp;V$2&amp;"'!I6")</f>
        <v>2.203207535952223E-2</v>
      </c>
      <c r="W18" s="257">
        <f t="shared" ca="1" si="11"/>
        <v>1.8891316056213747E-2</v>
      </c>
      <c r="X18" s="257">
        <f ca="1">INDIRECT("'pos"&amp;X$2&amp;"'!I6")</f>
        <v>3.7374190796737539E-2</v>
      </c>
      <c r="Y18" s="257">
        <f t="shared" ca="1" si="11"/>
        <v>5.5857065537261441E-2</v>
      </c>
      <c r="Z18" s="257">
        <f t="shared" ca="1" si="11"/>
        <v>1.7196737565357445E-2</v>
      </c>
      <c r="AA18" s="257">
        <f t="shared" ca="1" si="11"/>
        <v>2.2585968567807702E-2</v>
      </c>
      <c r="AB18" s="257">
        <f t="shared" ca="1" si="11"/>
        <v>2.9147381154160934E-2</v>
      </c>
      <c r="AC18" s="257">
        <f ca="1">INDIRECT("'pos"&amp;AC$2&amp;"'!I6")</f>
        <v>4.1011385088198571E-2</v>
      </c>
      <c r="AD18" s="257">
        <f t="shared" ca="1" si="11"/>
        <v>5.2875389022236097E-2</v>
      </c>
      <c r="AE18" s="257">
        <f t="shared" ca="1" si="11"/>
        <v>2.7970401334398987E-2</v>
      </c>
      <c r="AF18" s="257">
        <f t="shared" ca="1" si="11"/>
        <v>1.3205729752561846E-2</v>
      </c>
      <c r="AG18" s="257">
        <f t="shared" ca="1" si="11"/>
        <v>2.7090508109445244E-2</v>
      </c>
      <c r="AH18" s="257">
        <f t="shared" ca="1" si="11"/>
        <v>1.0607751934108456E-2</v>
      </c>
      <c r="AI18" s="257">
        <f t="shared" ca="1" si="11"/>
        <v>2.7803850679629538E-2</v>
      </c>
      <c r="AJ18" s="257">
        <f t="shared" ca="1" si="11"/>
        <v>1.9900454410554769E-2</v>
      </c>
      <c r="AK18" s="257">
        <f ca="1">INDIRECT("'pos"&amp;AK$2&amp;"'!I6")</f>
        <v>1.3839842219191212E-2</v>
      </c>
      <c r="AL18" s="257">
        <f t="shared" ca="1" si="11"/>
        <v>7.779230027827766E-3</v>
      </c>
      <c r="AM18" s="257">
        <f ca="1">INDIRECT("'pos"&amp;AM$2&amp;"'!I6")</f>
        <v>1.9564339170863865E-2</v>
      </c>
      <c r="AN18" s="257">
        <f t="shared" ca="1" si="11"/>
        <v>3.1349448313899964E-2</v>
      </c>
      <c r="AO18" s="257">
        <f t="shared" ca="1" si="11"/>
        <v>1.44866791972319E-2</v>
      </c>
      <c r="AP18" s="257">
        <f t="shared" ca="1" si="11"/>
        <v>2.080417845568483E-2</v>
      </c>
      <c r="AQ18" s="257">
        <f ca="1">INDIRECT("'pos"&amp;AQ$2&amp;"'!I6")</f>
        <v>1.040208922784247E-2</v>
      </c>
      <c r="AR18" s="257">
        <f t="shared" ca="1" si="11"/>
        <v>0</v>
      </c>
      <c r="AS18" s="257">
        <f ca="1">INDIRECT("'pos"&amp;AS$2&amp;"'!I6")</f>
        <v>9.3506788854824663E-3</v>
      </c>
      <c r="AT18" s="257">
        <f t="shared" ca="1" si="11"/>
        <v>1.8701357770964822E-2</v>
      </c>
      <c r="AU18" s="263">
        <f ca="1">ROUND(AVERAGE(C18:AT18),2)</f>
        <v>0.04</v>
      </c>
    </row>
    <row r="19" spans="1:48">
      <c r="A19" s="269">
        <v>6</v>
      </c>
      <c r="B19" s="270">
        <v>64</v>
      </c>
      <c r="C19" s="257">
        <f ca="1">INDIRECT("'pos"&amp;C$2&amp;"'!BA10")</f>
        <v>6.9017365262081798E-3</v>
      </c>
      <c r="D19" s="257">
        <f ca="1">INDIRECT("'pos"&amp;D$2&amp;"'!I7")</f>
        <v>3.2892540121120417E-2</v>
      </c>
      <c r="E19" s="257">
        <f t="shared" ref="E19:AT19" ca="1" si="12">INDIRECT("'pos"&amp;E$2&amp;"'!BA10")</f>
        <v>5.8883343716032877E-2</v>
      </c>
      <c r="F19" s="257">
        <f ca="1">INDIRECT("'pos"&amp;F$2&amp;"'!I7")</f>
        <v>8.3458852693784724E-2</v>
      </c>
      <c r="G19" s="257">
        <f ca="1">INDIRECT("'pos"&amp;G$2&amp;"'!I7")</f>
        <v>0.1652701494103741</v>
      </c>
      <c r="H19" s="257">
        <f t="shared" ca="1" si="12"/>
        <v>0.19796975406831951</v>
      </c>
      <c r="I19" s="257">
        <f ca="1">INDIRECT("'pos"&amp;I$2&amp;"'!I7")</f>
        <v>0.14134207416852718</v>
      </c>
      <c r="J19" s="257">
        <f t="shared" ca="1" si="12"/>
        <v>8.4714394268734616E-2</v>
      </c>
      <c r="K19" s="257">
        <f ca="1">INDIRECT("'pos"&amp;K$2&amp;"'!I7")</f>
        <v>0.1112029219579096</v>
      </c>
      <c r="L19" s="257">
        <f ca="1">INDIRECT("'pos"&amp;L$2&amp;"'!BA34")</f>
        <v>0.13769144964708435</v>
      </c>
      <c r="M19" s="257">
        <f ca="1">INDIRECT("'pos"&amp;M$2&amp;"'!I7")</f>
        <v>9.2397993491652453E-2</v>
      </c>
      <c r="N19" s="257">
        <f t="shared" ca="1" si="12"/>
        <v>4.7104537336220553E-2</v>
      </c>
      <c r="O19" s="257">
        <f ca="1">INDIRECT("'pos"&amp;O$2&amp;"'!BA31")</f>
        <v>7.3180446263290122E-3</v>
      </c>
      <c r="P19" s="257">
        <f ca="1">INDIRECT("'pos"&amp;P$2&amp;"'!I7")</f>
        <v>9.9092289939188172E-2</v>
      </c>
      <c r="Q19" s="257">
        <f t="shared" ca="1" si="12"/>
        <v>0.19086653525204733</v>
      </c>
      <c r="R19" s="257">
        <f ca="1">INDIRECT("'pos"&amp;R$2&amp;"'!I7")</f>
        <v>0.11844293845713105</v>
      </c>
      <c r="S19" s="257">
        <f t="shared" ca="1" si="12"/>
        <v>4.6019341662214663E-2</v>
      </c>
      <c r="T19" s="257">
        <f ca="1">INDIRECT("'pos"&amp;T$2&amp;"'!I7")</f>
        <v>3.4108670127439011E-2</v>
      </c>
      <c r="U19" s="257">
        <f t="shared" ca="1" si="12"/>
        <v>2.2197998592663359E-2</v>
      </c>
      <c r="V19" s="257">
        <f ca="1">INDIRECT("'pos"&amp;V$2&amp;"'!I7")</f>
        <v>2.31894415723084E-2</v>
      </c>
      <c r="W19" s="257">
        <f t="shared" ca="1" si="12"/>
        <v>2.4180884551953441E-2</v>
      </c>
      <c r="X19" s="257">
        <f ca="1">INDIRECT("'pos"&amp;X$2&amp;"'!I7")</f>
        <v>4.0620610104249E-2</v>
      </c>
      <c r="Y19" s="257">
        <f t="shared" ca="1" si="12"/>
        <v>5.7060335656544559E-2</v>
      </c>
      <c r="Z19" s="257">
        <f t="shared" ca="1" si="12"/>
        <v>1.8758906966316324E-2</v>
      </c>
      <c r="AA19" s="257">
        <f t="shared" ca="1" si="12"/>
        <v>1.2564211590302854E-2</v>
      </c>
      <c r="AB19" s="257">
        <f t="shared" ca="1" si="12"/>
        <v>2.354808852901269E-2</v>
      </c>
      <c r="AC19" s="257">
        <f ca="1">INDIRECT("'pos"&amp;AC$2&amp;"'!I7")</f>
        <v>9.7591943041490326E-2</v>
      </c>
      <c r="AD19" s="257">
        <f t="shared" ca="1" si="12"/>
        <v>0.17163579755396807</v>
      </c>
      <c r="AE19" s="257">
        <f t="shared" ca="1" si="12"/>
        <v>9.0997679568314949E-2</v>
      </c>
      <c r="AF19" s="257">
        <f t="shared" ca="1" si="12"/>
        <v>5.6682687493174067E-2</v>
      </c>
      <c r="AG19" s="257">
        <f t="shared" ca="1" si="12"/>
        <v>0.11612959916190069</v>
      </c>
      <c r="AH19" s="257">
        <f t="shared" ca="1" si="12"/>
        <v>1.2603864156588651E-2</v>
      </c>
      <c r="AI19" s="257">
        <f t="shared" ca="1" si="12"/>
        <v>5.6534673801395985E-2</v>
      </c>
      <c r="AJ19" s="257">
        <f t="shared" ca="1" si="12"/>
        <v>4.0478172815472724E-2</v>
      </c>
      <c r="AK19" s="257">
        <f ca="1">INDIRECT("'pos"&amp;AK$2&amp;"'!I7")</f>
        <v>3.500663991842945E-2</v>
      </c>
      <c r="AL19" s="257">
        <f t="shared" ca="1" si="12"/>
        <v>2.9535107021386175E-2</v>
      </c>
      <c r="AM19" s="257">
        <f ca="1">INDIRECT("'pos"&amp;AM$2&amp;"'!I7")</f>
        <v>2.736048665026114E-2</v>
      </c>
      <c r="AN19" s="257">
        <f t="shared" ca="1" si="12"/>
        <v>2.5185866279135993E-2</v>
      </c>
      <c r="AO19" s="257">
        <f t="shared" ca="1" si="12"/>
        <v>6.3036832247285068E-2</v>
      </c>
      <c r="AP19" s="257">
        <f t="shared" ca="1" si="12"/>
        <v>0.10786526574960786</v>
      </c>
      <c r="AQ19" s="257">
        <f ca="1">INDIRECT("'pos"&amp;AQ$2&amp;"'!I7")</f>
        <v>5.6183662684736291E-2</v>
      </c>
      <c r="AR19" s="257">
        <f t="shared" ca="1" si="12"/>
        <v>4.5020596198648288E-3</v>
      </c>
      <c r="AS19" s="257">
        <f ca="1">INDIRECT("'pos"&amp;AS$2&amp;"'!I7")</f>
        <v>3.1401434492242974E-2</v>
      </c>
      <c r="AT19" s="257">
        <f t="shared" ca="1" si="12"/>
        <v>5.8300809364621231E-2</v>
      </c>
      <c r="AU19" s="263">
        <f ca="1">ROUND(AVERAGE(C19:AT19),2)</f>
        <v>7.0000000000000007E-2</v>
      </c>
    </row>
    <row r="20" spans="1:48">
      <c r="A20" s="269">
        <v>5</v>
      </c>
      <c r="B20" s="270">
        <v>32</v>
      </c>
      <c r="C20" s="257">
        <f ca="1">INDIRECT("'pos"&amp;C$2&amp;"'!BA11")</f>
        <v>6.5172112054622366E-2</v>
      </c>
      <c r="D20" s="257">
        <f ca="1">INDIRECT("'pos"&amp;D$2&amp;"'!I8")</f>
        <v>0.13686185505461568</v>
      </c>
      <c r="E20" s="257">
        <f t="shared" ref="E20:AT20" ca="1" si="13">INDIRECT("'pos"&amp;E$2&amp;"'!BA11")</f>
        <v>0.20855159805460888</v>
      </c>
      <c r="F20" s="257">
        <f ca="1">INDIRECT("'pos"&amp;F$2&amp;"'!I8")</f>
        <v>0.19314087097202004</v>
      </c>
      <c r="G20" s="257">
        <f ca="1">INDIRECT("'pos"&amp;G$2&amp;"'!I8")</f>
        <v>0.18693553820303654</v>
      </c>
      <c r="H20" s="257">
        <f t="shared" ca="1" si="13"/>
        <v>0.12692844003052939</v>
      </c>
      <c r="I20" s="257">
        <f ca="1">INDIRECT("'pos"&amp;I$2&amp;"'!I8")</f>
        <v>0.15030815526509611</v>
      </c>
      <c r="J20" s="257">
        <f t="shared" ca="1" si="13"/>
        <v>0.17368787049966294</v>
      </c>
      <c r="K20" s="257">
        <f ca="1">INDIRECT("'pos"&amp;K$2&amp;"'!I8")</f>
        <v>0.19502015283251506</v>
      </c>
      <c r="L20" s="257">
        <f ca="1">INDIRECT("'pos"&amp;L$2&amp;"'!BA35")</f>
        <v>0.21635243516536717</v>
      </c>
      <c r="M20" s="257">
        <f ca="1">INDIRECT("'pos"&amp;M$2&amp;"'!I8")</f>
        <v>0.17806979513241639</v>
      </c>
      <c r="N20" s="257">
        <f t="shared" ca="1" si="13"/>
        <v>0.1397871550994656</v>
      </c>
      <c r="O20" s="257">
        <f ca="1">INDIRECT("'pos"&amp;O$2&amp;"'!BA32")</f>
        <v>9.8338260688251911E-2</v>
      </c>
      <c r="P20" s="257">
        <f ca="1">INDIRECT("'pos"&amp;P$2&amp;"'!I8")</f>
        <v>0.17898124465577225</v>
      </c>
      <c r="Q20" s="257">
        <f t="shared" ca="1" si="13"/>
        <v>0.25962422862329254</v>
      </c>
      <c r="R20" s="257">
        <f ca="1">INDIRECT("'pos"&amp;R$2&amp;"'!I8")</f>
        <v>0.22053436795283077</v>
      </c>
      <c r="S20" s="257">
        <f t="shared" ca="1" si="13"/>
        <v>0.18144450728236905</v>
      </c>
      <c r="T20" s="257">
        <f ca="1">INDIRECT("'pos"&amp;T$2&amp;"'!I8")</f>
        <v>0.24065590331394748</v>
      </c>
      <c r="U20" s="257">
        <f t="shared" ca="1" si="13"/>
        <v>0.29986729934552592</v>
      </c>
      <c r="V20" s="257">
        <f ca="1">INDIRECT("'pos"&amp;V$2&amp;"'!I8")</f>
        <v>0.2330693967180677</v>
      </c>
      <c r="W20" s="257">
        <f t="shared" ca="1" si="13"/>
        <v>0.1662714940906096</v>
      </c>
      <c r="X20" s="257">
        <f ca="1">INDIRECT("'pos"&amp;X$2&amp;"'!I8")</f>
        <v>0.17062004775269957</v>
      </c>
      <c r="Y20" s="257">
        <f t="shared" ca="1" si="13"/>
        <v>0.17496860141478943</v>
      </c>
      <c r="Z20" s="257">
        <f t="shared" ca="1" si="13"/>
        <v>0.30542119288279823</v>
      </c>
      <c r="AA20" s="257">
        <f t="shared" ca="1" si="13"/>
        <v>0.19284211025497877</v>
      </c>
      <c r="AB20" s="257">
        <f t="shared" ca="1" si="13"/>
        <v>8.5587992944581637E-2</v>
      </c>
      <c r="AC20" s="257">
        <f ca="1">INDIRECT("'pos"&amp;AC$2&amp;"'!I8")</f>
        <v>0.18176313277956091</v>
      </c>
      <c r="AD20" s="257">
        <f t="shared" ca="1" si="13"/>
        <v>0.27793827261454029</v>
      </c>
      <c r="AE20" s="257">
        <f t="shared" ca="1" si="13"/>
        <v>0.28492075578364207</v>
      </c>
      <c r="AF20" s="257">
        <f t="shared" ca="1" si="13"/>
        <v>0.29547386608209292</v>
      </c>
      <c r="AG20" s="257">
        <f t="shared" ca="1" si="13"/>
        <v>0.22032341348964724</v>
      </c>
      <c r="AH20" s="257">
        <f t="shared" ca="1" si="13"/>
        <v>0.22587471637636569</v>
      </c>
      <c r="AI20" s="257">
        <f t="shared" ca="1" si="13"/>
        <v>0.32011417138871945</v>
      </c>
      <c r="AJ20" s="257">
        <f t="shared" ca="1" si="13"/>
        <v>0.39739957706146145</v>
      </c>
      <c r="AK20" s="257">
        <f ca="1">INDIRECT("'pos"&amp;AK$2&amp;"'!I8")</f>
        <v>0.29320324680614329</v>
      </c>
      <c r="AL20" s="257">
        <f t="shared" ca="1" si="13"/>
        <v>0.18900691655082502</v>
      </c>
      <c r="AM20" s="257">
        <f ca="1">INDIRECT("'pos"&amp;AM$2&amp;"'!I8")</f>
        <v>0.19839933620448846</v>
      </c>
      <c r="AN20" s="257">
        <f t="shared" ca="1" si="13"/>
        <v>0.20779175585815202</v>
      </c>
      <c r="AO20" s="257">
        <f t="shared" ca="1" si="13"/>
        <v>0.19495915774327566</v>
      </c>
      <c r="AP20" s="257">
        <f t="shared" ca="1" si="13"/>
        <v>0.28271626665738503</v>
      </c>
      <c r="AQ20" s="257">
        <f ca="1">INDIRECT("'pos"&amp;AQ$2&amp;"'!I8")</f>
        <v>0.21116698627420716</v>
      </c>
      <c r="AR20" s="257">
        <f t="shared" ca="1" si="13"/>
        <v>0.13961770589102929</v>
      </c>
      <c r="AS20" s="257">
        <f ca="1">INDIRECT("'pos"&amp;AS$2&amp;"'!I8")</f>
        <v>0.17634443705513603</v>
      </c>
      <c r="AT20" s="257">
        <f t="shared" ca="1" si="13"/>
        <v>0.21307116821924266</v>
      </c>
      <c r="AU20" s="263">
        <f ca="1">ROUND(AVERAGE(C20:AT20),2)</f>
        <v>0.21</v>
      </c>
    </row>
    <row r="21" spans="1:48">
      <c r="A21" s="269">
        <v>4</v>
      </c>
      <c r="B21" s="270">
        <v>16</v>
      </c>
      <c r="C21" s="257">
        <f ca="1">INDIRECT("'pos"&amp;C$2&amp;"'!BA12")</f>
        <v>0.1685297247110924</v>
      </c>
      <c r="D21" s="257">
        <f ca="1">INDIRECT("'pos"&amp;D$2&amp;"'!I9")</f>
        <v>0.162446244796837</v>
      </c>
      <c r="E21" s="257">
        <f t="shared" ref="E21:AT21" ca="1" si="14">INDIRECT("'pos"&amp;E$2&amp;"'!BA12")</f>
        <v>0.15636276488258155</v>
      </c>
      <c r="F21" s="257">
        <f ca="1">INDIRECT("'pos"&amp;F$2&amp;"'!I9")</f>
        <v>0.14426935034041233</v>
      </c>
      <c r="G21" s="257">
        <f ca="1">INDIRECT("'pos"&amp;G$2&amp;"'!I9")</f>
        <v>0.13683874413121</v>
      </c>
      <c r="H21" s="257">
        <f t="shared" ca="1" si="14"/>
        <v>0.12571156011510076</v>
      </c>
      <c r="I21" s="257">
        <f ca="1">INDIRECT("'pos"&amp;I$2&amp;"'!I9")</f>
        <v>0.14431959743875622</v>
      </c>
      <c r="J21" s="257">
        <f t="shared" ca="1" si="14"/>
        <v>0.16292763476241168</v>
      </c>
      <c r="K21" s="257">
        <f ca="1">INDIRECT("'pos"&amp;K$2&amp;"'!I9")</f>
        <v>0.13139989318777867</v>
      </c>
      <c r="L21" s="257">
        <f ca="1">INDIRECT("'pos"&amp;L$2&amp;"'!BA36")</f>
        <v>9.9872151613145776E-2</v>
      </c>
      <c r="M21" s="257">
        <f ca="1">INDIRECT("'pos"&amp;M$2&amp;"'!I9")</f>
        <v>0.1379232856858385</v>
      </c>
      <c r="N21" s="257">
        <f t="shared" ca="1" si="14"/>
        <v>0.17597441975853123</v>
      </c>
      <c r="O21" s="257">
        <f ca="1">INDIRECT("'pos"&amp;O$2&amp;"'!BA33")</f>
        <v>0.66695819956032831</v>
      </c>
      <c r="P21" s="257">
        <f ca="1">INDIRECT("'pos"&amp;P$2&amp;"'!I9")</f>
        <v>0.38139866185294397</v>
      </c>
      <c r="Q21" s="257">
        <f t="shared" ca="1" si="14"/>
        <v>9.5839124145559673E-2</v>
      </c>
      <c r="R21" s="257">
        <f ca="1">INDIRECT("'pos"&amp;R$2&amp;"'!I9")</f>
        <v>0.12209358487475025</v>
      </c>
      <c r="S21" s="257">
        <f t="shared" ca="1" si="14"/>
        <v>0.14834804560394077</v>
      </c>
      <c r="T21" s="257">
        <f ca="1">INDIRECT("'pos"&amp;T$2&amp;"'!I9")</f>
        <v>0.17048041746654474</v>
      </c>
      <c r="U21" s="257">
        <f t="shared" ca="1" si="14"/>
        <v>0.19261278932914871</v>
      </c>
      <c r="V21" s="257">
        <f ca="1">INDIRECT("'pos"&amp;V$2&amp;"'!I9")</f>
        <v>0.22374657316730578</v>
      </c>
      <c r="W21" s="257">
        <f t="shared" ca="1" si="14"/>
        <v>0.25488035700546274</v>
      </c>
      <c r="X21" s="257">
        <f ca="1">INDIRECT("'pos"&amp;X$2&amp;"'!I9")</f>
        <v>0.20576458484025761</v>
      </c>
      <c r="Y21" s="257">
        <f t="shared" ca="1" si="14"/>
        <v>0.15664881267505237</v>
      </c>
      <c r="Z21" s="257">
        <f t="shared" ca="1" si="14"/>
        <v>0.18500660770101618</v>
      </c>
      <c r="AA21" s="257">
        <f t="shared" ca="1" si="14"/>
        <v>0.16200762566542748</v>
      </c>
      <c r="AB21" s="257">
        <f t="shared" ca="1" si="14"/>
        <v>0.10062096504652829</v>
      </c>
      <c r="AC21" s="257">
        <f ca="1">INDIRECT("'pos"&amp;AC$2&amp;"'!I9")</f>
        <v>0.11070185367809526</v>
      </c>
      <c r="AD21" s="257">
        <f t="shared" ca="1" si="14"/>
        <v>0.12078274230966224</v>
      </c>
      <c r="AE21" s="257">
        <f t="shared" ca="1" si="14"/>
        <v>0.14396018494817364</v>
      </c>
      <c r="AF21" s="257">
        <f t="shared" ca="1" si="14"/>
        <v>0.14627702076430549</v>
      </c>
      <c r="AG21" s="257">
        <f t="shared" ca="1" si="14"/>
        <v>0.15676033186464755</v>
      </c>
      <c r="AH21" s="257">
        <f t="shared" ca="1" si="14"/>
        <v>0.13139312058661379</v>
      </c>
      <c r="AI21" s="257">
        <f t="shared" ca="1" si="14"/>
        <v>0.25317599613931652</v>
      </c>
      <c r="AJ21" s="257">
        <f t="shared" ca="1" si="14"/>
        <v>0.19701816398232114</v>
      </c>
      <c r="AK21" s="257">
        <f ca="1">INDIRECT("'pos"&amp;AK$2&amp;"'!I9")</f>
        <v>0.18172110318956236</v>
      </c>
      <c r="AL21" s="257">
        <f t="shared" ca="1" si="14"/>
        <v>0.16642404239680353</v>
      </c>
      <c r="AM21" s="257">
        <f ca="1">INDIRECT("'pos"&amp;AM$2&amp;"'!I9")</f>
        <v>0.18628627501558181</v>
      </c>
      <c r="AN21" s="257">
        <f t="shared" ca="1" si="14"/>
        <v>0.2061485076343601</v>
      </c>
      <c r="AO21" s="257">
        <f t="shared" ca="1" si="14"/>
        <v>0.20760914539852182</v>
      </c>
      <c r="AP21" s="257">
        <f t="shared" ca="1" si="14"/>
        <v>0.18385059794223657</v>
      </c>
      <c r="AQ21" s="257">
        <f ca="1">INDIRECT("'pos"&amp;AQ$2&amp;"'!I9")</f>
        <v>0.17502812804616674</v>
      </c>
      <c r="AR21" s="257">
        <f t="shared" ca="1" si="14"/>
        <v>0.16620565815009702</v>
      </c>
      <c r="AS21" s="257">
        <f ca="1">INDIRECT("'pos"&amp;AS$2&amp;"'!I9")</f>
        <v>0.1554639355067724</v>
      </c>
      <c r="AT21" s="257">
        <f t="shared" ca="1" si="14"/>
        <v>0.144722212863448</v>
      </c>
      <c r="AU21" s="263">
        <f ca="1">ROUND(AVERAGE(C21:AT21),2)-0.01</f>
        <v>0.16999999999999998</v>
      </c>
    </row>
    <row r="22" spans="1:48">
      <c r="A22" s="269">
        <v>3</v>
      </c>
      <c r="B22" s="270">
        <v>8</v>
      </c>
      <c r="C22" s="257">
        <f ca="1">INDIRECT("'pos"&amp;C$2&amp;"'!BA13")</f>
        <v>0.41377553745219109</v>
      </c>
      <c r="D22" s="257">
        <f ca="1">INDIRECT("'pos"&amp;D$2&amp;"'!I10")</f>
        <v>0.31150362260050968</v>
      </c>
      <c r="E22" s="257">
        <f t="shared" ref="E22:AT22" ca="1" si="15">INDIRECT("'pos"&amp;E$2&amp;"'!BA13")</f>
        <v>0.20923170774882827</v>
      </c>
      <c r="F22" s="257">
        <f ca="1">INDIRECT("'pos"&amp;F$2&amp;"'!I10")</f>
        <v>0.23177814779779382</v>
      </c>
      <c r="G22" s="257">
        <f ca="1">INDIRECT("'pos"&amp;G$2&amp;"'!I10")</f>
        <v>0.18495459564724157</v>
      </c>
      <c r="H22" s="257">
        <f t="shared" ca="1" si="15"/>
        <v>0.15716616622878354</v>
      </c>
      <c r="I22" s="257">
        <f ca="1">INDIRECT("'pos"&amp;I$2&amp;"'!I10")</f>
        <v>0.20283305892006298</v>
      </c>
      <c r="J22" s="257">
        <f t="shared" ca="1" si="15"/>
        <v>0.24849995161134236</v>
      </c>
      <c r="K22" s="257">
        <f ca="1">INDIRECT("'pos"&amp;K$2&amp;"'!I10")</f>
        <v>0.19961646058781363</v>
      </c>
      <c r="L22" s="257">
        <f ca="1">INDIRECT("'pos"&amp;L$2&amp;"'!BA37")</f>
        <v>0.15073296956428489</v>
      </c>
      <c r="M22" s="257">
        <f ca="1">INDIRECT("'pos"&amp;M$2&amp;"'!I10")</f>
        <v>0.23701576258135967</v>
      </c>
      <c r="N22" s="257">
        <f t="shared" ca="1" si="15"/>
        <v>0.32329855559843446</v>
      </c>
      <c r="O22" s="257">
        <f ca="1">INDIRECT("'pos"&amp;O$2&amp;"'!BA34")</f>
        <v>7.4489553843964024E-2</v>
      </c>
      <c r="P22" s="257">
        <f ca="1">INDIRECT("'pos"&amp;P$2&amp;"'!I10")</f>
        <v>9.1428730076352382E-2</v>
      </c>
      <c r="Q22" s="257">
        <f t="shared" ca="1" si="15"/>
        <v>0.10836790630874077</v>
      </c>
      <c r="R22" s="257">
        <f ca="1">INDIRECT("'pos"&amp;R$2&amp;"'!I10")</f>
        <v>0.1613909166892496</v>
      </c>
      <c r="S22" s="257">
        <f t="shared" ca="1" si="15"/>
        <v>0.21441392706975837</v>
      </c>
      <c r="T22" s="257">
        <f ca="1">INDIRECT("'pos"&amp;T$2&amp;"'!I10")</f>
        <v>0.23097118479811968</v>
      </c>
      <c r="U22" s="257">
        <f t="shared" ca="1" si="15"/>
        <v>0.24752844252648099</v>
      </c>
      <c r="V22" s="257">
        <f ca="1">INDIRECT("'pos"&amp;V$2&amp;"'!I10")</f>
        <v>0.24649254318368363</v>
      </c>
      <c r="W22" s="257">
        <f t="shared" ca="1" si="15"/>
        <v>0.24545664384088628</v>
      </c>
      <c r="X22" s="257">
        <f ca="1">INDIRECT("'pos"&amp;X$2&amp;"'!I10")</f>
        <v>0.25800853888932629</v>
      </c>
      <c r="Y22" s="257">
        <f t="shared" ca="1" si="15"/>
        <v>0.27056043393776635</v>
      </c>
      <c r="Z22" s="257">
        <f t="shared" ca="1" si="15"/>
        <v>0.22814384491522749</v>
      </c>
      <c r="AA22" s="257">
        <f t="shared" ca="1" si="15"/>
        <v>0.27514217697921828</v>
      </c>
      <c r="AB22" s="257">
        <f t="shared" ca="1" si="15"/>
        <v>0.28043256460323329</v>
      </c>
      <c r="AC22" s="257">
        <f ca="1">INDIRECT("'pos"&amp;AC$2&amp;"'!I10")</f>
        <v>0.22657101701885934</v>
      </c>
      <c r="AD22" s="257">
        <f t="shared" ca="1" si="15"/>
        <v>0.17270946943448529</v>
      </c>
      <c r="AE22" s="257">
        <f t="shared" ca="1" si="15"/>
        <v>0.14387594086065059</v>
      </c>
      <c r="AF22" s="257">
        <f t="shared" ca="1" si="15"/>
        <v>0.23559070134131654</v>
      </c>
      <c r="AG22" s="257">
        <f t="shared" ca="1" si="15"/>
        <v>0.17525345368127893</v>
      </c>
      <c r="AH22" s="257">
        <f t="shared" ca="1" si="15"/>
        <v>0.29701122068315799</v>
      </c>
      <c r="AI22" s="257">
        <f t="shared" ca="1" si="15"/>
        <v>0.1703680251805085</v>
      </c>
      <c r="AJ22" s="257">
        <f t="shared" ca="1" si="15"/>
        <v>0.15196274437673601</v>
      </c>
      <c r="AK22" s="257">
        <f ca="1">INDIRECT("'pos"&amp;AK$2&amp;"'!I10")</f>
        <v>0.17673956111497724</v>
      </c>
      <c r="AL22" s="257">
        <f t="shared" ca="1" si="15"/>
        <v>0.20151637785321852</v>
      </c>
      <c r="AM22" s="257">
        <f ca="1">INDIRECT("'pos"&amp;AM$2&amp;"'!I10")</f>
        <v>0.22631839768318834</v>
      </c>
      <c r="AN22" s="257">
        <f t="shared" ca="1" si="15"/>
        <v>0.25112041751315817</v>
      </c>
      <c r="AO22" s="257">
        <f t="shared" ca="1" si="15"/>
        <v>0.24115429334899008</v>
      </c>
      <c r="AP22" s="257">
        <f t="shared" ca="1" si="15"/>
        <v>0.19961177925632972</v>
      </c>
      <c r="AQ22" s="257">
        <f ca="1">INDIRECT("'pos"&amp;AQ$2&amp;"'!I10")</f>
        <v>0.25053191551800302</v>
      </c>
      <c r="AR22" s="257">
        <f t="shared" ca="1" si="15"/>
        <v>0.30145205177967627</v>
      </c>
      <c r="AS22" s="257">
        <f ca="1">INDIRECT("'pos"&amp;AS$2&amp;"'!I10")</f>
        <v>0.25152985100803948</v>
      </c>
      <c r="AT22" s="257">
        <f t="shared" ca="1" si="15"/>
        <v>0.20160765023640259</v>
      </c>
      <c r="AU22" s="263">
        <f ca="1">ROUND(AVERAGE(C22:AT22),2)</f>
        <v>0.22</v>
      </c>
    </row>
    <row r="23" spans="1:48">
      <c r="A23" s="269">
        <v>2</v>
      </c>
      <c r="B23" s="270">
        <v>2</v>
      </c>
      <c r="C23" s="257">
        <f ca="1">INDIRECT("'pos"&amp;C$2&amp;"'!BA14")</f>
        <v>9.2208021625441061E-2</v>
      </c>
      <c r="D23" s="257">
        <f ca="1">INDIRECT("'pos"&amp;D$2&amp;"'!I11")</f>
        <v>7.5132500073078201E-2</v>
      </c>
      <c r="E23" s="257">
        <f t="shared" ref="E23:AT23" ca="1" si="16">INDIRECT("'pos"&amp;E$2&amp;"'!BA14")</f>
        <v>5.8056978520715397E-2</v>
      </c>
      <c r="F23" s="257">
        <f ca="1">INDIRECT("'pos"&amp;F$2&amp;"'!I11")</f>
        <v>5.3099749707344435E-2</v>
      </c>
      <c r="G23" s="257">
        <f ca="1">INDIRECT("'pos"&amp;G$2&amp;"'!I11")</f>
        <v>5.8279820773319779E-2</v>
      </c>
      <c r="H23" s="257">
        <f t="shared" ca="1" si="16"/>
        <v>7.1440114266649979E-2</v>
      </c>
      <c r="I23" s="257">
        <f ca="1">INDIRECT("'pos"&amp;I$2&amp;"'!I11")</f>
        <v>6.8445911193133341E-2</v>
      </c>
      <c r="J23" s="257">
        <f t="shared" ca="1" si="16"/>
        <v>6.5451708119616758E-2</v>
      </c>
      <c r="K23" s="257">
        <f ca="1">INDIRECT("'pos"&amp;K$2&amp;"'!I11")</f>
        <v>5.0305703594234141E-2</v>
      </c>
      <c r="L23" s="257">
        <f ca="1">INDIRECT("'pos"&amp;L$2&amp;"'!BA38")</f>
        <v>3.5159699068851524E-2</v>
      </c>
      <c r="M23" s="257">
        <f ca="1">INDIRECT("'pos"&amp;M$2&amp;"'!I11")</f>
        <v>5.780050668200834E-2</v>
      </c>
      <c r="N23" s="257">
        <f t="shared" ca="1" si="16"/>
        <v>8.0441314295165128E-2</v>
      </c>
      <c r="O23" s="257">
        <f ca="1">INDIRECT("'pos"&amp;O$2&amp;"'!BA35")</f>
        <v>1.8295402426101948E-2</v>
      </c>
      <c r="P23" s="257">
        <f ca="1">INDIRECT("'pos"&amp;P$2&amp;"'!I11")</f>
        <v>2.7074508784468154E-2</v>
      </c>
      <c r="Q23" s="257">
        <f t="shared" ca="1" si="16"/>
        <v>3.5853615142834305E-2</v>
      </c>
      <c r="R23" s="257">
        <f ca="1">INDIRECT("'pos"&amp;R$2&amp;"'!I11")</f>
        <v>4.8693484893210126E-2</v>
      </c>
      <c r="S23" s="257">
        <f t="shared" ca="1" si="16"/>
        <v>6.1533354643586002E-2</v>
      </c>
      <c r="T23" s="257">
        <f ca="1">INDIRECT("'pos"&amp;T$2&amp;"'!I11")</f>
        <v>5.7049533343762393E-2</v>
      </c>
      <c r="U23" s="257">
        <f t="shared" ca="1" si="16"/>
        <v>5.2565712043938784E-2</v>
      </c>
      <c r="V23" s="257">
        <f ca="1">INDIRECT("'pos"&amp;V$2&amp;"'!I11")</f>
        <v>5.9887534024585382E-2</v>
      </c>
      <c r="W23" s="257">
        <f t="shared" ca="1" si="16"/>
        <v>6.7209356005231979E-2</v>
      </c>
      <c r="X23" s="257">
        <f ca="1">INDIRECT("'pos"&amp;X$2&amp;"'!I11")</f>
        <v>7.5188408885486502E-2</v>
      </c>
      <c r="Y23" s="257">
        <f t="shared" ca="1" si="16"/>
        <v>8.316746176574108E-2</v>
      </c>
      <c r="Z23" s="257">
        <f t="shared" ca="1" si="16"/>
        <v>6.3442950507642815E-2</v>
      </c>
      <c r="AA23" s="257">
        <f t="shared" ca="1" si="16"/>
        <v>8.5180305306355397E-2</v>
      </c>
      <c r="AB23" s="257">
        <f t="shared" ca="1" si="16"/>
        <v>7.3689024926557267E-2</v>
      </c>
      <c r="AC23" s="257">
        <f ca="1">INDIRECT("'pos"&amp;AC$2&amp;"'!I11")</f>
        <v>5.8978524695510293E-2</v>
      </c>
      <c r="AD23" s="257">
        <f t="shared" ca="1" si="16"/>
        <v>4.4268024464463263E-2</v>
      </c>
      <c r="AE23" s="257">
        <f t="shared" ca="1" si="16"/>
        <v>4.8077452718005897E-2</v>
      </c>
      <c r="AF23" s="257">
        <f t="shared" ca="1" si="16"/>
        <v>6.3342318059299185E-2</v>
      </c>
      <c r="AG23" s="257">
        <f t="shared" ca="1" si="16"/>
        <v>8.5838690956720781E-2</v>
      </c>
      <c r="AH23" s="257">
        <f t="shared" ca="1" si="16"/>
        <v>8.28119667842111E-2</v>
      </c>
      <c r="AI23" s="257">
        <f t="shared" ca="1" si="16"/>
        <v>7.4355041480830553E-3</v>
      </c>
      <c r="AJ23" s="257">
        <f t="shared" ca="1" si="16"/>
        <v>2.8677446699614528E-2</v>
      </c>
      <c r="AK23" s="257">
        <f ca="1">INDIRECT("'pos"&amp;AK$2&amp;"'!I11")</f>
        <v>4.4804990949600221E-2</v>
      </c>
      <c r="AL23" s="257">
        <f t="shared" ca="1" si="16"/>
        <v>6.0932535199585858E-2</v>
      </c>
      <c r="AM23" s="257">
        <f ca="1">INDIRECT("'pos"&amp;AM$2&amp;"'!I11")</f>
        <v>5.6255964470384334E-2</v>
      </c>
      <c r="AN23" s="257">
        <f t="shared" ca="1" si="16"/>
        <v>5.1579393741182838E-2</v>
      </c>
      <c r="AO23" s="257">
        <f t="shared" ca="1" si="16"/>
        <v>7.0751783935221246E-2</v>
      </c>
      <c r="AP23" s="257">
        <f t="shared" ca="1" si="16"/>
        <v>3.4409814917454651E-2</v>
      </c>
      <c r="AQ23" s="257">
        <f ca="1">INDIRECT("'pos"&amp;AQ$2&amp;"'!I11")</f>
        <v>4.8884445683252675E-2</v>
      </c>
      <c r="AR23" s="257">
        <f t="shared" ca="1" si="16"/>
        <v>6.3359076449050644E-2</v>
      </c>
      <c r="AS23" s="257">
        <f ca="1">INDIRECT("'pos"&amp;AS$2&amp;"'!I11")</f>
        <v>7.6740632302667366E-2</v>
      </c>
      <c r="AT23" s="257">
        <f t="shared" ca="1" si="16"/>
        <v>9.0122188156284033E-2</v>
      </c>
      <c r="AU23" s="263">
        <f ca="1">ROUND(AVERAGE(C23:AT23),2)</f>
        <v>0.06</v>
      </c>
    </row>
    <row r="24" spans="1:48">
      <c r="A24" s="269">
        <v>1</v>
      </c>
      <c r="B24" s="270">
        <v>1</v>
      </c>
      <c r="C24" s="257">
        <f ca="1">INDIRECT("'pos"&amp;C$2&amp;"'!BA15")</f>
        <v>0.2534128676304449</v>
      </c>
      <c r="D24" s="257">
        <f ca="1">INDIRECT("'pos"&amp;D$2&amp;"'!I12")</f>
        <v>0.21279378345069827</v>
      </c>
      <c r="E24" s="257">
        <f t="shared" ref="E24:AT24" ca="1" si="17">INDIRECT("'pos"&amp;E$2&amp;"'!BA15")</f>
        <v>0.17217469927095164</v>
      </c>
      <c r="F24" s="257">
        <f ca="1">INDIRECT("'pos"&amp;F$2&amp;"'!I12")</f>
        <v>0.2767812906777134</v>
      </c>
      <c r="G24" s="257">
        <f ca="1">INDIRECT("'pos"&amp;G$2&amp;"'!I12")</f>
        <v>0.18121004179720654</v>
      </c>
      <c r="H24" s="257">
        <f t="shared" ca="1" si="17"/>
        <v>0.17948517452771173</v>
      </c>
      <c r="I24" s="257">
        <f ca="1">INDIRECT("'pos"&amp;I$2&amp;"'!I12")</f>
        <v>0.20292668191207033</v>
      </c>
      <c r="J24" s="257">
        <f t="shared" ca="1" si="17"/>
        <v>0.22636818929642893</v>
      </c>
      <c r="K24" s="257">
        <f ca="1">INDIRECT("'pos"&amp;K$2&amp;"'!I12")</f>
        <v>0.19452380090331517</v>
      </c>
      <c r="L24" s="257">
        <f ca="1">INDIRECT("'pos"&amp;L$2&amp;"'!BA39")</f>
        <v>0.1626794125102014</v>
      </c>
      <c r="M24" s="257">
        <f ca="1">INDIRECT("'pos"&amp;M$2&amp;"'!I12")</f>
        <v>0.18926496398705944</v>
      </c>
      <c r="N24" s="257">
        <f t="shared" ca="1" si="17"/>
        <v>0.21585051546391751</v>
      </c>
      <c r="O24" s="257">
        <f ca="1">INDIRECT("'pos"&amp;O$2&amp;"'!BA36")</f>
        <v>0.13208496101472425</v>
      </c>
      <c r="P24" s="257">
        <f ca="1">INDIRECT("'pos"&amp;P$2&amp;"'!I12")</f>
        <v>0.16070582266765521</v>
      </c>
      <c r="Q24" s="257">
        <f t="shared" ca="1" si="17"/>
        <v>0.18932668432058619</v>
      </c>
      <c r="R24" s="257">
        <f ca="1">INDIRECT("'pos"&amp;R$2&amp;"'!I12")</f>
        <v>0.23912021758547364</v>
      </c>
      <c r="S24" s="257">
        <f t="shared" ca="1" si="17"/>
        <v>0.28891375085036108</v>
      </c>
      <c r="T24" s="257">
        <f ca="1">INDIRECT("'pos"&amp;T$2&amp;"'!I12")</f>
        <v>0.22448433717488631</v>
      </c>
      <c r="U24" s="257">
        <f t="shared" ca="1" si="17"/>
        <v>0.16005492349941153</v>
      </c>
      <c r="V24" s="257">
        <f ca="1">INDIRECT("'pos"&amp;V$2&amp;"'!I12")</f>
        <v>0.19158243597452687</v>
      </c>
      <c r="W24" s="257">
        <f t="shared" ca="1" si="17"/>
        <v>0.22310994844964221</v>
      </c>
      <c r="X24" s="257">
        <f ca="1">INDIRECT("'pos"&amp;X$2&amp;"'!I12")</f>
        <v>0.21242361873124349</v>
      </c>
      <c r="Y24" s="257">
        <f t="shared" ca="1" si="17"/>
        <v>0.20173728901284477</v>
      </c>
      <c r="Z24" s="257">
        <f t="shared" ca="1" si="17"/>
        <v>0.18202975946164152</v>
      </c>
      <c r="AA24" s="257">
        <f t="shared" ca="1" si="17"/>
        <v>0.24967760163590952</v>
      </c>
      <c r="AB24" s="257">
        <f t="shared" ca="1" si="17"/>
        <v>0.40697398279592589</v>
      </c>
      <c r="AC24" s="257">
        <f ca="1">INDIRECT("'pos"&amp;AC$2&amp;"'!I12")</f>
        <v>0.28338214369828529</v>
      </c>
      <c r="AD24" s="257">
        <f t="shared" ca="1" si="17"/>
        <v>0.15979030460064475</v>
      </c>
      <c r="AE24" s="257">
        <f t="shared" ca="1" si="17"/>
        <v>0.26019758478681387</v>
      </c>
      <c r="AF24" s="257">
        <f t="shared" ca="1" si="17"/>
        <v>0.18942767650724995</v>
      </c>
      <c r="AG24" s="257">
        <f t="shared" ca="1" si="17"/>
        <v>0.21860400273635958</v>
      </c>
      <c r="AH24" s="257">
        <f t="shared" ca="1" si="17"/>
        <v>0.23969735947895432</v>
      </c>
      <c r="AI24" s="257">
        <f t="shared" ca="1" si="17"/>
        <v>0.16456777866234695</v>
      </c>
      <c r="AJ24" s="257">
        <f t="shared" ca="1" si="17"/>
        <v>0.16456344065383938</v>
      </c>
      <c r="AK24" s="257">
        <f ca="1">INDIRECT("'pos"&amp;AK$2&amp;"'!I12")</f>
        <v>0.25468461580209623</v>
      </c>
      <c r="AL24" s="257">
        <f t="shared" ca="1" si="17"/>
        <v>0.34480579095035313</v>
      </c>
      <c r="AM24" s="257">
        <f ca="1">INDIRECT("'pos"&amp;AM$2&amp;"'!I12")</f>
        <v>0.28581520080523204</v>
      </c>
      <c r="AN24" s="257">
        <f t="shared" ca="1" si="17"/>
        <v>0.22682461066011092</v>
      </c>
      <c r="AO24" s="257">
        <f t="shared" ca="1" si="17"/>
        <v>0.20800210812947423</v>
      </c>
      <c r="AP24" s="257">
        <f t="shared" ca="1" si="17"/>
        <v>0.17074209702130133</v>
      </c>
      <c r="AQ24" s="257">
        <f ca="1">INDIRECT("'pos"&amp;AQ$2&amp;"'!I12")</f>
        <v>0.24780277256579164</v>
      </c>
      <c r="AR24" s="257">
        <f t="shared" ca="1" si="17"/>
        <v>0.32486344811028195</v>
      </c>
      <c r="AS24" s="257">
        <f ca="1">INDIRECT("'pos"&amp;AS$2&amp;"'!I12")</f>
        <v>0.29916903074965928</v>
      </c>
      <c r="AT24" s="257">
        <f t="shared" ca="1" si="17"/>
        <v>0.27347461338903667</v>
      </c>
      <c r="AU24" s="263">
        <f ca="1">ROUND(AVERAGE(C24:AT24),2)</f>
        <v>0.22</v>
      </c>
    </row>
    <row r="25" spans="1:48" s="256" customFormat="1">
      <c r="A25" s="269"/>
      <c r="B25" s="270" t="s">
        <v>196</v>
      </c>
      <c r="C25" s="265">
        <f ca="1">SUM(C17:C24)</f>
        <v>1</v>
      </c>
      <c r="D25" s="265">
        <f t="shared" ref="D25:AU25" ca="1" si="18">SUM(D17:D24)</f>
        <v>1</v>
      </c>
      <c r="E25" s="265">
        <f t="shared" ca="1" si="18"/>
        <v>1</v>
      </c>
      <c r="F25" s="265">
        <f t="shared" ca="1" si="18"/>
        <v>1</v>
      </c>
      <c r="G25" s="265">
        <f t="shared" ca="1" si="18"/>
        <v>1</v>
      </c>
      <c r="H25" s="265">
        <f t="shared" ca="1" si="18"/>
        <v>1</v>
      </c>
      <c r="I25" s="265">
        <f t="shared" ca="1" si="18"/>
        <v>1</v>
      </c>
      <c r="J25" s="265">
        <f t="shared" ca="1" si="18"/>
        <v>1</v>
      </c>
      <c r="K25" s="265">
        <f t="shared" ca="1" si="18"/>
        <v>1</v>
      </c>
      <c r="L25" s="265">
        <f t="shared" ca="1" si="18"/>
        <v>1</v>
      </c>
      <c r="M25" s="265">
        <f t="shared" ca="1" si="18"/>
        <v>1</v>
      </c>
      <c r="N25" s="265">
        <f t="shared" ca="1" si="18"/>
        <v>1</v>
      </c>
      <c r="O25" s="265">
        <f t="shared" ca="1" si="18"/>
        <v>1</v>
      </c>
      <c r="P25" s="265">
        <f t="shared" ca="1" si="18"/>
        <v>1</v>
      </c>
      <c r="Q25" s="265">
        <f t="shared" ca="1" si="18"/>
        <v>1</v>
      </c>
      <c r="R25" s="265">
        <f t="shared" ca="1" si="18"/>
        <v>1</v>
      </c>
      <c r="S25" s="265">
        <f t="shared" ca="1" si="18"/>
        <v>1</v>
      </c>
      <c r="T25" s="265">
        <f t="shared" ca="1" si="18"/>
        <v>1</v>
      </c>
      <c r="U25" s="265">
        <f t="shared" ca="1" si="18"/>
        <v>1</v>
      </c>
      <c r="V25" s="265">
        <f t="shared" ca="1" si="18"/>
        <v>1</v>
      </c>
      <c r="W25" s="265">
        <f t="shared" ca="1" si="18"/>
        <v>1</v>
      </c>
      <c r="X25" s="265">
        <f t="shared" ca="1" si="18"/>
        <v>1</v>
      </c>
      <c r="Y25" s="265">
        <f t="shared" ca="1" si="18"/>
        <v>1</v>
      </c>
      <c r="Z25" s="265">
        <f t="shared" ca="1" si="18"/>
        <v>1</v>
      </c>
      <c r="AA25" s="265">
        <f t="shared" ca="1" si="18"/>
        <v>1</v>
      </c>
      <c r="AB25" s="265">
        <f t="shared" ca="1" si="18"/>
        <v>1</v>
      </c>
      <c r="AC25" s="265">
        <f t="shared" ca="1" si="18"/>
        <v>1</v>
      </c>
      <c r="AD25" s="265">
        <f t="shared" ca="1" si="18"/>
        <v>1</v>
      </c>
      <c r="AE25" s="265">
        <f t="shared" ca="1" si="18"/>
        <v>1</v>
      </c>
      <c r="AF25" s="265">
        <f t="shared" ca="1" si="18"/>
        <v>1</v>
      </c>
      <c r="AG25" s="265">
        <f t="shared" ca="1" si="18"/>
        <v>1</v>
      </c>
      <c r="AH25" s="265">
        <f t="shared" ca="1" si="18"/>
        <v>1</v>
      </c>
      <c r="AI25" s="265">
        <f t="shared" ca="1" si="18"/>
        <v>1</v>
      </c>
      <c r="AJ25" s="265">
        <f t="shared" ca="1" si="18"/>
        <v>1</v>
      </c>
      <c r="AK25" s="265">
        <f t="shared" ca="1" si="18"/>
        <v>1</v>
      </c>
      <c r="AL25" s="265">
        <f t="shared" ca="1" si="18"/>
        <v>1</v>
      </c>
      <c r="AM25" s="265">
        <f t="shared" ca="1" si="18"/>
        <v>1</v>
      </c>
      <c r="AN25" s="265">
        <f t="shared" ca="1" si="18"/>
        <v>1</v>
      </c>
      <c r="AO25" s="265">
        <f t="shared" ca="1" si="18"/>
        <v>1</v>
      </c>
      <c r="AP25" s="265">
        <f t="shared" ca="1" si="18"/>
        <v>1</v>
      </c>
      <c r="AQ25" s="265">
        <f t="shared" ca="1" si="18"/>
        <v>1</v>
      </c>
      <c r="AR25" s="265">
        <f t="shared" ca="1" si="18"/>
        <v>1</v>
      </c>
      <c r="AS25" s="265">
        <f t="shared" ca="1" si="18"/>
        <v>1</v>
      </c>
      <c r="AT25" s="265">
        <f t="shared" ca="1" si="18"/>
        <v>1</v>
      </c>
      <c r="AU25" s="266">
        <f t="shared" ca="1" si="18"/>
        <v>0.99</v>
      </c>
    </row>
    <row r="27" spans="1:48">
      <c r="AV27" s="260"/>
    </row>
    <row r="28" spans="1:48">
      <c r="AV28" s="260"/>
    </row>
    <row r="29" spans="1:48">
      <c r="AV29" s="260"/>
    </row>
    <row r="30" spans="1:48">
      <c r="AV30" s="260"/>
    </row>
    <row r="31" spans="1:48">
      <c r="AV31" s="260"/>
    </row>
    <row r="32" spans="1:48">
      <c r="AV32" s="260"/>
    </row>
    <row r="33" spans="48:48">
      <c r="AV33" s="260"/>
    </row>
    <row r="34" spans="48:48">
      <c r="AV34" s="260"/>
    </row>
    <row r="35" spans="48:48">
      <c r="AV35" s="261"/>
    </row>
  </sheetData>
  <conditionalFormatting sqref="C11:AU11 C25:AU25">
    <cfRule type="cellIs" dxfId="7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C25E2-290A-4D82-8971-26E43F3A2E9B}">
  <dimension ref="A1:AV35"/>
  <sheetViews>
    <sheetView tabSelected="1" zoomScaleNormal="100" workbookViewId="0">
      <selection activeCell="C18" sqref="C18"/>
    </sheetView>
  </sheetViews>
  <sheetFormatPr defaultColWidth="9.21875" defaultRowHeight="13.2"/>
  <cols>
    <col min="1" max="1" width="13" customWidth="1"/>
    <col min="2" max="2" width="9.21875" style="256"/>
    <col min="34" max="34" width="12" bestFit="1" customWidth="1"/>
    <col min="36" max="36" width="13.109375" bestFit="1" customWidth="1"/>
  </cols>
  <sheetData>
    <row r="1" spans="1:48">
      <c r="A1" s="256" t="s">
        <v>194</v>
      </c>
    </row>
    <row r="2" spans="1:48" s="256" customFormat="1">
      <c r="A2" s="269" t="s">
        <v>197</v>
      </c>
      <c r="B2" s="270" t="s">
        <v>2</v>
      </c>
      <c r="C2" s="268">
        <v>1</v>
      </c>
      <c r="D2" s="268" t="s">
        <v>178</v>
      </c>
      <c r="E2" s="268" t="s">
        <v>85</v>
      </c>
      <c r="F2" s="268" t="s">
        <v>193</v>
      </c>
      <c r="G2" s="268" t="s">
        <v>179</v>
      </c>
      <c r="H2" s="268" t="s">
        <v>86</v>
      </c>
      <c r="I2" s="268" t="s">
        <v>180</v>
      </c>
      <c r="J2" s="268" t="s">
        <v>87</v>
      </c>
      <c r="K2" s="268" t="s">
        <v>181</v>
      </c>
      <c r="L2" s="268">
        <v>5</v>
      </c>
      <c r="M2" s="268" t="s">
        <v>182</v>
      </c>
      <c r="N2" s="268" t="s">
        <v>88</v>
      </c>
      <c r="O2" s="268" t="s">
        <v>89</v>
      </c>
      <c r="P2" s="268" t="s">
        <v>183</v>
      </c>
      <c r="Q2" s="268" t="s">
        <v>90</v>
      </c>
      <c r="R2" s="268" t="s">
        <v>184</v>
      </c>
      <c r="S2" s="268" t="s">
        <v>91</v>
      </c>
      <c r="T2" s="268" t="s">
        <v>185</v>
      </c>
      <c r="U2" s="268">
        <v>10</v>
      </c>
      <c r="V2" s="268" t="s">
        <v>186</v>
      </c>
      <c r="W2" s="268">
        <v>11</v>
      </c>
      <c r="X2" s="268" t="s">
        <v>187</v>
      </c>
      <c r="Y2" s="268">
        <v>12</v>
      </c>
      <c r="Z2" s="268">
        <v>13</v>
      </c>
      <c r="AA2" s="268" t="s">
        <v>92</v>
      </c>
      <c r="AB2" s="268">
        <v>15</v>
      </c>
      <c r="AC2" s="268" t="s">
        <v>188</v>
      </c>
      <c r="AD2" s="268">
        <v>16</v>
      </c>
      <c r="AE2" s="268">
        <v>17</v>
      </c>
      <c r="AF2" s="268">
        <v>18</v>
      </c>
      <c r="AG2" s="268" t="s">
        <v>93</v>
      </c>
      <c r="AH2" s="268" t="s">
        <v>59</v>
      </c>
      <c r="AI2" s="268" t="s">
        <v>60</v>
      </c>
      <c r="AJ2" s="268" t="s">
        <v>94</v>
      </c>
      <c r="AK2" s="268" t="s">
        <v>189</v>
      </c>
      <c r="AL2" s="268" t="s">
        <v>95</v>
      </c>
      <c r="AM2" s="268" t="s">
        <v>190</v>
      </c>
      <c r="AN2" s="268" t="s">
        <v>96</v>
      </c>
      <c r="AO2" s="268" t="s">
        <v>97</v>
      </c>
      <c r="AP2" s="268" t="s">
        <v>98</v>
      </c>
      <c r="AQ2" s="268" t="s">
        <v>191</v>
      </c>
      <c r="AR2" s="268">
        <v>23</v>
      </c>
      <c r="AS2" s="268" t="s">
        <v>192</v>
      </c>
      <c r="AT2" s="268">
        <v>24</v>
      </c>
      <c r="AU2" s="262" t="s">
        <v>47</v>
      </c>
      <c r="AV2" s="259"/>
    </row>
    <row r="3" spans="1:48">
      <c r="A3" s="269">
        <v>8</v>
      </c>
      <c r="B3" s="270">
        <v>256</v>
      </c>
      <c r="C3" s="272">
        <v>0.04</v>
      </c>
      <c r="D3" s="272">
        <v>0.02</v>
      </c>
      <c r="E3" s="272">
        <v>0</v>
      </c>
      <c r="F3" s="272">
        <v>0.03</v>
      </c>
      <c r="G3" s="272">
        <v>0.02</v>
      </c>
      <c r="H3" s="272">
        <v>0</v>
      </c>
      <c r="I3" s="272">
        <v>0</v>
      </c>
      <c r="J3" s="272">
        <v>0</v>
      </c>
      <c r="K3" s="272">
        <v>0.02</v>
      </c>
      <c r="L3" s="272">
        <v>0.05</v>
      </c>
      <c r="M3" s="272">
        <v>0.02</v>
      </c>
      <c r="N3" s="272">
        <v>0</v>
      </c>
      <c r="O3" s="272">
        <v>0</v>
      </c>
      <c r="P3" s="272">
        <v>0</v>
      </c>
      <c r="Q3" s="272">
        <v>0.01</v>
      </c>
      <c r="R3" s="272">
        <v>0.04</v>
      </c>
      <c r="S3" s="272">
        <v>7.0000000000000007E-2</v>
      </c>
      <c r="T3" s="272">
        <v>0.04</v>
      </c>
      <c r="U3" s="272">
        <v>0</v>
      </c>
      <c r="V3" s="272">
        <v>0.01</v>
      </c>
      <c r="W3" s="272">
        <v>0.01</v>
      </c>
      <c r="X3" s="272">
        <v>0.01</v>
      </c>
      <c r="Y3" s="272">
        <v>0</v>
      </c>
      <c r="Z3" s="272">
        <v>0.03</v>
      </c>
      <c r="AA3" s="272">
        <v>0</v>
      </c>
      <c r="AB3" s="272">
        <v>0</v>
      </c>
      <c r="AC3" s="272">
        <v>0.01</v>
      </c>
      <c r="AD3" s="272">
        <v>0.02</v>
      </c>
      <c r="AE3" s="272">
        <v>0</v>
      </c>
      <c r="AF3" s="272">
        <v>0</v>
      </c>
      <c r="AG3" s="272">
        <v>0</v>
      </c>
      <c r="AH3" s="272">
        <v>0</v>
      </c>
      <c r="AI3" s="272">
        <v>0</v>
      </c>
      <c r="AJ3" s="272">
        <v>0</v>
      </c>
      <c r="AK3" s="272">
        <v>0</v>
      </c>
      <c r="AL3" s="272">
        <v>0</v>
      </c>
      <c r="AM3" s="272">
        <v>0</v>
      </c>
      <c r="AN3" s="272">
        <v>0</v>
      </c>
      <c r="AO3" s="272">
        <v>0</v>
      </c>
      <c r="AP3" s="272">
        <v>0</v>
      </c>
      <c r="AQ3" s="272">
        <v>0</v>
      </c>
      <c r="AR3" s="272">
        <v>0</v>
      </c>
      <c r="AS3" s="272">
        <v>0</v>
      </c>
      <c r="AT3" s="272">
        <v>0</v>
      </c>
      <c r="AU3" s="263">
        <f t="shared" ref="AU3:AU10" si="0">ROUND(AVERAGE(C3:AT3),2)</f>
        <v>0.01</v>
      </c>
      <c r="AV3" s="260"/>
    </row>
    <row r="4" spans="1:48">
      <c r="A4" s="269">
        <v>7</v>
      </c>
      <c r="B4" s="270">
        <v>128</v>
      </c>
      <c r="C4" s="272">
        <v>0.23</v>
      </c>
      <c r="D4" s="272">
        <v>0.16</v>
      </c>
      <c r="E4" s="272">
        <v>0.09</v>
      </c>
      <c r="F4" s="272">
        <v>0.19</v>
      </c>
      <c r="G4" s="272">
        <v>0.12</v>
      </c>
      <c r="H4" s="272">
        <v>0.05</v>
      </c>
      <c r="I4" s="272">
        <v>0.05</v>
      </c>
      <c r="J4" s="272">
        <v>0.06</v>
      </c>
      <c r="K4" s="272">
        <v>0.16</v>
      </c>
      <c r="L4" s="272">
        <v>0.27</v>
      </c>
      <c r="M4" s="272">
        <v>0.19</v>
      </c>
      <c r="N4" s="272">
        <v>0.1</v>
      </c>
      <c r="O4" s="272">
        <v>0.04</v>
      </c>
      <c r="P4" s="272">
        <v>0.11</v>
      </c>
      <c r="Q4" s="272">
        <v>0.19</v>
      </c>
      <c r="R4" s="272">
        <v>0.2</v>
      </c>
      <c r="S4" s="272">
        <v>0.21</v>
      </c>
      <c r="T4" s="272">
        <v>0.13</v>
      </c>
      <c r="U4" s="272">
        <v>0.06</v>
      </c>
      <c r="V4" s="272">
        <v>0.14000000000000001</v>
      </c>
      <c r="W4" s="272">
        <v>0.22</v>
      </c>
      <c r="X4" s="272">
        <v>0.16</v>
      </c>
      <c r="Y4" s="272">
        <v>0.1</v>
      </c>
      <c r="Z4" s="272">
        <v>0.15</v>
      </c>
      <c r="AA4" s="272">
        <v>0.09</v>
      </c>
      <c r="AB4" s="272">
        <v>0.17</v>
      </c>
      <c r="AC4" s="272">
        <v>0.15</v>
      </c>
      <c r="AD4" s="272">
        <v>0.13</v>
      </c>
      <c r="AE4" s="272">
        <v>0.05</v>
      </c>
      <c r="AF4" s="272">
        <v>0.05</v>
      </c>
      <c r="AG4" s="272">
        <v>0.13</v>
      </c>
      <c r="AH4" s="272">
        <v>0.12</v>
      </c>
      <c r="AI4" s="272">
        <v>0.19</v>
      </c>
      <c r="AJ4" s="272">
        <v>0.14000000000000001</v>
      </c>
      <c r="AK4" s="272">
        <v>0.09</v>
      </c>
      <c r="AL4" s="272">
        <v>0.04</v>
      </c>
      <c r="AM4" s="272">
        <v>7.0000000000000007E-2</v>
      </c>
      <c r="AN4" s="272">
        <v>0.1</v>
      </c>
      <c r="AO4" s="272">
        <v>0.21</v>
      </c>
      <c r="AP4" s="272">
        <v>0.1</v>
      </c>
      <c r="AQ4" s="272">
        <v>0.08</v>
      </c>
      <c r="AR4" s="272">
        <v>0.06</v>
      </c>
      <c r="AS4" s="272">
        <v>0.08</v>
      </c>
      <c r="AT4" s="272">
        <v>0.09</v>
      </c>
      <c r="AU4" s="263">
        <f t="shared" si="0"/>
        <v>0.13</v>
      </c>
      <c r="AV4" s="260"/>
    </row>
    <row r="5" spans="1:48">
      <c r="A5" s="269">
        <v>6</v>
      </c>
      <c r="B5" s="270">
        <v>64</v>
      </c>
      <c r="C5" s="272">
        <v>0.38</v>
      </c>
      <c r="D5" s="272">
        <v>0.38</v>
      </c>
      <c r="E5" s="272">
        <v>0.38</v>
      </c>
      <c r="F5" s="272">
        <v>0.33</v>
      </c>
      <c r="G5" s="272">
        <v>0.39</v>
      </c>
      <c r="H5" s="272">
        <v>0.44</v>
      </c>
      <c r="I5" s="272">
        <v>0.45</v>
      </c>
      <c r="J5" s="272">
        <v>0.45</v>
      </c>
      <c r="K5" s="272">
        <v>0.43</v>
      </c>
      <c r="L5" s="272">
        <v>0.41</v>
      </c>
      <c r="M5" s="272">
        <v>0.47</v>
      </c>
      <c r="N5" s="272">
        <v>0.52</v>
      </c>
      <c r="O5" s="272">
        <v>0.45</v>
      </c>
      <c r="P5" s="272">
        <v>0.48</v>
      </c>
      <c r="Q5" s="272">
        <v>0.51</v>
      </c>
      <c r="R5" s="272">
        <v>0.4</v>
      </c>
      <c r="S5" s="272">
        <v>0.28999999999999998</v>
      </c>
      <c r="T5" s="272">
        <v>0.33</v>
      </c>
      <c r="U5" s="272">
        <v>0.37</v>
      </c>
      <c r="V5" s="272">
        <v>0.45</v>
      </c>
      <c r="W5" s="272">
        <v>0.52</v>
      </c>
      <c r="X5" s="272">
        <v>0.44</v>
      </c>
      <c r="Y5" s="272">
        <v>0.36</v>
      </c>
      <c r="Z5" s="272">
        <v>0.31</v>
      </c>
      <c r="AA5" s="272">
        <v>0.41</v>
      </c>
      <c r="AB5" s="272">
        <v>0.43</v>
      </c>
      <c r="AC5" s="272">
        <v>0.35</v>
      </c>
      <c r="AD5" s="272">
        <v>0.28000000000000003</v>
      </c>
      <c r="AE5" s="272">
        <v>0.36</v>
      </c>
      <c r="AF5" s="272">
        <v>0.41</v>
      </c>
      <c r="AG5" s="272">
        <v>0.4</v>
      </c>
      <c r="AH5" s="272">
        <v>0.44</v>
      </c>
      <c r="AI5" s="272">
        <v>0.37</v>
      </c>
      <c r="AJ5" s="272">
        <v>0.53</v>
      </c>
      <c r="AK5" s="272">
        <v>0.43</v>
      </c>
      <c r="AL5" s="272">
        <v>0.33</v>
      </c>
      <c r="AM5" s="272">
        <v>0.42</v>
      </c>
      <c r="AN5" s="272">
        <v>0.51</v>
      </c>
      <c r="AO5" s="272">
        <v>0.45</v>
      </c>
      <c r="AP5" s="272">
        <v>0.55000000000000004</v>
      </c>
      <c r="AQ5" s="272">
        <v>0.41</v>
      </c>
      <c r="AR5" s="272">
        <v>0.26</v>
      </c>
      <c r="AS5" s="272">
        <v>0.36</v>
      </c>
      <c r="AT5" s="272">
        <v>0.46</v>
      </c>
      <c r="AU5" s="263">
        <f t="shared" si="0"/>
        <v>0.41</v>
      </c>
      <c r="AV5" s="260"/>
    </row>
    <row r="6" spans="1:48" s="77" customFormat="1">
      <c r="A6" s="269">
        <v>5</v>
      </c>
      <c r="B6" s="270">
        <v>32</v>
      </c>
      <c r="C6" s="272">
        <v>0.35</v>
      </c>
      <c r="D6" s="272">
        <v>0.37</v>
      </c>
      <c r="E6" s="272">
        <v>0.38</v>
      </c>
      <c r="F6" s="272">
        <v>0.28000000000000003</v>
      </c>
      <c r="G6" s="272">
        <v>0.39</v>
      </c>
      <c r="H6" s="272">
        <v>0.51</v>
      </c>
      <c r="I6" s="272">
        <v>0.46</v>
      </c>
      <c r="J6" s="272">
        <v>0.42</v>
      </c>
      <c r="K6" s="272">
        <v>0.35</v>
      </c>
      <c r="L6" s="272">
        <v>0.27</v>
      </c>
      <c r="M6" s="272">
        <v>0.32</v>
      </c>
      <c r="N6" s="272">
        <v>0.38</v>
      </c>
      <c r="O6" s="272">
        <v>0.51</v>
      </c>
      <c r="P6" s="272">
        <v>0.41</v>
      </c>
      <c r="Q6" s="272">
        <v>0.28999999999999998</v>
      </c>
      <c r="R6" s="272">
        <v>0.28000000000000003</v>
      </c>
      <c r="S6" s="272">
        <v>0.26</v>
      </c>
      <c r="T6" s="272">
        <v>0.35</v>
      </c>
      <c r="U6" s="272">
        <v>0.44</v>
      </c>
      <c r="V6" s="272">
        <v>0.34</v>
      </c>
      <c r="W6" s="272">
        <v>0.25</v>
      </c>
      <c r="X6" s="272">
        <v>0.31</v>
      </c>
      <c r="Y6" s="272">
        <v>0.38</v>
      </c>
      <c r="Z6" s="272">
        <v>0.51</v>
      </c>
      <c r="AA6" s="272">
        <v>0.43</v>
      </c>
      <c r="AB6" s="272">
        <v>0.4</v>
      </c>
      <c r="AC6" s="272">
        <v>0.49</v>
      </c>
      <c r="AD6" s="272">
        <v>0.56999999999999995</v>
      </c>
      <c r="AE6" s="272">
        <v>0.45</v>
      </c>
      <c r="AF6" s="272">
        <v>0.45</v>
      </c>
      <c r="AG6" s="272">
        <v>0.39</v>
      </c>
      <c r="AH6" s="272">
        <v>0.36</v>
      </c>
      <c r="AI6" s="272">
        <v>0.3</v>
      </c>
      <c r="AJ6" s="272">
        <v>0.33</v>
      </c>
      <c r="AK6" s="272">
        <v>0.41</v>
      </c>
      <c r="AL6" s="272">
        <v>0.49</v>
      </c>
      <c r="AM6" s="272">
        <v>0.44</v>
      </c>
      <c r="AN6" s="272">
        <v>0.39</v>
      </c>
      <c r="AO6" s="272">
        <v>0.28000000000000003</v>
      </c>
      <c r="AP6" s="272">
        <v>0.32</v>
      </c>
      <c r="AQ6" s="272">
        <v>0.33</v>
      </c>
      <c r="AR6" s="272">
        <v>0.35</v>
      </c>
      <c r="AS6" s="272">
        <v>0.4</v>
      </c>
      <c r="AT6" s="272">
        <v>0.45</v>
      </c>
      <c r="AU6" s="263">
        <f t="shared" si="0"/>
        <v>0.38</v>
      </c>
      <c r="AV6" s="261"/>
    </row>
    <row r="7" spans="1:48">
      <c r="A7" s="269">
        <v>4</v>
      </c>
      <c r="B7" s="270">
        <v>16</v>
      </c>
      <c r="C7" s="272">
        <v>0</v>
      </c>
      <c r="D7" s="272">
        <v>7.0000000000000007E-2</v>
      </c>
      <c r="E7" s="272">
        <v>0.15</v>
      </c>
      <c r="F7" s="272">
        <v>0.17</v>
      </c>
      <c r="G7" s="272">
        <v>0.08</v>
      </c>
      <c r="H7" s="272">
        <v>0</v>
      </c>
      <c r="I7" s="272">
        <v>0.04</v>
      </c>
      <c r="J7" s="272">
        <v>7.0000000000000007E-2</v>
      </c>
      <c r="K7" s="272">
        <v>0.04</v>
      </c>
      <c r="L7" s="272">
        <v>0</v>
      </c>
      <c r="M7" s="272">
        <v>0</v>
      </c>
      <c r="N7" s="272">
        <v>0</v>
      </c>
      <c r="O7" s="272">
        <v>0</v>
      </c>
      <c r="P7" s="272">
        <v>0</v>
      </c>
      <c r="Q7" s="272">
        <v>0</v>
      </c>
      <c r="R7" s="272">
        <v>0.08</v>
      </c>
      <c r="S7" s="272">
        <v>0.17</v>
      </c>
      <c r="T7" s="272">
        <v>0.15</v>
      </c>
      <c r="U7" s="272">
        <v>0.13</v>
      </c>
      <c r="V7" s="272">
        <v>0.06</v>
      </c>
      <c r="W7" s="272">
        <v>0</v>
      </c>
      <c r="X7" s="272">
        <v>0.08</v>
      </c>
      <c r="Y7" s="272">
        <v>0.16</v>
      </c>
      <c r="Z7" s="272">
        <v>0</v>
      </c>
      <c r="AA7" s="272">
        <v>7.0000000000000007E-2</v>
      </c>
      <c r="AB7" s="272">
        <v>0</v>
      </c>
      <c r="AC7" s="272">
        <v>0</v>
      </c>
      <c r="AD7" s="272">
        <v>0</v>
      </c>
      <c r="AE7" s="272">
        <v>0.14000000000000001</v>
      </c>
      <c r="AF7" s="272">
        <v>0.09</v>
      </c>
      <c r="AG7" s="272">
        <v>0.08</v>
      </c>
      <c r="AH7" s="272">
        <v>0.08</v>
      </c>
      <c r="AI7" s="272">
        <v>0.14000000000000001</v>
      </c>
      <c r="AJ7" s="272">
        <v>0</v>
      </c>
      <c r="AK7" s="272">
        <v>7.0000000000000007E-2</v>
      </c>
      <c r="AL7" s="272">
        <v>0.14000000000000001</v>
      </c>
      <c r="AM7" s="272">
        <v>7.0000000000000007E-2</v>
      </c>
      <c r="AN7" s="272">
        <v>0</v>
      </c>
      <c r="AO7" s="272">
        <v>0.06</v>
      </c>
      <c r="AP7" s="272">
        <v>0.03</v>
      </c>
      <c r="AQ7" s="272">
        <v>0.14000000000000001</v>
      </c>
      <c r="AR7" s="272">
        <v>0.24</v>
      </c>
      <c r="AS7" s="272">
        <v>0.12</v>
      </c>
      <c r="AT7" s="272">
        <v>0</v>
      </c>
      <c r="AU7" s="263">
        <f t="shared" si="0"/>
        <v>7.0000000000000007E-2</v>
      </c>
      <c r="AV7" s="260"/>
    </row>
    <row r="8" spans="1:48" s="77" customFormat="1">
      <c r="A8" s="269">
        <v>3</v>
      </c>
      <c r="B8" s="270">
        <v>8</v>
      </c>
      <c r="C8" s="272">
        <v>0</v>
      </c>
      <c r="D8" s="272">
        <v>0</v>
      </c>
      <c r="E8" s="272">
        <v>0</v>
      </c>
      <c r="F8" s="272">
        <v>0</v>
      </c>
      <c r="G8" s="272">
        <v>0</v>
      </c>
      <c r="H8" s="272">
        <v>0</v>
      </c>
      <c r="I8" s="272">
        <v>0</v>
      </c>
      <c r="J8" s="272">
        <v>0</v>
      </c>
      <c r="K8" s="272">
        <v>0</v>
      </c>
      <c r="L8" s="272">
        <v>0</v>
      </c>
      <c r="M8" s="272">
        <v>0</v>
      </c>
      <c r="N8" s="272">
        <v>0</v>
      </c>
      <c r="O8" s="272">
        <v>0</v>
      </c>
      <c r="P8" s="272">
        <v>0</v>
      </c>
      <c r="Q8" s="272">
        <v>0</v>
      </c>
      <c r="R8" s="272">
        <v>0</v>
      </c>
      <c r="S8" s="272">
        <v>0</v>
      </c>
      <c r="T8" s="272">
        <v>0</v>
      </c>
      <c r="U8" s="272">
        <v>0</v>
      </c>
      <c r="V8" s="272">
        <v>0</v>
      </c>
      <c r="W8" s="272">
        <v>0</v>
      </c>
      <c r="X8" s="272">
        <v>0</v>
      </c>
      <c r="Y8" s="272">
        <v>0</v>
      </c>
      <c r="Z8" s="272">
        <v>0</v>
      </c>
      <c r="AA8" s="272">
        <v>0</v>
      </c>
      <c r="AB8" s="272">
        <v>0</v>
      </c>
      <c r="AC8" s="272">
        <v>0</v>
      </c>
      <c r="AD8" s="272">
        <v>0</v>
      </c>
      <c r="AE8" s="272">
        <v>0</v>
      </c>
      <c r="AF8" s="272">
        <v>0</v>
      </c>
      <c r="AG8" s="272">
        <v>0</v>
      </c>
      <c r="AH8" s="272">
        <v>0</v>
      </c>
      <c r="AI8" s="272">
        <v>0</v>
      </c>
      <c r="AJ8" s="272">
        <v>0</v>
      </c>
      <c r="AK8" s="272">
        <v>0</v>
      </c>
      <c r="AL8" s="272">
        <v>0</v>
      </c>
      <c r="AM8" s="272">
        <v>0</v>
      </c>
      <c r="AN8" s="272">
        <v>0</v>
      </c>
      <c r="AO8" s="272">
        <v>0</v>
      </c>
      <c r="AP8" s="272">
        <v>0</v>
      </c>
      <c r="AQ8" s="272">
        <v>0.04</v>
      </c>
      <c r="AR8" s="272">
        <v>0.09</v>
      </c>
      <c r="AS8" s="272">
        <v>0.04</v>
      </c>
      <c r="AT8" s="272">
        <v>0</v>
      </c>
      <c r="AU8" s="263">
        <f t="shared" si="0"/>
        <v>0</v>
      </c>
      <c r="AV8" s="261"/>
    </row>
    <row r="9" spans="1:48">
      <c r="A9" s="269">
        <v>2</v>
      </c>
      <c r="B9" s="270">
        <v>2</v>
      </c>
      <c r="C9" s="272">
        <v>0</v>
      </c>
      <c r="D9" s="272">
        <v>0</v>
      </c>
      <c r="E9" s="272">
        <v>0</v>
      </c>
      <c r="F9" s="272">
        <v>0</v>
      </c>
      <c r="G9" s="272">
        <v>0</v>
      </c>
      <c r="H9" s="272">
        <v>0</v>
      </c>
      <c r="I9" s="272">
        <v>0</v>
      </c>
      <c r="J9" s="272">
        <v>0</v>
      </c>
      <c r="K9" s="272">
        <v>0</v>
      </c>
      <c r="L9" s="272">
        <v>0</v>
      </c>
      <c r="M9" s="272">
        <v>0</v>
      </c>
      <c r="N9" s="272">
        <v>0</v>
      </c>
      <c r="O9" s="272">
        <v>0</v>
      </c>
      <c r="P9" s="272">
        <v>0</v>
      </c>
      <c r="Q9" s="272">
        <v>0</v>
      </c>
      <c r="R9" s="272">
        <v>0</v>
      </c>
      <c r="S9" s="272">
        <v>0</v>
      </c>
      <c r="T9" s="272">
        <v>0</v>
      </c>
      <c r="U9" s="272">
        <v>0</v>
      </c>
      <c r="V9" s="272">
        <v>0</v>
      </c>
      <c r="W9" s="272">
        <v>0</v>
      </c>
      <c r="X9" s="272">
        <v>0</v>
      </c>
      <c r="Y9" s="272">
        <v>0</v>
      </c>
      <c r="Z9" s="272">
        <v>0</v>
      </c>
      <c r="AA9" s="272">
        <v>0</v>
      </c>
      <c r="AB9" s="272">
        <v>0</v>
      </c>
      <c r="AC9" s="272">
        <v>0</v>
      </c>
      <c r="AD9" s="272">
        <v>0</v>
      </c>
      <c r="AE9" s="272">
        <v>0</v>
      </c>
      <c r="AF9" s="272">
        <v>0</v>
      </c>
      <c r="AG9" s="272">
        <v>0</v>
      </c>
      <c r="AH9" s="272">
        <v>0</v>
      </c>
      <c r="AI9" s="272">
        <v>0</v>
      </c>
      <c r="AJ9" s="272">
        <v>0</v>
      </c>
      <c r="AK9" s="272">
        <v>0</v>
      </c>
      <c r="AL9" s="272">
        <v>0</v>
      </c>
      <c r="AM9" s="272">
        <v>0</v>
      </c>
      <c r="AN9" s="272">
        <v>0</v>
      </c>
      <c r="AO9" s="272">
        <v>0</v>
      </c>
      <c r="AP9" s="272">
        <v>0</v>
      </c>
      <c r="AQ9" s="272">
        <v>0</v>
      </c>
      <c r="AR9" s="272">
        <v>0</v>
      </c>
      <c r="AS9" s="272">
        <v>0</v>
      </c>
      <c r="AT9" s="272">
        <v>0</v>
      </c>
      <c r="AU9" s="263">
        <f t="shared" si="0"/>
        <v>0</v>
      </c>
      <c r="AV9" s="260"/>
    </row>
    <row r="10" spans="1:48">
      <c r="A10" s="269">
        <v>1</v>
      </c>
      <c r="B10" s="270">
        <v>1</v>
      </c>
      <c r="C10" s="272">
        <v>0</v>
      </c>
      <c r="D10" s="272">
        <v>0</v>
      </c>
      <c r="E10" s="272">
        <v>0</v>
      </c>
      <c r="F10" s="272">
        <v>0</v>
      </c>
      <c r="G10" s="272">
        <v>0</v>
      </c>
      <c r="H10" s="272">
        <v>0</v>
      </c>
      <c r="I10" s="272">
        <v>0</v>
      </c>
      <c r="J10" s="272">
        <v>0</v>
      </c>
      <c r="K10" s="272">
        <v>0</v>
      </c>
      <c r="L10" s="272">
        <v>0</v>
      </c>
      <c r="M10" s="272">
        <v>0</v>
      </c>
      <c r="N10" s="272">
        <v>0</v>
      </c>
      <c r="O10" s="272">
        <v>0</v>
      </c>
      <c r="P10" s="272">
        <v>0</v>
      </c>
      <c r="Q10" s="272">
        <v>0</v>
      </c>
      <c r="R10" s="272">
        <v>0</v>
      </c>
      <c r="S10" s="272">
        <v>0</v>
      </c>
      <c r="T10" s="272">
        <v>0</v>
      </c>
      <c r="U10" s="272">
        <v>0</v>
      </c>
      <c r="V10" s="272">
        <v>0</v>
      </c>
      <c r="W10" s="272">
        <v>0</v>
      </c>
      <c r="X10" s="272">
        <v>0</v>
      </c>
      <c r="Y10" s="272">
        <v>0</v>
      </c>
      <c r="Z10" s="272">
        <v>0</v>
      </c>
      <c r="AA10" s="272">
        <v>0</v>
      </c>
      <c r="AB10" s="272">
        <v>0</v>
      </c>
      <c r="AC10" s="272">
        <v>0</v>
      </c>
      <c r="AD10" s="272">
        <v>0</v>
      </c>
      <c r="AE10" s="272">
        <v>0</v>
      </c>
      <c r="AF10" s="272">
        <v>0</v>
      </c>
      <c r="AG10" s="272">
        <v>0</v>
      </c>
      <c r="AH10" s="272">
        <v>0</v>
      </c>
      <c r="AI10" s="272">
        <v>0</v>
      </c>
      <c r="AJ10" s="272">
        <v>0</v>
      </c>
      <c r="AK10" s="272">
        <v>0</v>
      </c>
      <c r="AL10" s="272">
        <v>0</v>
      </c>
      <c r="AM10" s="272">
        <v>0</v>
      </c>
      <c r="AN10" s="272">
        <v>0</v>
      </c>
      <c r="AO10" s="272">
        <v>0</v>
      </c>
      <c r="AP10" s="272">
        <v>0</v>
      </c>
      <c r="AQ10" s="272">
        <v>0</v>
      </c>
      <c r="AR10" s="272">
        <v>0</v>
      </c>
      <c r="AS10" s="272">
        <v>0</v>
      </c>
      <c r="AT10" s="272">
        <v>0</v>
      </c>
      <c r="AU10" s="263">
        <f t="shared" si="0"/>
        <v>0</v>
      </c>
      <c r="AV10" s="260"/>
    </row>
    <row r="11" spans="1:48" s="256" customFormat="1">
      <c r="A11" s="269"/>
      <c r="B11" s="270" t="s">
        <v>196</v>
      </c>
      <c r="C11" s="265">
        <f>SUM(C3:C10)</f>
        <v>1</v>
      </c>
      <c r="D11" s="265">
        <f t="shared" ref="D11:AU11" si="1">SUM(D3:D10)</f>
        <v>1</v>
      </c>
      <c r="E11" s="265">
        <f t="shared" si="1"/>
        <v>1</v>
      </c>
      <c r="F11" s="265">
        <f t="shared" si="1"/>
        <v>1</v>
      </c>
      <c r="G11" s="265">
        <f t="shared" si="1"/>
        <v>1</v>
      </c>
      <c r="H11" s="265">
        <f t="shared" si="1"/>
        <v>1</v>
      </c>
      <c r="I11" s="265">
        <f t="shared" si="1"/>
        <v>1</v>
      </c>
      <c r="J11" s="265">
        <f t="shared" si="1"/>
        <v>1</v>
      </c>
      <c r="K11" s="265">
        <f t="shared" si="1"/>
        <v>1</v>
      </c>
      <c r="L11" s="265">
        <f t="shared" si="1"/>
        <v>1</v>
      </c>
      <c r="M11" s="265">
        <f t="shared" si="1"/>
        <v>1</v>
      </c>
      <c r="N11" s="265">
        <f t="shared" si="1"/>
        <v>1</v>
      </c>
      <c r="O11" s="265">
        <f t="shared" si="1"/>
        <v>1</v>
      </c>
      <c r="P11" s="265">
        <f t="shared" si="1"/>
        <v>1</v>
      </c>
      <c r="Q11" s="265">
        <f t="shared" si="1"/>
        <v>1</v>
      </c>
      <c r="R11" s="265">
        <f t="shared" si="1"/>
        <v>1</v>
      </c>
      <c r="S11" s="265">
        <f t="shared" si="1"/>
        <v>1</v>
      </c>
      <c r="T11" s="265">
        <f t="shared" si="1"/>
        <v>1</v>
      </c>
      <c r="U11" s="265">
        <f t="shared" si="1"/>
        <v>1</v>
      </c>
      <c r="V11" s="265">
        <f t="shared" si="1"/>
        <v>1.0000000000000002</v>
      </c>
      <c r="W11" s="265">
        <f t="shared" si="1"/>
        <v>1</v>
      </c>
      <c r="X11" s="265">
        <f t="shared" si="1"/>
        <v>0.99999999999999989</v>
      </c>
      <c r="Y11" s="265">
        <f t="shared" si="1"/>
        <v>1</v>
      </c>
      <c r="Z11" s="265">
        <f t="shared" si="1"/>
        <v>1</v>
      </c>
      <c r="AA11" s="265">
        <f t="shared" si="1"/>
        <v>1</v>
      </c>
      <c r="AB11" s="265">
        <f t="shared" si="1"/>
        <v>1</v>
      </c>
      <c r="AC11" s="265">
        <f t="shared" si="1"/>
        <v>1</v>
      </c>
      <c r="AD11" s="265">
        <f t="shared" si="1"/>
        <v>1</v>
      </c>
      <c r="AE11" s="265">
        <f t="shared" si="1"/>
        <v>1</v>
      </c>
      <c r="AF11" s="265">
        <f t="shared" si="1"/>
        <v>0.99999999999999989</v>
      </c>
      <c r="AG11" s="265">
        <f t="shared" si="1"/>
        <v>1</v>
      </c>
      <c r="AH11" s="265">
        <f t="shared" si="1"/>
        <v>1</v>
      </c>
      <c r="AI11" s="265">
        <f t="shared" si="1"/>
        <v>1</v>
      </c>
      <c r="AJ11" s="265">
        <f t="shared" si="1"/>
        <v>1</v>
      </c>
      <c r="AK11" s="265">
        <f t="shared" si="1"/>
        <v>1</v>
      </c>
      <c r="AL11" s="265">
        <f t="shared" si="1"/>
        <v>1</v>
      </c>
      <c r="AM11" s="265">
        <f t="shared" si="1"/>
        <v>1</v>
      </c>
      <c r="AN11" s="265">
        <f t="shared" si="1"/>
        <v>1</v>
      </c>
      <c r="AO11" s="265">
        <f t="shared" si="1"/>
        <v>1</v>
      </c>
      <c r="AP11" s="265">
        <f t="shared" si="1"/>
        <v>1</v>
      </c>
      <c r="AQ11" s="265">
        <f t="shared" si="1"/>
        <v>1</v>
      </c>
      <c r="AR11" s="265">
        <f t="shared" si="1"/>
        <v>0.99999999999999989</v>
      </c>
      <c r="AS11" s="265">
        <f t="shared" si="1"/>
        <v>1</v>
      </c>
      <c r="AT11" s="265">
        <f t="shared" si="1"/>
        <v>1</v>
      </c>
      <c r="AU11" s="265">
        <f t="shared" si="1"/>
        <v>1</v>
      </c>
      <c r="AV11" s="259"/>
    </row>
    <row r="15" spans="1:48">
      <c r="A15" s="256" t="s">
        <v>195</v>
      </c>
    </row>
    <row r="16" spans="1:48" s="256" customFormat="1">
      <c r="A16" s="269" t="s">
        <v>197</v>
      </c>
      <c r="B16" s="270" t="s">
        <v>2</v>
      </c>
      <c r="C16" s="268">
        <v>1</v>
      </c>
      <c r="D16" s="268" t="s">
        <v>178</v>
      </c>
      <c r="E16" s="268" t="s">
        <v>85</v>
      </c>
      <c r="F16" s="268" t="s">
        <v>193</v>
      </c>
      <c r="G16" s="268" t="s">
        <v>179</v>
      </c>
      <c r="H16" s="268" t="s">
        <v>86</v>
      </c>
      <c r="I16" s="268" t="s">
        <v>180</v>
      </c>
      <c r="J16" s="268" t="s">
        <v>87</v>
      </c>
      <c r="K16" s="268" t="s">
        <v>181</v>
      </c>
      <c r="L16" s="268">
        <v>5</v>
      </c>
      <c r="M16" s="268" t="s">
        <v>182</v>
      </c>
      <c r="N16" s="268" t="s">
        <v>88</v>
      </c>
      <c r="O16" s="268" t="s">
        <v>89</v>
      </c>
      <c r="P16" s="268" t="s">
        <v>183</v>
      </c>
      <c r="Q16" s="268" t="s">
        <v>90</v>
      </c>
      <c r="R16" s="268" t="s">
        <v>184</v>
      </c>
      <c r="S16" s="268" t="s">
        <v>91</v>
      </c>
      <c r="T16" s="268" t="s">
        <v>185</v>
      </c>
      <c r="U16" s="268">
        <v>10</v>
      </c>
      <c r="V16" s="268" t="s">
        <v>186</v>
      </c>
      <c r="W16" s="268">
        <v>11</v>
      </c>
      <c r="X16" s="268" t="s">
        <v>187</v>
      </c>
      <c r="Y16" s="268">
        <v>12</v>
      </c>
      <c r="Z16" s="268">
        <v>13</v>
      </c>
      <c r="AA16" s="268" t="s">
        <v>92</v>
      </c>
      <c r="AB16" s="268">
        <v>15</v>
      </c>
      <c r="AC16" s="268" t="s">
        <v>188</v>
      </c>
      <c r="AD16" s="268">
        <v>16</v>
      </c>
      <c r="AE16" s="268">
        <v>17</v>
      </c>
      <c r="AF16" s="268">
        <v>18</v>
      </c>
      <c r="AG16" s="268" t="s">
        <v>93</v>
      </c>
      <c r="AH16" s="268" t="s">
        <v>59</v>
      </c>
      <c r="AI16" s="268" t="s">
        <v>60</v>
      </c>
      <c r="AJ16" s="268" t="s">
        <v>94</v>
      </c>
      <c r="AK16" s="268" t="s">
        <v>189</v>
      </c>
      <c r="AL16" s="268" t="s">
        <v>95</v>
      </c>
      <c r="AM16" s="268" t="s">
        <v>190</v>
      </c>
      <c r="AN16" s="268" t="s">
        <v>96</v>
      </c>
      <c r="AO16" s="268" t="s">
        <v>97</v>
      </c>
      <c r="AP16" s="268" t="s">
        <v>98</v>
      </c>
      <c r="AQ16" s="268" t="s">
        <v>191</v>
      </c>
      <c r="AR16" s="268">
        <v>23</v>
      </c>
      <c r="AS16" s="268" t="s">
        <v>192</v>
      </c>
      <c r="AT16" s="268">
        <v>24</v>
      </c>
      <c r="AU16" s="262" t="s">
        <v>47</v>
      </c>
    </row>
    <row r="17" spans="1:48">
      <c r="A17" s="269">
        <v>8</v>
      </c>
      <c r="B17" s="270">
        <v>256</v>
      </c>
      <c r="C17" s="272">
        <v>0</v>
      </c>
      <c r="D17" s="272">
        <v>0.02</v>
      </c>
      <c r="E17" s="272">
        <v>0.04</v>
      </c>
      <c r="F17" s="272">
        <v>0</v>
      </c>
      <c r="G17" s="272">
        <v>0</v>
      </c>
      <c r="H17" s="272">
        <v>0</v>
      </c>
      <c r="I17" s="272">
        <v>0</v>
      </c>
      <c r="J17" s="272">
        <v>0</v>
      </c>
      <c r="K17" s="272">
        <v>0.01</v>
      </c>
      <c r="L17" s="272">
        <v>0.03</v>
      </c>
      <c r="M17" s="272">
        <v>0.01</v>
      </c>
      <c r="N17" s="272">
        <v>0</v>
      </c>
      <c r="O17" s="272">
        <v>0</v>
      </c>
      <c r="P17" s="272">
        <v>0</v>
      </c>
      <c r="Q17" s="272">
        <v>0</v>
      </c>
      <c r="R17" s="272">
        <v>0</v>
      </c>
      <c r="S17" s="272">
        <v>0</v>
      </c>
      <c r="T17" s="272">
        <v>0</v>
      </c>
      <c r="U17" s="272">
        <v>0</v>
      </c>
      <c r="V17" s="272">
        <v>0</v>
      </c>
      <c r="W17" s="272">
        <v>0</v>
      </c>
      <c r="X17" s="272">
        <v>0</v>
      </c>
      <c r="Y17" s="272">
        <v>0</v>
      </c>
      <c r="Z17" s="272">
        <v>0</v>
      </c>
      <c r="AA17" s="272">
        <v>0</v>
      </c>
      <c r="AB17" s="272">
        <v>0</v>
      </c>
      <c r="AC17" s="272">
        <v>0</v>
      </c>
      <c r="AD17" s="272">
        <v>0</v>
      </c>
      <c r="AE17" s="272">
        <v>0</v>
      </c>
      <c r="AF17" s="272">
        <v>0</v>
      </c>
      <c r="AG17" s="272">
        <v>0</v>
      </c>
      <c r="AH17" s="272">
        <v>0</v>
      </c>
      <c r="AI17" s="272">
        <v>0</v>
      </c>
      <c r="AJ17" s="272">
        <v>0</v>
      </c>
      <c r="AK17" s="272">
        <v>0</v>
      </c>
      <c r="AL17" s="272">
        <v>0</v>
      </c>
      <c r="AM17" s="272">
        <v>0</v>
      </c>
      <c r="AN17" s="272">
        <v>0</v>
      </c>
      <c r="AO17" s="272">
        <v>0</v>
      </c>
      <c r="AP17" s="272">
        <v>0</v>
      </c>
      <c r="AQ17" s="272">
        <v>0</v>
      </c>
      <c r="AR17" s="272">
        <v>0</v>
      </c>
      <c r="AS17" s="272">
        <v>0</v>
      </c>
      <c r="AT17" s="272">
        <v>0</v>
      </c>
      <c r="AU17" s="263">
        <f>ROUND(AVERAGE(C17:AT17),2)</f>
        <v>0</v>
      </c>
    </row>
    <row r="18" spans="1:48">
      <c r="A18" s="269">
        <v>7</v>
      </c>
      <c r="B18" s="270">
        <v>128</v>
      </c>
      <c r="C18" s="272">
        <v>0</v>
      </c>
      <c r="D18" s="272">
        <v>0.05</v>
      </c>
      <c r="E18" s="272">
        <v>0.1</v>
      </c>
      <c r="F18" s="272">
        <v>0.02</v>
      </c>
      <c r="G18" s="272">
        <v>0.09</v>
      </c>
      <c r="H18" s="272">
        <v>0.14000000000000001</v>
      </c>
      <c r="I18" s="272">
        <v>0.09</v>
      </c>
      <c r="J18" s="272">
        <v>0.04</v>
      </c>
      <c r="K18" s="272">
        <v>0.1</v>
      </c>
      <c r="L18" s="272">
        <v>0.17</v>
      </c>
      <c r="M18" s="272">
        <v>0.09</v>
      </c>
      <c r="N18" s="272">
        <v>0.02</v>
      </c>
      <c r="O18" s="272">
        <v>0</v>
      </c>
      <c r="P18" s="272">
        <v>0.06</v>
      </c>
      <c r="Q18" s="272">
        <v>0.12</v>
      </c>
      <c r="R18" s="272">
        <v>0.09</v>
      </c>
      <c r="S18" s="272">
        <v>0.06</v>
      </c>
      <c r="T18" s="272">
        <v>0.04</v>
      </c>
      <c r="U18" s="272">
        <v>0.03</v>
      </c>
      <c r="V18" s="272">
        <v>0.02</v>
      </c>
      <c r="W18" s="272">
        <v>0.02</v>
      </c>
      <c r="X18" s="272">
        <v>0.04</v>
      </c>
      <c r="Y18" s="272">
        <v>0.06</v>
      </c>
      <c r="Z18" s="272">
        <v>0.02</v>
      </c>
      <c r="AA18" s="272">
        <v>0.02</v>
      </c>
      <c r="AB18" s="272">
        <v>0.03</v>
      </c>
      <c r="AC18" s="272">
        <v>0.04</v>
      </c>
      <c r="AD18" s="272">
        <v>0.05</v>
      </c>
      <c r="AE18" s="272">
        <v>0.03</v>
      </c>
      <c r="AF18" s="272">
        <v>0.01</v>
      </c>
      <c r="AG18" s="272">
        <v>0.03</v>
      </c>
      <c r="AH18" s="272">
        <v>0.01</v>
      </c>
      <c r="AI18" s="272">
        <v>0.03</v>
      </c>
      <c r="AJ18" s="272">
        <v>0.02</v>
      </c>
      <c r="AK18" s="272">
        <v>0.01</v>
      </c>
      <c r="AL18" s="272">
        <v>0.01</v>
      </c>
      <c r="AM18" s="272">
        <v>0.02</v>
      </c>
      <c r="AN18" s="272">
        <v>0.03</v>
      </c>
      <c r="AO18" s="272">
        <v>0.01</v>
      </c>
      <c r="AP18" s="272">
        <v>0.02</v>
      </c>
      <c r="AQ18" s="272">
        <v>0.01</v>
      </c>
      <c r="AR18" s="272">
        <v>0</v>
      </c>
      <c r="AS18" s="272">
        <v>0.01</v>
      </c>
      <c r="AT18" s="272">
        <v>0.02</v>
      </c>
      <c r="AU18" s="263">
        <f>ROUND(AVERAGE(C18:AT18),2)</f>
        <v>0.04</v>
      </c>
    </row>
    <row r="19" spans="1:48">
      <c r="A19" s="269">
        <v>6</v>
      </c>
      <c r="B19" s="270">
        <v>64</v>
      </c>
      <c r="C19" s="272">
        <v>0.01</v>
      </c>
      <c r="D19" s="272">
        <v>0.03</v>
      </c>
      <c r="E19" s="272">
        <v>0.06</v>
      </c>
      <c r="F19" s="272">
        <v>0.08</v>
      </c>
      <c r="G19" s="272">
        <v>0.17</v>
      </c>
      <c r="H19" s="272">
        <v>0.2</v>
      </c>
      <c r="I19" s="272">
        <v>0.14000000000000001</v>
      </c>
      <c r="J19" s="272">
        <v>0.08</v>
      </c>
      <c r="K19" s="272">
        <v>0.11</v>
      </c>
      <c r="L19" s="272">
        <v>0.14000000000000001</v>
      </c>
      <c r="M19" s="272">
        <v>0.09</v>
      </c>
      <c r="N19" s="272">
        <v>0.05</v>
      </c>
      <c r="O19" s="272">
        <v>0.01</v>
      </c>
      <c r="P19" s="272">
        <v>0.1</v>
      </c>
      <c r="Q19" s="272">
        <v>0.19</v>
      </c>
      <c r="R19" s="272">
        <v>0.12</v>
      </c>
      <c r="S19" s="272">
        <v>0.05</v>
      </c>
      <c r="T19" s="272">
        <v>0.03</v>
      </c>
      <c r="U19" s="272">
        <v>0.02</v>
      </c>
      <c r="V19" s="272">
        <v>0.02</v>
      </c>
      <c r="W19" s="272">
        <v>0.02</v>
      </c>
      <c r="X19" s="272">
        <v>0.04</v>
      </c>
      <c r="Y19" s="272">
        <v>0.06</v>
      </c>
      <c r="Z19" s="272">
        <v>0.02</v>
      </c>
      <c r="AA19" s="272">
        <v>0.01</v>
      </c>
      <c r="AB19" s="272">
        <v>0.02</v>
      </c>
      <c r="AC19" s="272">
        <v>0.1</v>
      </c>
      <c r="AD19" s="272">
        <v>0.17</v>
      </c>
      <c r="AE19" s="272">
        <v>0.09</v>
      </c>
      <c r="AF19" s="272">
        <v>0.06</v>
      </c>
      <c r="AG19" s="272">
        <v>0.12</v>
      </c>
      <c r="AH19" s="272">
        <v>0.01</v>
      </c>
      <c r="AI19" s="272">
        <v>0.06</v>
      </c>
      <c r="AJ19" s="272">
        <v>0.04</v>
      </c>
      <c r="AK19" s="272">
        <v>0.04</v>
      </c>
      <c r="AL19" s="272">
        <v>0.03</v>
      </c>
      <c r="AM19" s="272">
        <v>0.03</v>
      </c>
      <c r="AN19" s="272">
        <v>0.03</v>
      </c>
      <c r="AO19" s="272">
        <v>0.06</v>
      </c>
      <c r="AP19" s="272">
        <v>0.11</v>
      </c>
      <c r="AQ19" s="272">
        <v>0.06</v>
      </c>
      <c r="AR19" s="272">
        <v>0</v>
      </c>
      <c r="AS19" s="272">
        <v>0.03</v>
      </c>
      <c r="AT19" s="272">
        <v>0.06</v>
      </c>
      <c r="AU19" s="263">
        <f>ROUND(AVERAGE(C19:AT19),2)</f>
        <v>7.0000000000000007E-2</v>
      </c>
    </row>
    <row r="20" spans="1:48">
      <c r="A20" s="269">
        <v>5</v>
      </c>
      <c r="B20" s="270">
        <v>32</v>
      </c>
      <c r="C20" s="272">
        <v>7.0000000000000007E-2</v>
      </c>
      <c r="D20" s="272">
        <v>0.14000000000000001</v>
      </c>
      <c r="E20" s="272">
        <v>0.2</v>
      </c>
      <c r="F20" s="272">
        <v>0.2</v>
      </c>
      <c r="G20" s="272">
        <v>0.18</v>
      </c>
      <c r="H20" s="272">
        <v>0.12</v>
      </c>
      <c r="I20" s="272">
        <v>0.16</v>
      </c>
      <c r="J20" s="272">
        <v>0.17</v>
      </c>
      <c r="K20" s="272">
        <v>0.21</v>
      </c>
      <c r="L20" s="272">
        <v>0.21</v>
      </c>
      <c r="M20" s="272">
        <v>0.18</v>
      </c>
      <c r="N20" s="272">
        <v>0.13</v>
      </c>
      <c r="O20" s="272">
        <v>0.1</v>
      </c>
      <c r="P20" s="272">
        <v>0.18</v>
      </c>
      <c r="Q20" s="272">
        <v>0.25</v>
      </c>
      <c r="R20" s="272">
        <v>0.22</v>
      </c>
      <c r="S20" s="272">
        <v>0.18</v>
      </c>
      <c r="T20" s="272">
        <v>0.25</v>
      </c>
      <c r="U20" s="272">
        <v>0.3</v>
      </c>
      <c r="V20" s="272">
        <v>0.24</v>
      </c>
      <c r="W20" s="272">
        <v>0.17</v>
      </c>
      <c r="X20" s="272">
        <v>0.16</v>
      </c>
      <c r="Y20" s="272">
        <v>0.17</v>
      </c>
      <c r="Z20" s="272">
        <v>0.3</v>
      </c>
      <c r="AA20" s="272">
        <v>0.19</v>
      </c>
      <c r="AB20" s="272">
        <v>0.09</v>
      </c>
      <c r="AC20" s="272">
        <v>0.18</v>
      </c>
      <c r="AD20" s="272">
        <v>0.28999999999999998</v>
      </c>
      <c r="AE20" s="272">
        <v>0.28999999999999998</v>
      </c>
      <c r="AF20" s="272">
        <v>0.28999999999999998</v>
      </c>
      <c r="AG20" s="272">
        <v>0.2</v>
      </c>
      <c r="AH20" s="272">
        <v>0.23</v>
      </c>
      <c r="AI20" s="272">
        <v>0.32</v>
      </c>
      <c r="AJ20" s="272">
        <v>0.4</v>
      </c>
      <c r="AK20" s="272">
        <v>0.3</v>
      </c>
      <c r="AL20" s="272">
        <v>0.19</v>
      </c>
      <c r="AM20" s="272">
        <v>0.18</v>
      </c>
      <c r="AN20" s="272">
        <v>0.2</v>
      </c>
      <c r="AO20" s="272">
        <v>0.2</v>
      </c>
      <c r="AP20" s="272">
        <v>0.28999999999999998</v>
      </c>
      <c r="AQ20" s="272">
        <v>0.2</v>
      </c>
      <c r="AR20" s="272">
        <v>0.15</v>
      </c>
      <c r="AS20" s="272">
        <v>0.17</v>
      </c>
      <c r="AT20" s="272">
        <v>0.22</v>
      </c>
      <c r="AU20" s="263">
        <f>ROUND(AVERAGE(C20:AT20),2)</f>
        <v>0.21</v>
      </c>
    </row>
    <row r="21" spans="1:48">
      <c r="A21" s="269">
        <v>4</v>
      </c>
      <c r="B21" s="270">
        <v>16</v>
      </c>
      <c r="C21" s="272">
        <v>0.17</v>
      </c>
      <c r="D21" s="272">
        <v>0.16</v>
      </c>
      <c r="E21" s="272">
        <v>0.16</v>
      </c>
      <c r="F21" s="272">
        <v>0.14000000000000001</v>
      </c>
      <c r="G21" s="272">
        <v>0.14000000000000001</v>
      </c>
      <c r="H21" s="272">
        <v>0.13</v>
      </c>
      <c r="I21" s="272">
        <v>0.14000000000000001</v>
      </c>
      <c r="J21" s="272">
        <v>0.16</v>
      </c>
      <c r="K21" s="272">
        <v>0.13</v>
      </c>
      <c r="L21" s="272">
        <v>0.1</v>
      </c>
      <c r="M21" s="272">
        <v>0.14000000000000001</v>
      </c>
      <c r="N21" s="272">
        <v>0.18</v>
      </c>
      <c r="O21" s="272">
        <v>0.67</v>
      </c>
      <c r="P21" s="272">
        <v>0.38</v>
      </c>
      <c r="Q21" s="272">
        <v>0.1</v>
      </c>
      <c r="R21" s="272">
        <v>0.12</v>
      </c>
      <c r="S21" s="272">
        <v>0.15</v>
      </c>
      <c r="T21" s="272">
        <v>0.17</v>
      </c>
      <c r="U21" s="272">
        <v>0.19</v>
      </c>
      <c r="V21" s="272">
        <v>0.22</v>
      </c>
      <c r="W21" s="272">
        <v>0.25</v>
      </c>
      <c r="X21" s="272">
        <v>0.21</v>
      </c>
      <c r="Y21" s="272">
        <v>0.16</v>
      </c>
      <c r="Z21" s="272">
        <v>0.19</v>
      </c>
      <c r="AA21" s="272">
        <v>0.16</v>
      </c>
      <c r="AB21" s="272">
        <v>0.1</v>
      </c>
      <c r="AC21" s="272">
        <v>0.11</v>
      </c>
      <c r="AD21" s="272">
        <v>0.12</v>
      </c>
      <c r="AE21" s="272">
        <v>0.14000000000000001</v>
      </c>
      <c r="AF21" s="272">
        <v>0.15</v>
      </c>
      <c r="AG21" s="272">
        <v>0.16</v>
      </c>
      <c r="AH21" s="272">
        <v>0.13</v>
      </c>
      <c r="AI21" s="272">
        <v>0.25</v>
      </c>
      <c r="AJ21" s="272">
        <v>0.2</v>
      </c>
      <c r="AK21" s="272">
        <v>0.18</v>
      </c>
      <c r="AL21" s="272">
        <v>0.17</v>
      </c>
      <c r="AM21" s="272">
        <v>0.19</v>
      </c>
      <c r="AN21" s="272">
        <v>0.21</v>
      </c>
      <c r="AO21" s="272">
        <v>0.21</v>
      </c>
      <c r="AP21" s="272">
        <v>0.18</v>
      </c>
      <c r="AQ21" s="272">
        <v>0.18</v>
      </c>
      <c r="AR21" s="272">
        <v>0.17</v>
      </c>
      <c r="AS21" s="272">
        <v>0.16</v>
      </c>
      <c r="AT21" s="272">
        <v>0.14000000000000001</v>
      </c>
      <c r="AU21" s="263">
        <f>ROUND(AVERAGE(C21:AT21),2)-0.01</f>
        <v>0.16999999999999998</v>
      </c>
    </row>
    <row r="22" spans="1:48" s="77" customFormat="1">
      <c r="A22" s="269">
        <v>3</v>
      </c>
      <c r="B22" s="270">
        <v>8</v>
      </c>
      <c r="C22" s="272">
        <v>0.41</v>
      </c>
      <c r="D22" s="272">
        <v>0.31</v>
      </c>
      <c r="E22" s="272">
        <v>0.21</v>
      </c>
      <c r="F22" s="272">
        <v>0.23</v>
      </c>
      <c r="G22" s="272">
        <v>0.18</v>
      </c>
      <c r="H22" s="272">
        <v>0.16</v>
      </c>
      <c r="I22" s="272">
        <v>0.2</v>
      </c>
      <c r="J22" s="272">
        <v>0.25</v>
      </c>
      <c r="K22" s="272">
        <v>0.2</v>
      </c>
      <c r="L22" s="272">
        <v>0.15</v>
      </c>
      <c r="M22" s="272">
        <v>0.24</v>
      </c>
      <c r="N22" s="272">
        <v>0.32</v>
      </c>
      <c r="O22" s="272">
        <v>7.0000000000000007E-2</v>
      </c>
      <c r="P22" s="272">
        <v>0.09</v>
      </c>
      <c r="Q22" s="272">
        <v>0.11</v>
      </c>
      <c r="R22" s="272">
        <v>0.16</v>
      </c>
      <c r="S22" s="272">
        <v>0.21</v>
      </c>
      <c r="T22" s="272">
        <v>0.23</v>
      </c>
      <c r="U22" s="272">
        <v>0.25</v>
      </c>
      <c r="V22" s="272">
        <v>0.25</v>
      </c>
      <c r="W22" s="272">
        <v>0.25</v>
      </c>
      <c r="X22" s="272">
        <v>0.26</v>
      </c>
      <c r="Y22" s="272">
        <v>0.27</v>
      </c>
      <c r="Z22" s="272">
        <v>0.23</v>
      </c>
      <c r="AA22" s="272">
        <v>0.28000000000000003</v>
      </c>
      <c r="AB22" s="272">
        <v>0.28000000000000003</v>
      </c>
      <c r="AC22" s="272">
        <v>0.23</v>
      </c>
      <c r="AD22" s="272">
        <v>0.17</v>
      </c>
      <c r="AE22" s="272">
        <v>0.14000000000000001</v>
      </c>
      <c r="AF22" s="272">
        <v>0.24</v>
      </c>
      <c r="AG22" s="272">
        <v>0.18</v>
      </c>
      <c r="AH22" s="272">
        <v>0.3</v>
      </c>
      <c r="AI22" s="272">
        <v>0.17</v>
      </c>
      <c r="AJ22" s="272">
        <v>0.15</v>
      </c>
      <c r="AK22" s="272">
        <v>0.18</v>
      </c>
      <c r="AL22" s="272">
        <v>0.2</v>
      </c>
      <c r="AM22" s="272">
        <v>0.23</v>
      </c>
      <c r="AN22" s="272">
        <v>0.25</v>
      </c>
      <c r="AO22" s="272">
        <v>0.24</v>
      </c>
      <c r="AP22" s="272">
        <v>0.2</v>
      </c>
      <c r="AQ22" s="272">
        <v>0.25</v>
      </c>
      <c r="AR22" s="272">
        <v>0.3</v>
      </c>
      <c r="AS22" s="272">
        <v>0.25</v>
      </c>
      <c r="AT22" s="272">
        <v>0.2</v>
      </c>
      <c r="AU22" s="263">
        <f>ROUND(AVERAGE(C22:AT22),2)</f>
        <v>0.22</v>
      </c>
    </row>
    <row r="23" spans="1:48">
      <c r="A23" s="269">
        <v>2</v>
      </c>
      <c r="B23" s="270">
        <v>2</v>
      </c>
      <c r="C23" s="272">
        <v>0.09</v>
      </c>
      <c r="D23" s="272">
        <v>0.08</v>
      </c>
      <c r="E23" s="272">
        <v>0.06</v>
      </c>
      <c r="F23" s="272">
        <v>0.05</v>
      </c>
      <c r="G23" s="272">
        <v>0.06</v>
      </c>
      <c r="H23" s="272">
        <v>7.0000000000000007E-2</v>
      </c>
      <c r="I23" s="272">
        <v>7.0000000000000007E-2</v>
      </c>
      <c r="J23" s="272">
        <v>7.0000000000000007E-2</v>
      </c>
      <c r="K23" s="272">
        <v>0.05</v>
      </c>
      <c r="L23" s="272">
        <v>0.04</v>
      </c>
      <c r="M23" s="272">
        <v>0.06</v>
      </c>
      <c r="N23" s="272">
        <v>0.08</v>
      </c>
      <c r="O23" s="272">
        <v>0.02</v>
      </c>
      <c r="P23" s="272">
        <v>0.03</v>
      </c>
      <c r="Q23" s="272">
        <v>0.04</v>
      </c>
      <c r="R23" s="272">
        <v>0.05</v>
      </c>
      <c r="S23" s="272">
        <v>0.06</v>
      </c>
      <c r="T23" s="272">
        <v>0.06</v>
      </c>
      <c r="U23" s="272">
        <v>0.05</v>
      </c>
      <c r="V23" s="272">
        <v>0.06</v>
      </c>
      <c r="W23" s="272">
        <v>7.0000000000000007E-2</v>
      </c>
      <c r="X23" s="272">
        <v>0.08</v>
      </c>
      <c r="Y23" s="272">
        <v>0.08</v>
      </c>
      <c r="Z23" s="272">
        <v>0.06</v>
      </c>
      <c r="AA23" s="272">
        <v>0.09</v>
      </c>
      <c r="AB23" s="272">
        <v>7.0000000000000007E-2</v>
      </c>
      <c r="AC23" s="272">
        <v>0.06</v>
      </c>
      <c r="AD23" s="272">
        <v>0.04</v>
      </c>
      <c r="AE23" s="272">
        <v>0.05</v>
      </c>
      <c r="AF23" s="272">
        <v>0.06</v>
      </c>
      <c r="AG23" s="272">
        <v>0.09</v>
      </c>
      <c r="AH23" s="272">
        <v>0.08</v>
      </c>
      <c r="AI23" s="272">
        <v>0.01</v>
      </c>
      <c r="AJ23" s="272">
        <v>0.03</v>
      </c>
      <c r="AK23" s="272">
        <v>0.04</v>
      </c>
      <c r="AL23" s="272">
        <v>0.06</v>
      </c>
      <c r="AM23" s="272">
        <v>0.06</v>
      </c>
      <c r="AN23" s="272">
        <v>0.05</v>
      </c>
      <c r="AO23" s="272">
        <v>7.0000000000000007E-2</v>
      </c>
      <c r="AP23" s="272">
        <v>0.03</v>
      </c>
      <c r="AQ23" s="272">
        <v>0.05</v>
      </c>
      <c r="AR23" s="272">
        <v>0.06</v>
      </c>
      <c r="AS23" s="272">
        <v>0.08</v>
      </c>
      <c r="AT23" s="272">
        <v>0.09</v>
      </c>
      <c r="AU23" s="263">
        <f>ROUND(AVERAGE(C23:AT23),2)</f>
        <v>0.06</v>
      </c>
    </row>
    <row r="24" spans="1:48">
      <c r="A24" s="269">
        <v>1</v>
      </c>
      <c r="B24" s="270">
        <v>1</v>
      </c>
      <c r="C24" s="272">
        <v>0.25</v>
      </c>
      <c r="D24" s="272">
        <v>0.21</v>
      </c>
      <c r="E24" s="272">
        <v>0.17</v>
      </c>
      <c r="F24" s="272">
        <v>0.28000000000000003</v>
      </c>
      <c r="G24" s="272">
        <v>0.18</v>
      </c>
      <c r="H24" s="272">
        <v>0.18</v>
      </c>
      <c r="I24" s="272">
        <v>0.2</v>
      </c>
      <c r="J24" s="272">
        <v>0.23</v>
      </c>
      <c r="K24" s="272">
        <v>0.19</v>
      </c>
      <c r="L24" s="272">
        <v>0.16</v>
      </c>
      <c r="M24" s="272">
        <v>0.19</v>
      </c>
      <c r="N24" s="272">
        <v>0.22</v>
      </c>
      <c r="O24" s="272">
        <v>0.13</v>
      </c>
      <c r="P24" s="272">
        <v>0.16</v>
      </c>
      <c r="Q24" s="272">
        <v>0.19</v>
      </c>
      <c r="R24" s="272">
        <v>0.24</v>
      </c>
      <c r="S24" s="272">
        <v>0.28999999999999998</v>
      </c>
      <c r="T24" s="272">
        <v>0.22</v>
      </c>
      <c r="U24" s="272">
        <v>0.16</v>
      </c>
      <c r="V24" s="272">
        <v>0.19</v>
      </c>
      <c r="W24" s="272">
        <v>0.22</v>
      </c>
      <c r="X24" s="272">
        <v>0.21</v>
      </c>
      <c r="Y24" s="272">
        <v>0.2</v>
      </c>
      <c r="Z24" s="272">
        <v>0.18</v>
      </c>
      <c r="AA24" s="272">
        <v>0.25</v>
      </c>
      <c r="AB24" s="272">
        <v>0.41</v>
      </c>
      <c r="AC24" s="272">
        <v>0.28000000000000003</v>
      </c>
      <c r="AD24" s="272">
        <v>0.16</v>
      </c>
      <c r="AE24" s="272">
        <v>0.26</v>
      </c>
      <c r="AF24" s="272">
        <v>0.19</v>
      </c>
      <c r="AG24" s="272">
        <v>0.22</v>
      </c>
      <c r="AH24" s="272">
        <v>0.24</v>
      </c>
      <c r="AI24" s="272">
        <v>0.16</v>
      </c>
      <c r="AJ24" s="272">
        <v>0.16</v>
      </c>
      <c r="AK24" s="272">
        <v>0.25</v>
      </c>
      <c r="AL24" s="272">
        <v>0.34</v>
      </c>
      <c r="AM24" s="272">
        <v>0.28999999999999998</v>
      </c>
      <c r="AN24" s="272">
        <v>0.23</v>
      </c>
      <c r="AO24" s="272">
        <v>0.21</v>
      </c>
      <c r="AP24" s="272">
        <v>0.17</v>
      </c>
      <c r="AQ24" s="272">
        <v>0.25</v>
      </c>
      <c r="AR24" s="272">
        <v>0.32</v>
      </c>
      <c r="AS24" s="272">
        <v>0.3</v>
      </c>
      <c r="AT24" s="272">
        <v>0.27</v>
      </c>
      <c r="AU24" s="263">
        <f>ROUND(AVERAGE(C24:AT24),2)</f>
        <v>0.22</v>
      </c>
    </row>
    <row r="25" spans="1:48" s="256" customFormat="1">
      <c r="A25" s="269"/>
      <c r="B25" s="270" t="s">
        <v>196</v>
      </c>
      <c r="C25" s="265">
        <f>SUM(C17:C24)</f>
        <v>0.99999999999999989</v>
      </c>
      <c r="D25" s="265">
        <f t="shared" ref="D25:AU25" si="2">SUM(D17:D24)</f>
        <v>0.99999999999999989</v>
      </c>
      <c r="E25" s="265">
        <f t="shared" si="2"/>
        <v>1</v>
      </c>
      <c r="F25" s="265">
        <f t="shared" si="2"/>
        <v>1</v>
      </c>
      <c r="G25" s="265">
        <f t="shared" si="2"/>
        <v>1</v>
      </c>
      <c r="H25" s="265">
        <f t="shared" si="2"/>
        <v>1</v>
      </c>
      <c r="I25" s="265">
        <f t="shared" si="2"/>
        <v>1</v>
      </c>
      <c r="J25" s="265">
        <f t="shared" si="2"/>
        <v>1</v>
      </c>
      <c r="K25" s="265">
        <f t="shared" si="2"/>
        <v>1</v>
      </c>
      <c r="L25" s="265">
        <f t="shared" si="2"/>
        <v>1</v>
      </c>
      <c r="M25" s="265">
        <f t="shared" si="2"/>
        <v>1</v>
      </c>
      <c r="N25" s="265">
        <f t="shared" si="2"/>
        <v>0.99999999999999989</v>
      </c>
      <c r="O25" s="265">
        <f t="shared" si="2"/>
        <v>1</v>
      </c>
      <c r="P25" s="265">
        <f t="shared" si="2"/>
        <v>1</v>
      </c>
      <c r="Q25" s="265">
        <f t="shared" si="2"/>
        <v>1</v>
      </c>
      <c r="R25" s="265">
        <f t="shared" si="2"/>
        <v>1</v>
      </c>
      <c r="S25" s="265">
        <f t="shared" si="2"/>
        <v>1</v>
      </c>
      <c r="T25" s="265">
        <f t="shared" si="2"/>
        <v>1</v>
      </c>
      <c r="U25" s="265">
        <f t="shared" si="2"/>
        <v>1</v>
      </c>
      <c r="V25" s="265">
        <f t="shared" si="2"/>
        <v>1</v>
      </c>
      <c r="W25" s="265">
        <f t="shared" si="2"/>
        <v>1</v>
      </c>
      <c r="X25" s="265">
        <f t="shared" si="2"/>
        <v>0.99999999999999989</v>
      </c>
      <c r="Y25" s="265">
        <f t="shared" si="2"/>
        <v>1</v>
      </c>
      <c r="Z25" s="265">
        <f t="shared" si="2"/>
        <v>1</v>
      </c>
      <c r="AA25" s="265">
        <f t="shared" si="2"/>
        <v>1</v>
      </c>
      <c r="AB25" s="265">
        <f t="shared" si="2"/>
        <v>1</v>
      </c>
      <c r="AC25" s="265">
        <f t="shared" si="2"/>
        <v>1</v>
      </c>
      <c r="AD25" s="265">
        <f t="shared" si="2"/>
        <v>1</v>
      </c>
      <c r="AE25" s="265">
        <f t="shared" si="2"/>
        <v>1</v>
      </c>
      <c r="AF25" s="265">
        <f t="shared" si="2"/>
        <v>1</v>
      </c>
      <c r="AG25" s="265">
        <f t="shared" si="2"/>
        <v>0.99999999999999989</v>
      </c>
      <c r="AH25" s="265">
        <f t="shared" si="2"/>
        <v>0.99999999999999989</v>
      </c>
      <c r="AI25" s="265">
        <f t="shared" si="2"/>
        <v>1</v>
      </c>
      <c r="AJ25" s="265">
        <f t="shared" si="2"/>
        <v>1</v>
      </c>
      <c r="AK25" s="265">
        <f t="shared" si="2"/>
        <v>1</v>
      </c>
      <c r="AL25" s="265">
        <f t="shared" si="2"/>
        <v>1.0000000000000002</v>
      </c>
      <c r="AM25" s="265">
        <f t="shared" si="2"/>
        <v>1</v>
      </c>
      <c r="AN25" s="265">
        <f t="shared" si="2"/>
        <v>1</v>
      </c>
      <c r="AO25" s="265">
        <f t="shared" si="2"/>
        <v>1</v>
      </c>
      <c r="AP25" s="265">
        <f t="shared" si="2"/>
        <v>1</v>
      </c>
      <c r="AQ25" s="265">
        <f t="shared" si="2"/>
        <v>1</v>
      </c>
      <c r="AR25" s="265">
        <f t="shared" si="2"/>
        <v>1</v>
      </c>
      <c r="AS25" s="265">
        <f t="shared" si="2"/>
        <v>1</v>
      </c>
      <c r="AT25" s="265">
        <f t="shared" si="2"/>
        <v>1</v>
      </c>
      <c r="AU25" s="266">
        <f t="shared" si="2"/>
        <v>0.99</v>
      </c>
    </row>
    <row r="27" spans="1:48">
      <c r="AV27" s="260"/>
    </row>
    <row r="28" spans="1:48">
      <c r="C28" s="271"/>
      <c r="D28" s="271"/>
      <c r="E28" s="271"/>
      <c r="F28" s="271"/>
      <c r="G28" s="271"/>
      <c r="H28" s="271"/>
      <c r="I28" s="271"/>
      <c r="J28" s="271"/>
      <c r="K28" s="271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  <c r="AT28" s="271"/>
      <c r="AV28" s="260"/>
    </row>
    <row r="29" spans="1:48">
      <c r="C29" s="271"/>
      <c r="D29" s="271"/>
      <c r="E29" s="271"/>
      <c r="F29" s="271"/>
      <c r="G29" s="271"/>
      <c r="H29" s="271"/>
      <c r="I29" s="271"/>
      <c r="J29" s="271"/>
      <c r="K29" s="271"/>
      <c r="L29" s="271"/>
      <c r="M29" s="271"/>
      <c r="N29" s="271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/>
      <c r="AT29" s="271"/>
      <c r="AV29" s="260"/>
    </row>
    <row r="30" spans="1:48"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/>
      <c r="AT30" s="271"/>
      <c r="AV30" s="260"/>
    </row>
    <row r="31" spans="1:48"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V31" s="260"/>
    </row>
    <row r="32" spans="1:48">
      <c r="C32" s="271"/>
      <c r="D32" s="271"/>
      <c r="E32" s="271"/>
      <c r="F32" s="271"/>
      <c r="G32" s="271"/>
      <c r="H32" s="271"/>
      <c r="I32" s="271"/>
      <c r="J32" s="271"/>
      <c r="K32" s="271"/>
      <c r="L32" s="271"/>
      <c r="M32" s="271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V32" s="260"/>
    </row>
    <row r="33" spans="3:48">
      <c r="C33" s="271"/>
      <c r="D33" s="271"/>
      <c r="E33" s="271"/>
      <c r="F33" s="271"/>
      <c r="G33" s="271"/>
      <c r="H33" s="271"/>
      <c r="I33" s="271"/>
      <c r="J33" s="271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  <c r="AT33" s="271"/>
      <c r="AV33" s="260"/>
    </row>
    <row r="34" spans="3:48"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V34" s="260"/>
    </row>
    <row r="35" spans="3:48">
      <c r="C35" s="271"/>
      <c r="D35" s="271"/>
      <c r="E35" s="271"/>
      <c r="F35" s="271"/>
      <c r="G35" s="271"/>
      <c r="H35" s="271"/>
      <c r="I35" s="271"/>
      <c r="J35" s="271"/>
      <c r="K35" s="271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/>
      <c r="AT35" s="271"/>
      <c r="AV35" s="261"/>
    </row>
  </sheetData>
  <conditionalFormatting sqref="C25:AU25 C11:AU11">
    <cfRule type="cellIs" dxfId="6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35"/>
  <sheetViews>
    <sheetView zoomScaleNormal="100" workbookViewId="0">
      <selection activeCell="L30" sqref="L30"/>
    </sheetView>
  </sheetViews>
  <sheetFormatPr defaultColWidth="9.21875" defaultRowHeight="13.2"/>
  <cols>
    <col min="1" max="1" width="9.21875" style="256"/>
    <col min="35" max="35" width="12" bestFit="1" customWidth="1"/>
    <col min="37" max="37" width="13.109375" bestFit="1" customWidth="1"/>
    <col min="49" max="50" width="12" bestFit="1" customWidth="1"/>
    <col min="51" max="51" width="14.5546875" bestFit="1" customWidth="1"/>
    <col min="52" max="52" width="14.77734375" bestFit="1" customWidth="1"/>
  </cols>
  <sheetData>
    <row r="1" spans="1:53">
      <c r="A1" s="256" t="s">
        <v>194</v>
      </c>
    </row>
    <row r="2" spans="1:53" s="256" customFormat="1">
      <c r="A2" s="267"/>
      <c r="B2" s="268">
        <v>1</v>
      </c>
      <c r="C2" s="268" t="s">
        <v>178</v>
      </c>
      <c r="D2" s="268" t="s">
        <v>85</v>
      </c>
      <c r="E2" s="268">
        <v>3</v>
      </c>
      <c r="F2" s="268" t="s">
        <v>193</v>
      </c>
      <c r="G2" s="268">
        <v>4</v>
      </c>
      <c r="H2" s="268" t="s">
        <v>179</v>
      </c>
      <c r="I2" s="268" t="s">
        <v>86</v>
      </c>
      <c r="J2" s="268" t="s">
        <v>180</v>
      </c>
      <c r="K2" s="268" t="s">
        <v>87</v>
      </c>
      <c r="L2" s="268" t="s">
        <v>181</v>
      </c>
      <c r="M2" s="268">
        <v>5</v>
      </c>
      <c r="N2" s="268" t="s">
        <v>182</v>
      </c>
      <c r="O2" s="268" t="s">
        <v>88</v>
      </c>
      <c r="P2" s="268" t="s">
        <v>89</v>
      </c>
      <c r="Q2" s="268" t="s">
        <v>183</v>
      </c>
      <c r="R2" s="268" t="s">
        <v>90</v>
      </c>
      <c r="S2" s="268" t="s">
        <v>184</v>
      </c>
      <c r="T2" s="268" t="s">
        <v>91</v>
      </c>
      <c r="U2" s="268" t="s">
        <v>185</v>
      </c>
      <c r="V2" s="268">
        <v>10</v>
      </c>
      <c r="W2" s="268" t="s">
        <v>186</v>
      </c>
      <c r="X2" s="268">
        <v>11</v>
      </c>
      <c r="Y2" s="268" t="s">
        <v>187</v>
      </c>
      <c r="Z2" s="268">
        <v>12</v>
      </c>
      <c r="AA2" s="268">
        <v>13</v>
      </c>
      <c r="AB2" s="268" t="s">
        <v>92</v>
      </c>
      <c r="AC2" s="268">
        <v>15</v>
      </c>
      <c r="AD2" s="268" t="s">
        <v>188</v>
      </c>
      <c r="AE2" s="268">
        <v>16</v>
      </c>
      <c r="AF2" s="268">
        <v>17</v>
      </c>
      <c r="AG2" s="268">
        <v>18</v>
      </c>
      <c r="AH2" s="268" t="s">
        <v>93</v>
      </c>
      <c r="AI2" s="268" t="s">
        <v>59</v>
      </c>
      <c r="AJ2" s="268" t="s">
        <v>60</v>
      </c>
      <c r="AK2" s="268" t="s">
        <v>94</v>
      </c>
      <c r="AL2" s="268" t="s">
        <v>189</v>
      </c>
      <c r="AM2" s="268" t="s">
        <v>95</v>
      </c>
      <c r="AN2" s="268" t="s">
        <v>190</v>
      </c>
      <c r="AO2" s="268" t="s">
        <v>96</v>
      </c>
      <c r="AP2" s="268" t="s">
        <v>97</v>
      </c>
      <c r="AQ2" s="268" t="s">
        <v>98</v>
      </c>
      <c r="AR2" s="268" t="s">
        <v>191</v>
      </c>
      <c r="AS2" s="268">
        <v>23</v>
      </c>
      <c r="AT2" s="268" t="s">
        <v>192</v>
      </c>
      <c r="AU2" s="268">
        <v>24</v>
      </c>
      <c r="AV2" s="262" t="s">
        <v>47</v>
      </c>
      <c r="AW2" s="262" t="s">
        <v>48</v>
      </c>
      <c r="AX2" s="262" t="s">
        <v>49</v>
      </c>
      <c r="AY2" s="262" t="s">
        <v>50</v>
      </c>
      <c r="AZ2" s="262" t="s">
        <v>51</v>
      </c>
      <c r="BA2" s="259"/>
    </row>
    <row r="3" spans="1:53">
      <c r="A3" s="267">
        <v>256</v>
      </c>
      <c r="B3" s="257">
        <f ca="1">INDIRECT("'pos"&amp;B$2&amp;"'!AV8")</f>
        <v>1</v>
      </c>
      <c r="C3" s="257">
        <f ca="1">INDIRECT("'pos"&amp;C$2&amp;"'!F5")</f>
        <v>1</v>
      </c>
      <c r="D3" s="257">
        <f ca="1">INDIRECT("'pos"&amp;D$2&amp;"'!AV8")</f>
        <v>1</v>
      </c>
      <c r="E3" s="257">
        <f ca="1">INDIRECT("'pos"&amp;E$2&amp;"'!AV8")</f>
        <v>0.99999999999999989</v>
      </c>
      <c r="F3" s="257">
        <f ca="1">INDIRECT("'pos"&amp;F$2&amp;"'!F5")</f>
        <v>0.99999999999999989</v>
      </c>
      <c r="G3" s="257">
        <f ca="1">INDIRECT("'pos"&amp;G$2&amp;"'!AV8")</f>
        <v>0.99999999999999989</v>
      </c>
      <c r="H3" s="257">
        <f ca="1">INDIRECT("'pos"&amp;H$2&amp;"'!F5")</f>
        <v>1</v>
      </c>
      <c r="I3" s="257">
        <f ca="1">INDIRECT("'pos"&amp;I$2&amp;"'!AV8")</f>
        <v>1.0000000000000002</v>
      </c>
      <c r="J3" s="257">
        <f ca="1">INDIRECT("'pos"&amp;J$2&amp;"'!F5")</f>
        <v>1</v>
      </c>
      <c r="K3" s="257">
        <f ca="1">INDIRECT("'pos"&amp;K$2&amp;"'!AV8")</f>
        <v>0.99999999999999989</v>
      </c>
      <c r="L3" s="257">
        <f ca="1">INDIRECT("'pos"&amp;L$2&amp;"'!F5")</f>
        <v>0.99999999999999989</v>
      </c>
      <c r="M3" s="258">
        <f ca="1">INDIRECT("'pos"&amp;M$2&amp;"'!AV32")</f>
        <v>0.99999999999999989</v>
      </c>
      <c r="N3" s="257">
        <f ca="1">INDIRECT("'pos"&amp;N$2&amp;"'!F5")</f>
        <v>1</v>
      </c>
      <c r="O3" s="257">
        <f ca="1">INDIRECT("'pos"&amp;O$2&amp;"'!AV8")</f>
        <v>1</v>
      </c>
      <c r="P3" s="258">
        <f ca="1">INDIRECT("'pos"&amp;P$2&amp;"'!AV29")</f>
        <v>1</v>
      </c>
      <c r="Q3" s="257">
        <f ca="1">INDIRECT("'pos"&amp;Q$2&amp;"'!F5")</f>
        <v>1</v>
      </c>
      <c r="R3" s="257">
        <f ca="1">INDIRECT("'pos"&amp;R$2&amp;"'!AV8")</f>
        <v>1</v>
      </c>
      <c r="S3" s="257">
        <f ca="1">INDIRECT("'pos"&amp;S$2&amp;"'!F5")</f>
        <v>1</v>
      </c>
      <c r="T3" s="257">
        <f ca="1">INDIRECT("'pos"&amp;T$2&amp;"'!AV8")</f>
        <v>1.0000000000000002</v>
      </c>
      <c r="U3" s="257">
        <f ca="1">INDIRECT("'pos"&amp;U$2&amp;"'!F5")</f>
        <v>1</v>
      </c>
      <c r="V3" s="257">
        <f ca="1">INDIRECT("'pos"&amp;V$2&amp;"'!AV8")</f>
        <v>1</v>
      </c>
      <c r="W3" s="257">
        <f ca="1">INDIRECT("'pos"&amp;W$2&amp;"'!F5")</f>
        <v>1</v>
      </c>
      <c r="X3" s="257">
        <f ca="1">INDIRECT("'pos"&amp;X$2&amp;"'!AV8")</f>
        <v>1.0000000000000002</v>
      </c>
      <c r="Y3" s="257">
        <f ca="1">INDIRECT("'pos"&amp;Y$2&amp;"'!F5")</f>
        <v>1</v>
      </c>
      <c r="Z3" s="257">
        <f ca="1">INDIRECT("'pos"&amp;Z$2&amp;"'!AV8")</f>
        <v>1</v>
      </c>
      <c r="AA3" s="257">
        <f ca="1">INDIRECT("'pos"&amp;AA$2&amp;"'!AV8")</f>
        <v>1</v>
      </c>
      <c r="AB3" s="257">
        <f ca="1">INDIRECT("'pos"&amp;AB$2&amp;"'!AV8")</f>
        <v>1</v>
      </c>
      <c r="AC3" s="257">
        <f ca="1">INDIRECT("'pos"&amp;AC$2&amp;"'!AV8")</f>
        <v>1</v>
      </c>
      <c r="AD3" s="257">
        <f ca="1">INDIRECT("'pos"&amp;AD$2&amp;"'!F5")</f>
        <v>1</v>
      </c>
      <c r="AE3" s="257">
        <f t="shared" ref="AE3:AK3" ca="1" si="0">INDIRECT("'pos"&amp;AE$2&amp;"'!AV8")</f>
        <v>1</v>
      </c>
      <c r="AF3" s="257">
        <f t="shared" ca="1" si="0"/>
        <v>1</v>
      </c>
      <c r="AG3" s="257">
        <f t="shared" ca="1" si="0"/>
        <v>1</v>
      </c>
      <c r="AH3" s="257">
        <f t="shared" ca="1" si="0"/>
        <v>1</v>
      </c>
      <c r="AI3" s="257">
        <f t="shared" ca="1" si="0"/>
        <v>1</v>
      </c>
      <c r="AJ3" s="257">
        <f t="shared" ca="1" si="0"/>
        <v>1</v>
      </c>
      <c r="AK3" s="257">
        <f t="shared" ca="1" si="0"/>
        <v>1</v>
      </c>
      <c r="AL3" s="257">
        <f ca="1">INDIRECT("'pos"&amp;AL$2&amp;"'!F5")</f>
        <v>1</v>
      </c>
      <c r="AM3" s="257">
        <f ca="1">INDIRECT("'pos"&amp;AM$2&amp;"'!AV8")</f>
        <v>1</v>
      </c>
      <c r="AN3" s="257">
        <f ca="1">INDIRECT("'pos"&amp;AN$2&amp;"'!F5")</f>
        <v>1</v>
      </c>
      <c r="AO3" s="257">
        <f ca="1">INDIRECT("'pos"&amp;AO$2&amp;"'!AV8")</f>
        <v>1</v>
      </c>
      <c r="AP3" s="257">
        <f ca="1">INDIRECT("'pos"&amp;AP$2&amp;"'!AV8")</f>
        <v>1</v>
      </c>
      <c r="AQ3" s="257">
        <f ca="1">INDIRECT("'pos"&amp;AQ$2&amp;"'!AV8")</f>
        <v>1</v>
      </c>
      <c r="AR3" s="257">
        <f ca="1">INDIRECT("'pos"&amp;AR$2&amp;"'!F5")</f>
        <v>1</v>
      </c>
      <c r="AS3" s="257">
        <f ca="1">INDIRECT("'pos"&amp;AS$2&amp;"'!AV8")</f>
        <v>1</v>
      </c>
      <c r="AT3" s="257">
        <f ca="1">INDIRECT("'pos"&amp;AT$2&amp;"'!F5")</f>
        <v>1</v>
      </c>
      <c r="AU3" s="257">
        <f ca="1">INDIRECT("'pos"&amp;AU$2&amp;"'!AV8")</f>
        <v>1</v>
      </c>
      <c r="AV3" s="263">
        <f ca="1">AVERAGE(B3:AU3)</f>
        <v>1</v>
      </c>
      <c r="AW3" s="264">
        <f ca="1">MIN(B3:AU3)</f>
        <v>0.99999999999999989</v>
      </c>
      <c r="AX3" s="264">
        <f ca="1">MAX(B3:AU3)</f>
        <v>1.0000000000000002</v>
      </c>
      <c r="AY3" s="264">
        <f ca="1">(AX3+AV3)/2</f>
        <v>1</v>
      </c>
      <c r="AZ3" s="264">
        <f ca="1">(AV3+AW3)/2</f>
        <v>1</v>
      </c>
      <c r="BA3" s="260"/>
    </row>
    <row r="4" spans="1:53">
      <c r="A4" s="267">
        <v>128</v>
      </c>
      <c r="B4" s="257">
        <f ca="1">INDIRECT("'pos"&amp;B$2&amp;"'!AV9")</f>
        <v>0.96393878654750487</v>
      </c>
      <c r="C4" s="257">
        <f ca="1">INDIRECT("'pos"&amp;C$2&amp;"'!F6")</f>
        <v>0.98019398172857786</v>
      </c>
      <c r="D4" s="257">
        <f ca="1">INDIRECT("'pos"&amp;D$2&amp;"'!AV9")</f>
        <v>0.99644917690965074</v>
      </c>
      <c r="E4" s="257">
        <f ca="1">INDIRECT("'pos"&amp;E$2&amp;"'!AV9")</f>
        <v>0.96831435845181302</v>
      </c>
      <c r="F4" s="257">
        <f ca="1">INDIRECT("'pos"&amp;F$2&amp;"'!F6")</f>
        <v>0.96831435845181302</v>
      </c>
      <c r="G4" s="257">
        <f ca="1">INDIRECT("'pos"&amp;G$2&amp;"'!AV9")</f>
        <v>0.96831435845181302</v>
      </c>
      <c r="H4" s="257">
        <f ca="1">INDIRECT("'pos"&amp;H$2&amp;"'!F6")</f>
        <v>0.98400996280212705</v>
      </c>
      <c r="I4" s="257">
        <f ca="1">INDIRECT("'pos"&amp;I$2&amp;"'!AV9")</f>
        <v>0.99970556715244097</v>
      </c>
      <c r="J4" s="257">
        <f ca="1">INDIRECT("'pos"&amp;J$2&amp;"'!F6")</f>
        <v>0.99954016070136165</v>
      </c>
      <c r="K4" s="257">
        <f ca="1">INDIRECT("'pos"&amp;K$2&amp;"'!AV9")</f>
        <v>0.99937475425028233</v>
      </c>
      <c r="L4" s="257">
        <f ca="1">INDIRECT("'pos"&amp;L$2&amp;"'!F6")</f>
        <v>0.97707793973755286</v>
      </c>
      <c r="M4" s="258">
        <f ca="1">INDIRECT("'pos"&amp;M$2&amp;"'!AV33")</f>
        <v>0.95478112522482328</v>
      </c>
      <c r="N4" s="257">
        <f ca="1">INDIRECT("'pos"&amp;N$2&amp;"'!F6")</f>
        <v>0.97739056261241153</v>
      </c>
      <c r="O4" s="257">
        <f ca="1">INDIRECT("'pos"&amp;O$2&amp;"'!AV9")</f>
        <v>0.99999999999999989</v>
      </c>
      <c r="P4" s="258">
        <f ca="1">INDIRECT("'pos"&amp;P$2&amp;"'!AV30")</f>
        <v>1</v>
      </c>
      <c r="Q4" s="257">
        <f ca="1">INDIRECT("'pos"&amp;Q$2&amp;"'!F6")</f>
        <v>0.99572974232123257</v>
      </c>
      <c r="R4" s="257">
        <f ca="1">INDIRECT("'pos"&amp;R$2&amp;"'!AV9")</f>
        <v>0.99145948464246525</v>
      </c>
      <c r="S4" s="257">
        <f ca="1">INDIRECT("'pos"&amp;S$2&amp;"'!F6")</f>
        <v>0.95968593007698311</v>
      </c>
      <c r="T4" s="257">
        <f ca="1">INDIRECT("'pos"&amp;T$2&amp;"'!AV9")</f>
        <v>0.92791237551150085</v>
      </c>
      <c r="U4" s="257">
        <f ca="1">INDIRECT("'pos"&amp;U$2&amp;"'!F6")</f>
        <v>0.96395618775575054</v>
      </c>
      <c r="V4" s="257">
        <f ca="1">INDIRECT("'pos"&amp;V$2&amp;"'!AV9")</f>
        <v>1.0000000000000002</v>
      </c>
      <c r="W4" s="257">
        <f ca="1">INDIRECT("'pos"&amp;W$2&amp;"'!F6")</f>
        <v>0.99444533056759843</v>
      </c>
      <c r="X4" s="257">
        <f ca="1">INDIRECT("'pos"&amp;X$2&amp;"'!AV9")</f>
        <v>0.98889066113519675</v>
      </c>
      <c r="Y4" s="257">
        <f ca="1">INDIRECT("'pos"&amp;Y$2&amp;"'!F6")</f>
        <v>0.99297935918968827</v>
      </c>
      <c r="Z4" s="257">
        <f ca="1">INDIRECT("'pos"&amp;Z$2&amp;"'!AV9")</f>
        <v>0.99706805724417991</v>
      </c>
      <c r="AA4" s="257">
        <f ca="1">INDIRECT("'pos"&amp;AA$2&amp;"'!AV9")</f>
        <v>0.97255842554392913</v>
      </c>
      <c r="AB4" s="257">
        <f ca="1">INDIRECT("'pos"&amp;AB$2&amp;"'!AV9")</f>
        <v>1.0000000000000002</v>
      </c>
      <c r="AC4" s="257">
        <f ca="1">INDIRECT("'pos"&amp;AC$2&amp;"'!AV9")</f>
        <v>0.99985007389127356</v>
      </c>
      <c r="AD4" s="257">
        <f ca="1">INDIRECT("'pos"&amp;AD$2&amp;"'!F6")</f>
        <v>0.9892980174514594</v>
      </c>
      <c r="AE4" s="257">
        <f t="shared" ref="AE4:AK4" ca="1" si="1">INDIRECT("'pos"&amp;AE$2&amp;"'!AV9")</f>
        <v>0.97874596101164513</v>
      </c>
      <c r="AF4" s="257">
        <f t="shared" ca="1" si="1"/>
        <v>1</v>
      </c>
      <c r="AG4" s="257">
        <f t="shared" ca="1" si="1"/>
        <v>1</v>
      </c>
      <c r="AH4" s="257">
        <f t="shared" ca="1" si="1"/>
        <v>1</v>
      </c>
      <c r="AI4" s="257">
        <f t="shared" ca="1" si="1"/>
        <v>1</v>
      </c>
      <c r="AJ4" s="257">
        <f t="shared" ca="1" si="1"/>
        <v>0.99535830422756733</v>
      </c>
      <c r="AK4" s="257">
        <f t="shared" ca="1" si="1"/>
        <v>1</v>
      </c>
      <c r="AL4" s="257">
        <f ca="1">INDIRECT("'pos"&amp;AL$2&amp;"'!F6")</f>
        <v>1</v>
      </c>
      <c r="AM4" s="257">
        <f ca="1">INDIRECT("'pos"&amp;AM$2&amp;"'!AV9")</f>
        <v>1</v>
      </c>
      <c r="AN4" s="257">
        <f ca="1">INDIRECT("'pos"&amp;AN$2&amp;"'!F6")</f>
        <v>1</v>
      </c>
      <c r="AO4" s="257">
        <f ca="1">INDIRECT("'pos"&amp;AO$2&amp;"'!AV9")</f>
        <v>1.0000000000000002</v>
      </c>
      <c r="AP4" s="257">
        <f ca="1">INDIRECT("'pos"&amp;AP$2&amp;"'!AV9")</f>
        <v>1</v>
      </c>
      <c r="AQ4" s="257">
        <f ca="1">INDIRECT("'pos"&amp;AQ$2&amp;"'!AV9")</f>
        <v>1</v>
      </c>
      <c r="AR4" s="257">
        <f ca="1">INDIRECT("'pos"&amp;AR$2&amp;"'!F6")</f>
        <v>1</v>
      </c>
      <c r="AS4" s="257">
        <f ca="1">INDIRECT("'pos"&amp;AS$2&amp;"'!AV9")</f>
        <v>1.0000000000000002</v>
      </c>
      <c r="AT4" s="257">
        <f ca="1">INDIRECT("'pos"&amp;AT$2&amp;"'!F6")</f>
        <v>1</v>
      </c>
      <c r="AU4" s="257">
        <f ca="1">INDIRECT("'pos"&amp;AU$2&amp;"'!AV9")</f>
        <v>1</v>
      </c>
      <c r="AV4" s="263">
        <f ca="1">AVERAGE(B4:AU4)</f>
        <v>0.98881180442592709</v>
      </c>
      <c r="AW4" s="264">
        <f ca="1">MIN(B4:AU4)</f>
        <v>0.92791237551150085</v>
      </c>
      <c r="AX4" s="264">
        <f ca="1">MAX(B4:AU4)</f>
        <v>1.0000000000000002</v>
      </c>
      <c r="AY4" s="264">
        <f t="shared" ref="AY4:AY11" ca="1" si="2">(AX4+AV4)/2</f>
        <v>0.99440590221296365</v>
      </c>
      <c r="AZ4" s="264">
        <f t="shared" ref="AZ4:AZ11" ca="1" si="3">(AV4+AW4)/2</f>
        <v>0.95836208996871397</v>
      </c>
      <c r="BA4" s="260"/>
    </row>
    <row r="5" spans="1:53">
      <c r="A5" s="267">
        <v>64</v>
      </c>
      <c r="B5" s="257">
        <f ca="1">INDIRECT("'pos"&amp;B$2&amp;"'!AV10")</f>
        <v>0.73885328909557457</v>
      </c>
      <c r="C5" s="257">
        <f ca="1">INDIRECT("'pos"&amp;C$2&amp;"'!F7")</f>
        <v>0.82177652396165124</v>
      </c>
      <c r="D5" s="257">
        <f ca="1">INDIRECT("'pos"&amp;D$2&amp;"'!AV10")</f>
        <v>0.90469975882772791</v>
      </c>
      <c r="E5" s="257">
        <f ca="1">INDIRECT("'pos"&amp;E$2&amp;"'!AV10")</f>
        <v>0.78027042909643041</v>
      </c>
      <c r="F5" s="257">
        <f ca="1">INDIRECT("'pos"&amp;F$2&amp;"'!F7")</f>
        <v>0.78027042909643041</v>
      </c>
      <c r="G5" s="257">
        <f ca="1">INDIRECT("'pos"&amp;G$2&amp;"'!AV10")</f>
        <v>0.78027042909643041</v>
      </c>
      <c r="H5" s="257">
        <f ca="1">INDIRECT("'pos"&amp;H$2&amp;"'!F7")</f>
        <v>0.86590674888625618</v>
      </c>
      <c r="I5" s="257">
        <f ca="1">INDIRECT("'pos"&amp;I$2&amp;"'!AV10")</f>
        <v>0.95154306867608196</v>
      </c>
      <c r="J5" s="257">
        <f ca="1">INDIRECT("'pos"&amp;J$2&amp;"'!F7")</f>
        <v>0.94460462332246053</v>
      </c>
      <c r="K5" s="257">
        <f ca="1">INDIRECT("'pos"&amp;K$2&amp;"'!AV10")</f>
        <v>0.93766617796883911</v>
      </c>
      <c r="L5" s="257">
        <f ca="1">INDIRECT("'pos"&amp;L$2&amp;"'!F7")</f>
        <v>0.81210106339080657</v>
      </c>
      <c r="M5" s="258">
        <f ca="1">INDIRECT("'pos"&amp;M$2&amp;"'!AV34")</f>
        <v>0.68653594881277402</v>
      </c>
      <c r="N5" s="257">
        <f ca="1">INDIRECT("'pos"&amp;N$2&amp;"'!F7")</f>
        <v>0.79113275668208327</v>
      </c>
      <c r="O5" s="257">
        <f ca="1">INDIRECT("'pos"&amp;O$2&amp;"'!AV10")</f>
        <v>0.89572956455139252</v>
      </c>
      <c r="P5" s="258">
        <f ca="1">INDIRECT("'pos"&amp;P$2&amp;"'!AV31")</f>
        <v>0.958390889649963</v>
      </c>
      <c r="Q5" s="257">
        <f ca="1">INDIRECT("'pos"&amp;Q$2&amp;"'!F7")</f>
        <v>0.88148750978231072</v>
      </c>
      <c r="R5" s="257">
        <f ca="1">INDIRECT("'pos"&amp;R$2&amp;"'!AV10")</f>
        <v>0.80458412991465833</v>
      </c>
      <c r="S5" s="257">
        <f ca="1">INDIRECT("'pos"&amp;S$2&amp;"'!F7")</f>
        <v>0.76367722452210796</v>
      </c>
      <c r="T5" s="257">
        <f ca="1">INDIRECT("'pos"&amp;T$2&amp;"'!AV10")</f>
        <v>0.72277031912955769</v>
      </c>
      <c r="U5" s="257">
        <f ca="1">INDIRECT("'pos"&amp;U$2&amp;"'!F7")</f>
        <v>0.83365496961244245</v>
      </c>
      <c r="V5" s="257">
        <f ca="1">INDIRECT("'pos"&amp;V$2&amp;"'!AV10")</f>
        <v>0.9445396200953271</v>
      </c>
      <c r="W5" s="257">
        <f ca="1">INDIRECT("'pos"&amp;W$2&amp;"'!F7")</f>
        <v>0.85486699621297646</v>
      </c>
      <c r="X5" s="257">
        <f ca="1">INDIRECT("'pos"&amp;X$2&amp;"'!AV10")</f>
        <v>0.76519437233062571</v>
      </c>
      <c r="Y5" s="257">
        <f ca="1">INDIRECT("'pos"&amp;Y$2&amp;"'!F7")</f>
        <v>0.8334039209494688</v>
      </c>
      <c r="Z5" s="257">
        <f ca="1">INDIRECT("'pos"&amp;Z$2&amp;"'!AV10")</f>
        <v>0.90161346956831179</v>
      </c>
      <c r="AA5" s="257">
        <f ca="1">INDIRECT("'pos"&amp;AA$2&amp;"'!AV10")</f>
        <v>0.82321530075623239</v>
      </c>
      <c r="AB5" s="257">
        <f ca="1">INDIRECT("'pos"&amp;AB$2&amp;"'!AV10")</f>
        <v>0.91394019997326392</v>
      </c>
      <c r="AC5" s="257">
        <f ca="1">INDIRECT("'pos"&amp;AC$2&amp;"'!AV10")</f>
        <v>0.82878478861210603</v>
      </c>
      <c r="AD5" s="257">
        <f ca="1">INDIRECT("'pos"&amp;AD$2&amp;"'!F7")</f>
        <v>0.83984884966358397</v>
      </c>
      <c r="AE5" s="257">
        <f t="shared" ref="AE5:AK5" ca="1" si="4">INDIRECT("'pos"&amp;AE$2&amp;"'!AV10")</f>
        <v>0.85091291071506192</v>
      </c>
      <c r="AF5" s="257">
        <f t="shared" ca="1" si="4"/>
        <v>0.950475238381294</v>
      </c>
      <c r="AG5" s="257">
        <f t="shared" ca="1" si="4"/>
        <v>0.94737420096738956</v>
      </c>
      <c r="AH5" s="257">
        <f t="shared" ca="1" si="4"/>
        <v>0.86725203608448942</v>
      </c>
      <c r="AI5" s="257">
        <f t="shared" ca="1" si="4"/>
        <v>0.87719487707926425</v>
      </c>
      <c r="AJ5" s="257">
        <f t="shared" ca="1" si="4"/>
        <v>0.80601950166617042</v>
      </c>
      <c r="AK5" s="257">
        <f t="shared" ca="1" si="4"/>
        <v>0.86478249658843609</v>
      </c>
      <c r="AL5" s="257">
        <f ca="1">INDIRECT("'pos"&amp;AL$2&amp;"'!F7")</f>
        <v>0.91336506841706311</v>
      </c>
      <c r="AM5" s="257">
        <f ca="1">INDIRECT("'pos"&amp;AM$2&amp;"'!AV10")</f>
        <v>0.96194764024569013</v>
      </c>
      <c r="AN5" s="257">
        <f ca="1">INDIRECT("'pos"&amp;AN$2&amp;"'!F7")</f>
        <v>0.93018165697470256</v>
      </c>
      <c r="AO5" s="257">
        <f ca="1">INDIRECT("'pos"&amp;AO$2&amp;"'!AV10")</f>
        <v>0.898415673703715</v>
      </c>
      <c r="AP5" s="257">
        <f ca="1">INDIRECT("'pos"&amp;AP$2&amp;"'!AV10")</f>
        <v>0.78779443812364947</v>
      </c>
      <c r="AQ5" s="257">
        <f ca="1">INDIRECT("'pos"&amp;AQ$2&amp;"'!AV10")</f>
        <v>0.89893322220474037</v>
      </c>
      <c r="AR5" s="257">
        <f ca="1">INDIRECT("'pos"&amp;AR$2&amp;"'!F7")</f>
        <v>0.91713769946155477</v>
      </c>
      <c r="AS5" s="257">
        <f ca="1">INDIRECT("'pos"&amp;AS$2&amp;"'!AV10")</f>
        <v>0.93534217671836917</v>
      </c>
      <c r="AT5" s="257">
        <f ca="1">INDIRECT("'pos"&amp;AT$2&amp;"'!F7")</f>
        <v>0.92122213636825867</v>
      </c>
      <c r="AU5" s="257">
        <f ca="1">INDIRECT("'pos"&amp;AU$2&amp;"'!AV10")</f>
        <v>0.90710209601814817</v>
      </c>
      <c r="AV5" s="263">
        <f t="shared" ref="AV5:AV11" ca="1" si="5">AVERAGE(B5:AU5)</f>
        <v>0.86079970525991034</v>
      </c>
      <c r="AW5" s="264">
        <f t="shared" ref="AW5:AW11" ca="1" si="6">MIN(B5:AU5)</f>
        <v>0.68653594881277402</v>
      </c>
      <c r="AX5" s="264">
        <f t="shared" ref="AX5:AX11" ca="1" si="7">MAX(B5:AU5)</f>
        <v>0.96194764024569013</v>
      </c>
      <c r="AY5" s="264">
        <f t="shared" ca="1" si="2"/>
        <v>0.91137367275280023</v>
      </c>
      <c r="AZ5" s="264">
        <f t="shared" ca="1" si="3"/>
        <v>0.77366782703634218</v>
      </c>
      <c r="BA5" s="260"/>
    </row>
    <row r="6" spans="1:53">
      <c r="A6" s="267">
        <v>32</v>
      </c>
      <c r="B6" s="257">
        <f ca="1">INDIRECT("'pos"&amp;B$2&amp;"'!AV11")</f>
        <v>0.35803307118757371</v>
      </c>
      <c r="C6" s="257">
        <f ca="1">INDIRECT("'pos"&amp;C$2&amp;"'!F8")</f>
        <v>0.43977453303403868</v>
      </c>
      <c r="D6" s="257">
        <f ca="1">INDIRECT("'pos"&amp;D$2&amp;"'!AV11")</f>
        <v>0.5215159948805036</v>
      </c>
      <c r="E6" s="257">
        <f ca="1">INDIRECT("'pos"&amp;E$2&amp;"'!AV11")</f>
        <v>0.44797677789242268</v>
      </c>
      <c r="F6" s="257">
        <f ca="1">INDIRECT("'pos"&amp;F$2&amp;"'!F8")</f>
        <v>0.44797677789242268</v>
      </c>
      <c r="G6" s="257">
        <f ca="1">INDIRECT("'pos"&amp;G$2&amp;"'!AV11")</f>
        <v>0.44797677789242268</v>
      </c>
      <c r="H6" s="257">
        <f ca="1">INDIRECT("'pos"&amp;H$2&amp;"'!F8")</f>
        <v>0.47801555131628459</v>
      </c>
      <c r="I6" s="257">
        <f ca="1">INDIRECT("'pos"&amp;I$2&amp;"'!AV11")</f>
        <v>0.50805432474014645</v>
      </c>
      <c r="J6" s="257">
        <f ca="1">INDIRECT("'pos"&amp;J$2&amp;"'!F8")</f>
        <v>0.49841314254053765</v>
      </c>
      <c r="K6" s="257">
        <f ca="1">INDIRECT("'pos"&amp;K$2&amp;"'!AV11")</f>
        <v>0.48877196034092885</v>
      </c>
      <c r="L6" s="257">
        <f ca="1">INDIRECT("'pos"&amp;L$2&amp;"'!F8")</f>
        <v>0.38152239308025548</v>
      </c>
      <c r="M6" s="258">
        <f ca="1">INDIRECT("'pos"&amp;M$2&amp;"'!AV35")</f>
        <v>0.27427282581958212</v>
      </c>
      <c r="N6" s="257">
        <f ca="1">INDIRECT("'pos"&amp;N$2&amp;"'!F8")</f>
        <v>0.32455527699698988</v>
      </c>
      <c r="O6" s="257">
        <f ca="1">INDIRECT("'pos"&amp;O$2&amp;"'!AV11")</f>
        <v>0.37483772817439764</v>
      </c>
      <c r="P6" s="258">
        <f ca="1">INDIRECT("'pos"&amp;P$2&amp;"'!AV32")</f>
        <v>0.51278191439282739</v>
      </c>
      <c r="Q6" s="257">
        <f ca="1">INDIRECT("'pos"&amp;Q$2&amp;"'!F8")</f>
        <v>0.40319928595086962</v>
      </c>
      <c r="R6" s="257">
        <f ca="1">INDIRECT("'pos"&amp;R$2&amp;"'!AV11")</f>
        <v>0.29361665750891192</v>
      </c>
      <c r="S6" s="257">
        <f ca="1">INDIRECT("'pos"&amp;S$2&amp;"'!F8")</f>
        <v>0.36160867285667275</v>
      </c>
      <c r="T6" s="257">
        <f ca="1">INDIRECT("'pos"&amp;T$2&amp;"'!AV11")</f>
        <v>0.42960068820443359</v>
      </c>
      <c r="U6" s="257">
        <f ca="1">INDIRECT("'pos"&amp;U$2&amp;"'!F8")</f>
        <v>0.50235589749821252</v>
      </c>
      <c r="V6" s="257">
        <f ca="1">INDIRECT("'pos"&amp;V$2&amp;"'!AV11")</f>
        <v>0.57511110679199151</v>
      </c>
      <c r="W6" s="257">
        <f ca="1">INDIRECT("'pos"&amp;W$2&amp;"'!F8")</f>
        <v>0.40981491190868313</v>
      </c>
      <c r="X6" s="257">
        <f ca="1">INDIRECT("'pos"&amp;X$2&amp;"'!AV11")</f>
        <v>0.24451871702537475</v>
      </c>
      <c r="Y6" s="257">
        <f ca="1">INDIRECT("'pos"&amp;Y$2&amp;"'!F8")</f>
        <v>0.39277017602486258</v>
      </c>
      <c r="Z6" s="257">
        <f ca="1">INDIRECT("'pos"&amp;Z$2&amp;"'!AV11")</f>
        <v>0.54102163502435041</v>
      </c>
      <c r="AA6" s="257">
        <f ca="1">INDIRECT("'pos"&amp;AA$2&amp;"'!AV11")</f>
        <v>0.50888527976308473</v>
      </c>
      <c r="AB6" s="257">
        <f ca="1">INDIRECT("'pos"&amp;AB$2&amp;"'!AV11")</f>
        <v>0.50312872609323489</v>
      </c>
      <c r="AC6" s="257">
        <f ca="1">INDIRECT("'pos"&amp;AC$2&amp;"'!AV11")</f>
        <v>0.39960184665883519</v>
      </c>
      <c r="AD6" s="257">
        <f ca="1">INDIRECT("'pos"&amp;AD$2&amp;"'!F8")</f>
        <v>0.48599208531563365</v>
      </c>
      <c r="AE6" s="257">
        <f t="shared" ref="AE6:AK6" ca="1" si="8">INDIRECT("'pos"&amp;AE$2&amp;"'!AV11")</f>
        <v>0.57238232397243216</v>
      </c>
      <c r="AF6" s="257">
        <f t="shared" ca="1" si="8"/>
        <v>0.58856349404308494</v>
      </c>
      <c r="AG6" s="257">
        <f t="shared" ca="1" si="8"/>
        <v>0.53710800606738007</v>
      </c>
      <c r="AH6" s="257">
        <f t="shared" ca="1" si="8"/>
        <v>0.47000991261575797</v>
      </c>
      <c r="AI6" s="257">
        <f t="shared" ca="1" si="8"/>
        <v>0.43783146042359289</v>
      </c>
      <c r="AJ6" s="257">
        <f t="shared" ca="1" si="8"/>
        <v>0.43761432736795092</v>
      </c>
      <c r="AK6" s="257">
        <f t="shared" ca="1" si="8"/>
        <v>0.33788725259138885</v>
      </c>
      <c r="AL6" s="257">
        <f ca="1">INDIRECT("'pos"&amp;AL$2&amp;"'!F8")</f>
        <v>0.48266222546701959</v>
      </c>
      <c r="AM6" s="257">
        <f ca="1">INDIRECT("'pos"&amp;AM$2&amp;"'!AV11")</f>
        <v>0.62743719834265033</v>
      </c>
      <c r="AN6" s="257">
        <f ca="1">INDIRECT("'pos"&amp;AN$2&amp;"'!F8")</f>
        <v>0.50869939641672313</v>
      </c>
      <c r="AO6" s="257">
        <f ca="1">INDIRECT("'pos"&amp;AO$2&amp;"'!AV11")</f>
        <v>0.38996159449079593</v>
      </c>
      <c r="AP6" s="257">
        <f ca="1">INDIRECT("'pos"&amp;AP$2&amp;"'!AV11")</f>
        <v>0.33440701226861586</v>
      </c>
      <c r="AQ6" s="257">
        <f ca="1">INDIRECT("'pos"&amp;AQ$2&amp;"'!AV11")</f>
        <v>0.34482902402919585</v>
      </c>
      <c r="AR6" s="257">
        <f ca="1">INDIRECT("'pos"&amp;AR$2&amp;"'!F8")</f>
        <v>0.50970318807447135</v>
      </c>
      <c r="AS6" s="257">
        <f ca="1">INDIRECT("'pos"&amp;AS$2&amp;"'!AV11")</f>
        <v>0.67457735211974679</v>
      </c>
      <c r="AT6" s="257">
        <f ca="1">INDIRECT("'pos"&amp;AT$2&amp;"'!F8")</f>
        <v>0.56244668500863892</v>
      </c>
      <c r="AU6" s="257">
        <f ca="1">INDIRECT("'pos"&amp;AU$2&amp;"'!AV11")</f>
        <v>0.45031601789753117</v>
      </c>
      <c r="AV6" s="263">
        <f t="shared" ca="1" si="5"/>
        <v>0.45265524365224935</v>
      </c>
      <c r="AW6" s="264">
        <f t="shared" ca="1" si="6"/>
        <v>0.24451871702537475</v>
      </c>
      <c r="AX6" s="264">
        <f t="shared" ca="1" si="7"/>
        <v>0.67457735211974679</v>
      </c>
      <c r="AY6" s="264">
        <f t="shared" ca="1" si="2"/>
        <v>0.5636162978859981</v>
      </c>
      <c r="AZ6" s="264">
        <f t="shared" ca="1" si="3"/>
        <v>0.34858698033881208</v>
      </c>
      <c r="BA6" s="260"/>
    </row>
    <row r="7" spans="1:53">
      <c r="A7" s="267">
        <v>16</v>
      </c>
      <c r="B7" s="257">
        <f ca="1">INDIRECT("'pos"&amp;B$2&amp;"'!AV12")</f>
        <v>0</v>
      </c>
      <c r="C7" s="257">
        <f ca="1">INDIRECT("'pos"&amp;C$2&amp;"'!F9")</f>
        <v>7.2762738056248652E-2</v>
      </c>
      <c r="D7" s="257">
        <f ca="1">INDIRECT("'pos"&amp;D$2&amp;"'!AV12")</f>
        <v>0.1455254761124973</v>
      </c>
      <c r="E7" s="257">
        <f ca="1">INDIRECT("'pos"&amp;E$2&amp;"'!AV12")</f>
        <v>0.1696316293117977</v>
      </c>
      <c r="F7" s="257">
        <f ca="1">INDIRECT("'pos"&amp;F$2&amp;"'!F9")</f>
        <v>0.1696316293117977</v>
      </c>
      <c r="G7" s="257">
        <f ca="1">INDIRECT("'pos"&amp;G$2&amp;"'!AV12")</f>
        <v>0.1696316293117977</v>
      </c>
      <c r="H7" s="257">
        <f ca="1">INDIRECT("'pos"&amp;H$2&amp;"'!F9")</f>
        <v>8.4815814655898852E-2</v>
      </c>
      <c r="I7" s="257">
        <f ca="1">INDIRECT("'pos"&amp;I$2&amp;"'!AV12")</f>
        <v>0</v>
      </c>
      <c r="J7" s="257">
        <f ca="1">INDIRECT("'pos"&amp;J$2&amp;"'!F9")</f>
        <v>3.6992257330832834E-2</v>
      </c>
      <c r="K7" s="257">
        <f ca="1">INDIRECT("'pos"&amp;K$2&amp;"'!AV12")</f>
        <v>7.3984514661665668E-2</v>
      </c>
      <c r="L7" s="257">
        <f ca="1">INDIRECT("'pos"&amp;L$2&amp;"'!F9")</f>
        <v>3.6992257330832834E-2</v>
      </c>
      <c r="M7" s="258">
        <f ca="1">INDIRECT("'pos"&amp;M$2&amp;"'!AV36")</f>
        <v>0</v>
      </c>
      <c r="N7" s="257">
        <f ca="1">INDIRECT("'pos"&amp;N$2&amp;"'!F9")</f>
        <v>0</v>
      </c>
      <c r="O7" s="257">
        <f ca="1">INDIRECT("'pos"&amp;O$2&amp;"'!AV12")</f>
        <v>0</v>
      </c>
      <c r="P7" s="258">
        <f ca="1">INDIRECT("'pos"&amp;P$2&amp;"'!AV33")</f>
        <v>0</v>
      </c>
      <c r="Q7" s="257">
        <f ca="1">INDIRECT("'pos"&amp;Q$2&amp;"'!F9")</f>
        <v>0</v>
      </c>
      <c r="R7" s="257">
        <f ca="1">INDIRECT("'pos"&amp;R$2&amp;"'!AV12")</f>
        <v>0</v>
      </c>
      <c r="S7" s="257">
        <f ca="1">INDIRECT("'pos"&amp;S$2&amp;"'!F9")</f>
        <v>8.2553284388248924E-2</v>
      </c>
      <c r="T7" s="257">
        <f ca="1">INDIRECT("'pos"&amp;T$2&amp;"'!AV12")</f>
        <v>0.16510656877649785</v>
      </c>
      <c r="U7" s="257">
        <f ca="1">INDIRECT("'pos"&amp;U$2&amp;"'!F9")</f>
        <v>0.14746748161154227</v>
      </c>
      <c r="V7" s="257">
        <f ca="1">INDIRECT("'pos"&amp;V$2&amp;"'!AV12")</f>
        <v>0.12982839444658673</v>
      </c>
      <c r="W7" s="257">
        <f ca="1">INDIRECT("'pos"&amp;W$2&amp;"'!F9")</f>
        <v>6.4914197223293363E-2</v>
      </c>
      <c r="X7" s="257">
        <f ca="1">INDIRECT("'pos"&amp;X$2&amp;"'!AV12")</f>
        <v>0</v>
      </c>
      <c r="Y7" s="257">
        <f ca="1">INDIRECT("'pos"&amp;Y$2&amp;"'!F9")</f>
        <v>8.13489295945799E-2</v>
      </c>
      <c r="Z7" s="257">
        <f ca="1">INDIRECT("'pos"&amp;Z$2&amp;"'!AV12")</f>
        <v>0.1626978591891598</v>
      </c>
      <c r="AA7" s="257">
        <f ca="1">INDIRECT("'pos"&amp;AA$2&amp;"'!AV12")</f>
        <v>0</v>
      </c>
      <c r="AB7" s="257">
        <f ca="1">INDIRECT("'pos"&amp;AB$2&amp;"'!AV12")</f>
        <v>7.3234136171497544E-2</v>
      </c>
      <c r="AC7" s="257">
        <f ca="1">INDIRECT("'pos"&amp;AC$2&amp;"'!AV12")</f>
        <v>0</v>
      </c>
      <c r="AD7" s="257">
        <f ca="1">INDIRECT("'pos"&amp;AD$2&amp;"'!F9")</f>
        <v>0</v>
      </c>
      <c r="AE7" s="257">
        <f t="shared" ref="AE7:AK7" ca="1" si="9">INDIRECT("'pos"&amp;AE$2&amp;"'!AV12")</f>
        <v>0</v>
      </c>
      <c r="AF7" s="257">
        <f t="shared" ca="1" si="9"/>
        <v>0.13710389094489817</v>
      </c>
      <c r="AG7" s="257">
        <f t="shared" ca="1" si="9"/>
        <v>9.1897279645465679E-2</v>
      </c>
      <c r="AH7" s="257">
        <f t="shared" ca="1" si="9"/>
        <v>7.9939878922198115E-2</v>
      </c>
      <c r="AI7" s="257">
        <f t="shared" ca="1" si="9"/>
        <v>8.205862730923541E-2</v>
      </c>
      <c r="AJ7" s="257">
        <f t="shared" ca="1" si="9"/>
        <v>0.14029192895030373</v>
      </c>
      <c r="AK7" s="257">
        <f t="shared" ca="1" si="9"/>
        <v>0</v>
      </c>
      <c r="AL7" s="257">
        <f ca="1">INDIRECT("'pos"&amp;AL$2&amp;"'!F9")</f>
        <v>6.9504562856931851E-2</v>
      </c>
      <c r="AM7" s="257">
        <f ca="1">INDIRECT("'pos"&amp;AM$2&amp;"'!AV12")</f>
        <v>0.1390091257138637</v>
      </c>
      <c r="AN7" s="257">
        <f ca="1">INDIRECT("'pos"&amp;AN$2&amp;"'!F9")</f>
        <v>6.9504562856931851E-2</v>
      </c>
      <c r="AO7" s="257">
        <f ca="1">INDIRECT("'pos"&amp;AO$2&amp;"'!AV12")</f>
        <v>0</v>
      </c>
      <c r="AP7" s="257">
        <f ca="1">INDIRECT("'pos"&amp;AP$2&amp;"'!AV12")</f>
        <v>6.2171778251238902E-2</v>
      </c>
      <c r="AQ7" s="257">
        <f ca="1">INDIRECT("'pos"&amp;AQ$2&amp;"'!AV12")</f>
        <v>2.9292093852632733E-2</v>
      </c>
      <c r="AR7" s="257">
        <f ca="1">INDIRECT("'pos"&amp;AR$2&amp;"'!F9")</f>
        <v>0.17948536913398616</v>
      </c>
      <c r="AS7" s="257">
        <f ca="1">INDIRECT("'pos"&amp;AS$2&amp;"'!AV12")</f>
        <v>0.32967864441533956</v>
      </c>
      <c r="AT7" s="257">
        <f ca="1">INDIRECT("'pos"&amp;AT$2&amp;"'!F9")</f>
        <v>0.16483932220766978</v>
      </c>
      <c r="AU7" s="257">
        <f ca="1">INDIRECT("'pos"&amp;AU$2&amp;"'!AV12")</f>
        <v>0</v>
      </c>
      <c r="AV7" s="263">
        <f t="shared" ca="1" si="5"/>
        <v>7.4823823098814607E-2</v>
      </c>
      <c r="AW7" s="264">
        <f t="shared" ca="1" si="6"/>
        <v>0</v>
      </c>
      <c r="AX7" s="264">
        <f t="shared" ca="1" si="7"/>
        <v>0.32967864441533956</v>
      </c>
      <c r="AY7" s="264">
        <f t="shared" ca="1" si="2"/>
        <v>0.2022512337570771</v>
      </c>
      <c r="AZ7" s="264">
        <f t="shared" ca="1" si="3"/>
        <v>3.7411911549407303E-2</v>
      </c>
      <c r="BA7" s="260"/>
    </row>
    <row r="8" spans="1:53">
      <c r="A8" s="267">
        <v>8</v>
      </c>
      <c r="B8" s="257">
        <f ca="1">INDIRECT("'pos"&amp;B$2&amp;"'!AV13")</f>
        <v>0</v>
      </c>
      <c r="C8" s="257">
        <f ca="1">INDIRECT("'pos"&amp;C$2&amp;"'!F10")</f>
        <v>0</v>
      </c>
      <c r="D8" s="257">
        <f ca="1">INDIRECT("'pos"&amp;D$2&amp;"'!AV13")</f>
        <v>0</v>
      </c>
      <c r="E8" s="257">
        <f ca="1">INDIRECT("'pos"&amp;E$2&amp;"'!AV13")</f>
        <v>0</v>
      </c>
      <c r="F8" s="257">
        <f ca="1">INDIRECT("'pos"&amp;F$2&amp;"'!F10")</f>
        <v>0</v>
      </c>
      <c r="G8" s="257">
        <f ca="1">INDIRECT("'pos"&amp;G$2&amp;"'!AV13")</f>
        <v>0</v>
      </c>
      <c r="H8" s="257">
        <f ca="1">INDIRECT("'pos"&amp;H$2&amp;"'!F10")</f>
        <v>0</v>
      </c>
      <c r="I8" s="257">
        <f ca="1">INDIRECT("'pos"&amp;I$2&amp;"'!AV13")</f>
        <v>0</v>
      </c>
      <c r="J8" s="257">
        <f ca="1">INDIRECT("'pos"&amp;J$2&amp;"'!F10")</f>
        <v>0</v>
      </c>
      <c r="K8" s="257">
        <f ca="1">INDIRECT("'pos"&amp;K$2&amp;"'!AV13")</f>
        <v>0</v>
      </c>
      <c r="L8" s="257">
        <f ca="1">INDIRECT("'pos"&amp;L$2&amp;"'!F10")</f>
        <v>0</v>
      </c>
      <c r="M8" s="258">
        <f ca="1">INDIRECT("'pos"&amp;M$2&amp;"'!AV37")</f>
        <v>0</v>
      </c>
      <c r="N8" s="257">
        <f ca="1">INDIRECT("'pos"&amp;N$2&amp;"'!F10")</f>
        <v>0</v>
      </c>
      <c r="O8" s="257">
        <f ca="1">INDIRECT("'pos"&amp;O$2&amp;"'!AV13")</f>
        <v>0</v>
      </c>
      <c r="P8" s="258">
        <f ca="1">INDIRECT("'pos"&amp;P$2&amp;"'!AV34")</f>
        <v>0</v>
      </c>
      <c r="Q8" s="257">
        <f ca="1">INDIRECT("'pos"&amp;Q$2&amp;"'!F10")</f>
        <v>0</v>
      </c>
      <c r="R8" s="257">
        <f ca="1">INDIRECT("'pos"&amp;R$2&amp;"'!AV13")</f>
        <v>0</v>
      </c>
      <c r="S8" s="257">
        <f ca="1">INDIRECT("'pos"&amp;S$2&amp;"'!F10")</f>
        <v>0</v>
      </c>
      <c r="T8" s="257">
        <f ca="1">INDIRECT("'pos"&amp;T$2&amp;"'!AV13")</f>
        <v>0</v>
      </c>
      <c r="U8" s="257">
        <f ca="1">INDIRECT("'pos"&amp;U$2&amp;"'!F10")</f>
        <v>0</v>
      </c>
      <c r="V8" s="257">
        <f ca="1">INDIRECT("'pos"&amp;V$2&amp;"'!AV13")</f>
        <v>0</v>
      </c>
      <c r="W8" s="257">
        <f ca="1">INDIRECT("'pos"&amp;W$2&amp;"'!F10")</f>
        <v>0</v>
      </c>
      <c r="X8" s="257">
        <f ca="1">INDIRECT("'pos"&amp;X$2&amp;"'!AV13")</f>
        <v>0</v>
      </c>
      <c r="Y8" s="257">
        <f ca="1">INDIRECT("'pos"&amp;Y$2&amp;"'!F10")</f>
        <v>0</v>
      </c>
      <c r="Z8" s="257">
        <f ca="1">INDIRECT("'pos"&amp;Z$2&amp;"'!AV13")</f>
        <v>0</v>
      </c>
      <c r="AA8" s="257">
        <f ca="1">INDIRECT("'pos"&amp;AA$2&amp;"'!AV13")</f>
        <v>0</v>
      </c>
      <c r="AB8" s="257">
        <f ca="1">INDIRECT("'pos"&amp;AB$2&amp;"'!AV13")</f>
        <v>0</v>
      </c>
      <c r="AC8" s="257">
        <f ca="1">INDIRECT("'pos"&amp;AC$2&amp;"'!AV13")</f>
        <v>0</v>
      </c>
      <c r="AD8" s="257">
        <f ca="1">INDIRECT("'pos"&amp;AD$2&amp;"'!F10")</f>
        <v>0</v>
      </c>
      <c r="AE8" s="257">
        <f t="shared" ref="AE8:AK8" ca="1" si="10">INDIRECT("'pos"&amp;AE$2&amp;"'!AV13")</f>
        <v>0</v>
      </c>
      <c r="AF8" s="257">
        <f t="shared" ca="1" si="10"/>
        <v>0</v>
      </c>
      <c r="AG8" s="257">
        <f t="shared" ca="1" si="10"/>
        <v>0</v>
      </c>
      <c r="AH8" s="257">
        <f t="shared" ca="1" si="10"/>
        <v>0</v>
      </c>
      <c r="AI8" s="257">
        <f t="shared" ca="1" si="10"/>
        <v>0</v>
      </c>
      <c r="AJ8" s="257">
        <f t="shared" ca="1" si="10"/>
        <v>0</v>
      </c>
      <c r="AK8" s="257">
        <f t="shared" ca="1" si="10"/>
        <v>0</v>
      </c>
      <c r="AL8" s="257">
        <f ca="1">INDIRECT("'pos"&amp;AL$2&amp;"'!F10")</f>
        <v>0</v>
      </c>
      <c r="AM8" s="257">
        <f ca="1">INDIRECT("'pos"&amp;AM$2&amp;"'!AV13")</f>
        <v>0</v>
      </c>
      <c r="AN8" s="257">
        <f ca="1">INDIRECT("'pos"&amp;AN$2&amp;"'!F10")</f>
        <v>0</v>
      </c>
      <c r="AO8" s="257">
        <f ca="1">INDIRECT("'pos"&amp;AO$2&amp;"'!AV13")</f>
        <v>0</v>
      </c>
      <c r="AP8" s="257">
        <f ca="1">INDIRECT("'pos"&amp;AP$2&amp;"'!AV13")</f>
        <v>0</v>
      </c>
      <c r="AQ8" s="257">
        <f ca="1">INDIRECT("'pos"&amp;AQ$2&amp;"'!AV13")</f>
        <v>0</v>
      </c>
      <c r="AR8" s="257">
        <f ca="1">INDIRECT("'pos"&amp;AR$2&amp;"'!F10")</f>
        <v>4.2989743946890202E-2</v>
      </c>
      <c r="AS8" s="257">
        <f ca="1">INDIRECT("'pos"&amp;AS$2&amp;"'!AV13")</f>
        <v>8.5979487893780404E-2</v>
      </c>
      <c r="AT8" s="257">
        <f ca="1">INDIRECT("'pos"&amp;AT$2&amp;"'!F10")</f>
        <v>4.2989743946890202E-2</v>
      </c>
      <c r="AU8" s="257">
        <f ca="1">INDIRECT("'pos"&amp;AU$2&amp;"'!AV13")</f>
        <v>0</v>
      </c>
      <c r="AV8" s="263">
        <f t="shared" ca="1" si="5"/>
        <v>3.7382386040774088E-3</v>
      </c>
      <c r="AW8" s="264">
        <f t="shared" ca="1" si="6"/>
        <v>0</v>
      </c>
      <c r="AX8" s="264">
        <f t="shared" ca="1" si="7"/>
        <v>8.5979487893780404E-2</v>
      </c>
      <c r="AY8" s="264">
        <f t="shared" ca="1" si="2"/>
        <v>4.4858863248928904E-2</v>
      </c>
      <c r="AZ8" s="264">
        <f t="shared" ca="1" si="3"/>
        <v>1.8691193020387044E-3</v>
      </c>
      <c r="BA8" s="260"/>
    </row>
    <row r="9" spans="1:53">
      <c r="A9" s="267">
        <v>2</v>
      </c>
      <c r="B9" s="257">
        <f ca="1">INDIRECT("'pos"&amp;B$2&amp;"'!AV14")</f>
        <v>0</v>
      </c>
      <c r="C9" s="257">
        <f ca="1">INDIRECT("'pos"&amp;C$2&amp;"'!F11")</f>
        <v>0</v>
      </c>
      <c r="D9" s="257">
        <f ca="1">INDIRECT("'pos"&amp;D$2&amp;"'!AV14")</f>
        <v>0</v>
      </c>
      <c r="E9" s="257">
        <f ca="1">INDIRECT("'pos"&amp;E$2&amp;"'!AV14")</f>
        <v>0</v>
      </c>
      <c r="F9" s="257">
        <f ca="1">INDIRECT("'pos"&amp;F$2&amp;"'!F11")</f>
        <v>0</v>
      </c>
      <c r="G9" s="257">
        <f ca="1">INDIRECT("'pos"&amp;G$2&amp;"'!AV14")</f>
        <v>0</v>
      </c>
      <c r="H9" s="257">
        <f ca="1">INDIRECT("'pos"&amp;H$2&amp;"'!F11")</f>
        <v>0</v>
      </c>
      <c r="I9" s="257">
        <f ca="1">INDIRECT("'pos"&amp;I$2&amp;"'!AV14")</f>
        <v>0</v>
      </c>
      <c r="J9" s="257">
        <f ca="1">INDIRECT("'pos"&amp;J$2&amp;"'!F11")</f>
        <v>0</v>
      </c>
      <c r="K9" s="257">
        <f ca="1">INDIRECT("'pos"&amp;K$2&amp;"'!AV14")</f>
        <v>0</v>
      </c>
      <c r="L9" s="257">
        <f ca="1">INDIRECT("'pos"&amp;L$2&amp;"'!F11")</f>
        <v>0</v>
      </c>
      <c r="M9" s="258">
        <f ca="1">INDIRECT("'pos"&amp;M$2&amp;"'!AV38")</f>
        <v>0</v>
      </c>
      <c r="N9" s="257">
        <f ca="1">INDIRECT("'pos"&amp;N$2&amp;"'!F11")</f>
        <v>0</v>
      </c>
      <c r="O9" s="257">
        <f ca="1">INDIRECT("'pos"&amp;O$2&amp;"'!AV14")</f>
        <v>0</v>
      </c>
      <c r="P9" s="258">
        <f ca="1">INDIRECT("'pos"&amp;P$2&amp;"'!AV35")</f>
        <v>0</v>
      </c>
      <c r="Q9" s="257">
        <f ca="1">INDIRECT("'pos"&amp;Q$2&amp;"'!F11")</f>
        <v>0</v>
      </c>
      <c r="R9" s="257">
        <f ca="1">INDIRECT("'pos"&amp;R$2&amp;"'!AV14")</f>
        <v>0</v>
      </c>
      <c r="S9" s="257">
        <f ca="1">INDIRECT("'pos"&amp;S$2&amp;"'!F11")</f>
        <v>0</v>
      </c>
      <c r="T9" s="257">
        <f ca="1">INDIRECT("'pos"&amp;T$2&amp;"'!AV14")</f>
        <v>0</v>
      </c>
      <c r="U9" s="257">
        <f ca="1">INDIRECT("'pos"&amp;U$2&amp;"'!F11")</f>
        <v>0</v>
      </c>
      <c r="V9" s="257">
        <f ca="1">INDIRECT("'pos"&amp;V$2&amp;"'!AV14")</f>
        <v>0</v>
      </c>
      <c r="W9" s="257">
        <f ca="1">INDIRECT("'pos"&amp;W$2&amp;"'!F11")</f>
        <v>0</v>
      </c>
      <c r="X9" s="257">
        <f ca="1">INDIRECT("'pos"&amp;X$2&amp;"'!AV14")</f>
        <v>0</v>
      </c>
      <c r="Y9" s="257">
        <f ca="1">INDIRECT("'pos"&amp;Y$2&amp;"'!F11")</f>
        <v>0</v>
      </c>
      <c r="Z9" s="257">
        <f ca="1">INDIRECT("'pos"&amp;Z$2&amp;"'!AV14")</f>
        <v>0</v>
      </c>
      <c r="AA9" s="257">
        <f ca="1">INDIRECT("'pos"&amp;AA$2&amp;"'!AV14")</f>
        <v>0</v>
      </c>
      <c r="AB9" s="257">
        <f ca="1">INDIRECT("'pos"&amp;AB$2&amp;"'!AV14")</f>
        <v>0</v>
      </c>
      <c r="AC9" s="257">
        <f ca="1">INDIRECT("'pos"&amp;AC$2&amp;"'!AV14")</f>
        <v>0</v>
      </c>
      <c r="AD9" s="257">
        <f ca="1">INDIRECT("'pos"&amp;AD$2&amp;"'!F11")</f>
        <v>0</v>
      </c>
      <c r="AE9" s="257">
        <f t="shared" ref="AE9:AK9" ca="1" si="11">INDIRECT("'pos"&amp;AE$2&amp;"'!AV14")</f>
        <v>0</v>
      </c>
      <c r="AF9" s="257">
        <f t="shared" ca="1" si="11"/>
        <v>0</v>
      </c>
      <c r="AG9" s="257">
        <f t="shared" ca="1" si="11"/>
        <v>0</v>
      </c>
      <c r="AH9" s="257">
        <f t="shared" ca="1" si="11"/>
        <v>0</v>
      </c>
      <c r="AI9" s="257">
        <f t="shared" ca="1" si="11"/>
        <v>0</v>
      </c>
      <c r="AJ9" s="257">
        <f t="shared" ca="1" si="11"/>
        <v>0</v>
      </c>
      <c r="AK9" s="257">
        <f t="shared" ca="1" si="11"/>
        <v>0</v>
      </c>
      <c r="AL9" s="257">
        <f ca="1">INDIRECT("'pos"&amp;AL$2&amp;"'!F11")</f>
        <v>0</v>
      </c>
      <c r="AM9" s="257">
        <f ca="1">INDIRECT("'pos"&amp;AM$2&amp;"'!AV14")</f>
        <v>0</v>
      </c>
      <c r="AN9" s="257">
        <f ca="1">INDIRECT("'pos"&amp;AN$2&amp;"'!F11")</f>
        <v>0</v>
      </c>
      <c r="AO9" s="257">
        <f ca="1">INDIRECT("'pos"&amp;AO$2&amp;"'!AV14")</f>
        <v>0</v>
      </c>
      <c r="AP9" s="257">
        <f ca="1">INDIRECT("'pos"&amp;AP$2&amp;"'!AV14")</f>
        <v>0</v>
      </c>
      <c r="AQ9" s="257">
        <f ca="1">INDIRECT("'pos"&amp;AQ$2&amp;"'!AV14")</f>
        <v>0</v>
      </c>
      <c r="AR9" s="257">
        <f ca="1">INDIRECT("'pos"&amp;AR$2&amp;"'!F11")</f>
        <v>0</v>
      </c>
      <c r="AS9" s="257">
        <f ca="1">INDIRECT("'pos"&amp;AS$2&amp;"'!AV14")</f>
        <v>0</v>
      </c>
      <c r="AT9" s="257">
        <f ca="1">INDIRECT("'pos"&amp;AT$2&amp;"'!F11")</f>
        <v>0</v>
      </c>
      <c r="AU9" s="257">
        <f ca="1">INDIRECT("'pos"&amp;AU$2&amp;"'!AV14")</f>
        <v>0</v>
      </c>
      <c r="AV9" s="263">
        <f t="shared" ca="1" si="5"/>
        <v>0</v>
      </c>
      <c r="AW9" s="264">
        <f t="shared" ca="1" si="6"/>
        <v>0</v>
      </c>
      <c r="AX9" s="264">
        <f t="shared" ca="1" si="7"/>
        <v>0</v>
      </c>
      <c r="AY9" s="264">
        <f t="shared" ca="1" si="2"/>
        <v>0</v>
      </c>
      <c r="AZ9" s="264">
        <f t="shared" ca="1" si="3"/>
        <v>0</v>
      </c>
      <c r="BA9" s="260"/>
    </row>
    <row r="10" spans="1:53">
      <c r="A10" s="267">
        <v>1</v>
      </c>
      <c r="B10" s="257">
        <f ca="1">INDIRECT("'pos"&amp;B$2&amp;"'!AV15")</f>
        <v>0</v>
      </c>
      <c r="C10" s="257">
        <f ca="1">INDIRECT("'pos"&amp;C$2&amp;"'!F12")</f>
        <v>0</v>
      </c>
      <c r="D10" s="257">
        <f ca="1">INDIRECT("'pos"&amp;D$2&amp;"'!AV15")</f>
        <v>0</v>
      </c>
      <c r="E10" s="257">
        <f ca="1">INDIRECT("'pos"&amp;E$2&amp;"'!AV15")</f>
        <v>0</v>
      </c>
      <c r="F10" s="257">
        <f ca="1">INDIRECT("'pos"&amp;F$2&amp;"'!F12")</f>
        <v>0</v>
      </c>
      <c r="G10" s="257">
        <f ca="1">INDIRECT("'pos"&amp;G$2&amp;"'!AV15")</f>
        <v>0</v>
      </c>
      <c r="H10" s="257">
        <f ca="1">INDIRECT("'pos"&amp;H$2&amp;"'!F12")</f>
        <v>0</v>
      </c>
      <c r="I10" s="257">
        <f ca="1">INDIRECT("'pos"&amp;I$2&amp;"'!AV15")</f>
        <v>0</v>
      </c>
      <c r="J10" s="257">
        <f ca="1">INDIRECT("'pos"&amp;J$2&amp;"'!F12")</f>
        <v>0</v>
      </c>
      <c r="K10" s="257">
        <f ca="1">INDIRECT("'pos"&amp;K$2&amp;"'!AV15")</f>
        <v>0</v>
      </c>
      <c r="L10" s="257">
        <f ca="1">INDIRECT("'pos"&amp;L$2&amp;"'!F12")</f>
        <v>0</v>
      </c>
      <c r="M10" s="258">
        <f ca="1">INDIRECT("'pos"&amp;M$2&amp;"'!AV39")</f>
        <v>0</v>
      </c>
      <c r="N10" s="257">
        <f ca="1">INDIRECT("'pos"&amp;N$2&amp;"'!F12")</f>
        <v>0</v>
      </c>
      <c r="O10" s="257">
        <f ca="1">INDIRECT("'pos"&amp;O$2&amp;"'!AV15")</f>
        <v>0</v>
      </c>
      <c r="P10" s="258">
        <f ca="1">INDIRECT("'pos"&amp;P$2&amp;"'!AV36")</f>
        <v>0</v>
      </c>
      <c r="Q10" s="257">
        <f ca="1">INDIRECT("'pos"&amp;Q$2&amp;"'!F12")</f>
        <v>0</v>
      </c>
      <c r="R10" s="257">
        <f ca="1">INDIRECT("'pos"&amp;R$2&amp;"'!AV15")</f>
        <v>0</v>
      </c>
      <c r="S10" s="257">
        <f ca="1">INDIRECT("'pos"&amp;S$2&amp;"'!F12")</f>
        <v>0</v>
      </c>
      <c r="T10" s="257">
        <f ca="1">INDIRECT("'pos"&amp;T$2&amp;"'!AV15")</f>
        <v>0</v>
      </c>
      <c r="U10" s="257">
        <f ca="1">INDIRECT("'pos"&amp;U$2&amp;"'!F12")</f>
        <v>0</v>
      </c>
      <c r="V10" s="257">
        <f ca="1">INDIRECT("'pos"&amp;V$2&amp;"'!AV15")</f>
        <v>0</v>
      </c>
      <c r="W10" s="257">
        <f ca="1">INDIRECT("'pos"&amp;W$2&amp;"'!F12")</f>
        <v>0</v>
      </c>
      <c r="X10" s="257">
        <f ca="1">INDIRECT("'pos"&amp;X$2&amp;"'!AV15")</f>
        <v>0</v>
      </c>
      <c r="Y10" s="257">
        <f ca="1">INDIRECT("'pos"&amp;Y$2&amp;"'!F12")</f>
        <v>0</v>
      </c>
      <c r="Z10" s="257">
        <f ca="1">INDIRECT("'pos"&amp;Z$2&amp;"'!AV15")</f>
        <v>0</v>
      </c>
      <c r="AA10" s="257">
        <f ca="1">INDIRECT("'pos"&amp;AA$2&amp;"'!AV15")</f>
        <v>0</v>
      </c>
      <c r="AB10" s="257">
        <f ca="1">INDIRECT("'pos"&amp;AB$2&amp;"'!AV15")</f>
        <v>0</v>
      </c>
      <c r="AC10" s="257">
        <f ca="1">INDIRECT("'pos"&amp;AC$2&amp;"'!AV15")</f>
        <v>0</v>
      </c>
      <c r="AD10" s="257">
        <f ca="1">INDIRECT("'pos"&amp;AD$2&amp;"'!F12")</f>
        <v>0</v>
      </c>
      <c r="AE10" s="257">
        <f t="shared" ref="AE10:AK10" ca="1" si="12">INDIRECT("'pos"&amp;AE$2&amp;"'!AV15")</f>
        <v>0</v>
      </c>
      <c r="AF10" s="257">
        <f t="shared" ca="1" si="12"/>
        <v>0</v>
      </c>
      <c r="AG10" s="257">
        <f t="shared" ca="1" si="12"/>
        <v>0</v>
      </c>
      <c r="AH10" s="257">
        <f t="shared" ca="1" si="12"/>
        <v>0</v>
      </c>
      <c r="AI10" s="257">
        <f t="shared" ca="1" si="12"/>
        <v>0</v>
      </c>
      <c r="AJ10" s="257">
        <f t="shared" ca="1" si="12"/>
        <v>0</v>
      </c>
      <c r="AK10" s="257">
        <f t="shared" ca="1" si="12"/>
        <v>0</v>
      </c>
      <c r="AL10" s="257">
        <f ca="1">INDIRECT("'pos"&amp;AL$2&amp;"'!F12")</f>
        <v>0</v>
      </c>
      <c r="AM10" s="257">
        <f ca="1">INDIRECT("'pos"&amp;AM$2&amp;"'!AV15")</f>
        <v>0</v>
      </c>
      <c r="AN10" s="257">
        <f ca="1">INDIRECT("'pos"&amp;AN$2&amp;"'!F12")</f>
        <v>0</v>
      </c>
      <c r="AO10" s="257">
        <f ca="1">INDIRECT("'pos"&amp;AO$2&amp;"'!AV15")</f>
        <v>0</v>
      </c>
      <c r="AP10" s="257">
        <f ca="1">INDIRECT("'pos"&amp;AP$2&amp;"'!AV15")</f>
        <v>0</v>
      </c>
      <c r="AQ10" s="257">
        <f ca="1">INDIRECT("'pos"&amp;AQ$2&amp;"'!AV15")</f>
        <v>0</v>
      </c>
      <c r="AR10" s="257">
        <f ca="1">INDIRECT("'pos"&amp;AR$2&amp;"'!F12")</f>
        <v>0</v>
      </c>
      <c r="AS10" s="257">
        <f ca="1">INDIRECT("'pos"&amp;AS$2&amp;"'!AV15")</f>
        <v>0</v>
      </c>
      <c r="AT10" s="257">
        <f ca="1">INDIRECT("'pos"&amp;AT$2&amp;"'!F12")</f>
        <v>0</v>
      </c>
      <c r="AU10" s="257">
        <f ca="1">INDIRECT("'pos"&amp;AU$2&amp;"'!AV15")</f>
        <v>0</v>
      </c>
      <c r="AV10" s="263">
        <f t="shared" ca="1" si="5"/>
        <v>0</v>
      </c>
      <c r="AW10" s="264">
        <f t="shared" ca="1" si="6"/>
        <v>0</v>
      </c>
      <c r="AX10" s="264">
        <f t="shared" ca="1" si="7"/>
        <v>0</v>
      </c>
      <c r="AY10" s="264">
        <f t="shared" ca="1" si="2"/>
        <v>0</v>
      </c>
      <c r="AZ10" s="264">
        <f t="shared" ca="1" si="3"/>
        <v>0</v>
      </c>
      <c r="BA10" s="260"/>
    </row>
    <row r="11" spans="1:53">
      <c r="A11" s="267">
        <v>6.3E-2</v>
      </c>
      <c r="B11" s="257">
        <f ca="1">INDIRECT("'pos"&amp;B$2&amp;"'!AV16")</f>
        <v>0</v>
      </c>
      <c r="C11" s="257">
        <f ca="1">INDIRECT("'pos"&amp;C$2&amp;"'!F13")</f>
        <v>0</v>
      </c>
      <c r="D11" s="257">
        <f ca="1">INDIRECT("'pos"&amp;D$2&amp;"'!AV16")</f>
        <v>0</v>
      </c>
      <c r="E11" s="257">
        <f ca="1">INDIRECT("'pos"&amp;E$2&amp;"'!AV16")</f>
        <v>0</v>
      </c>
      <c r="F11" s="257">
        <f ca="1">INDIRECT("'pos"&amp;F$2&amp;"'!F13")</f>
        <v>0</v>
      </c>
      <c r="G11" s="257">
        <f ca="1">INDIRECT("'pos"&amp;G$2&amp;"'!AV16")</f>
        <v>0</v>
      </c>
      <c r="H11" s="257">
        <f ca="1">INDIRECT("'pos"&amp;H$2&amp;"'!F13")</f>
        <v>0</v>
      </c>
      <c r="I11" s="257">
        <f ca="1">INDIRECT("'pos"&amp;I$2&amp;"'!AV16")</f>
        <v>0</v>
      </c>
      <c r="J11" s="257">
        <f ca="1">INDIRECT("'pos"&amp;J$2&amp;"'!F13")</f>
        <v>0</v>
      </c>
      <c r="K11" s="257">
        <f ca="1">INDIRECT("'pos"&amp;K$2&amp;"'!AV16")</f>
        <v>0</v>
      </c>
      <c r="L11" s="257">
        <f ca="1">INDIRECT("'pos"&amp;L$2&amp;"'!F13")</f>
        <v>0</v>
      </c>
      <c r="M11" s="258">
        <f ca="1">INDIRECT("'pos"&amp;M$2&amp;"'!AV40")</f>
        <v>0</v>
      </c>
      <c r="N11" s="257">
        <f ca="1">INDIRECT("'pos"&amp;N$2&amp;"'!F13")</f>
        <v>0</v>
      </c>
      <c r="O11" s="257">
        <f ca="1">INDIRECT("'pos"&amp;O$2&amp;"'!AV16")</f>
        <v>0</v>
      </c>
      <c r="P11" s="258">
        <f ca="1">INDIRECT("'pos"&amp;P$2&amp;"'!AV37")</f>
        <v>0</v>
      </c>
      <c r="Q11" s="257">
        <f ca="1">INDIRECT("'pos"&amp;Q$2&amp;"'!F13")</f>
        <v>0</v>
      </c>
      <c r="R11" s="257">
        <f ca="1">INDIRECT("'pos"&amp;R$2&amp;"'!AV16")</f>
        <v>0</v>
      </c>
      <c r="S11" s="257">
        <f ca="1">INDIRECT("'pos"&amp;S$2&amp;"'!F13")</f>
        <v>0</v>
      </c>
      <c r="T11" s="257">
        <f ca="1">INDIRECT("'pos"&amp;T$2&amp;"'!AV16")</f>
        <v>0</v>
      </c>
      <c r="U11" s="257">
        <f ca="1">INDIRECT("'pos"&amp;U$2&amp;"'!F13")</f>
        <v>0</v>
      </c>
      <c r="V11" s="257">
        <f ca="1">INDIRECT("'pos"&amp;V$2&amp;"'!AV16")</f>
        <v>0</v>
      </c>
      <c r="W11" s="257">
        <f ca="1">INDIRECT("'pos"&amp;W$2&amp;"'!F13")</f>
        <v>0</v>
      </c>
      <c r="X11" s="257">
        <f ca="1">INDIRECT("'pos"&amp;X$2&amp;"'!AV16")</f>
        <v>0</v>
      </c>
      <c r="Y11" s="257">
        <f ca="1">INDIRECT("'pos"&amp;Y$2&amp;"'!F13")</f>
        <v>0</v>
      </c>
      <c r="Z11" s="257">
        <f ca="1">INDIRECT("'pos"&amp;Z$2&amp;"'!AV16")</f>
        <v>0</v>
      </c>
      <c r="AA11" s="257">
        <f ca="1">INDIRECT("'pos"&amp;AA$2&amp;"'!AV16")</f>
        <v>0</v>
      </c>
      <c r="AB11" s="257">
        <f ca="1">INDIRECT("'pos"&amp;AB$2&amp;"'!AV16")</f>
        <v>0</v>
      </c>
      <c r="AC11" s="257">
        <f ca="1">INDIRECT("'pos"&amp;AC$2&amp;"'!AV16")</f>
        <v>0</v>
      </c>
      <c r="AD11" s="257">
        <f ca="1">INDIRECT("'pos"&amp;AD$2&amp;"'!F13")</f>
        <v>0</v>
      </c>
      <c r="AE11" s="257">
        <f t="shared" ref="AE11:AK11" ca="1" si="13">INDIRECT("'pos"&amp;AE$2&amp;"'!AV16")</f>
        <v>0</v>
      </c>
      <c r="AF11" s="257">
        <f t="shared" ca="1" si="13"/>
        <v>0</v>
      </c>
      <c r="AG11" s="257">
        <f t="shared" ca="1" si="13"/>
        <v>0</v>
      </c>
      <c r="AH11" s="257">
        <f t="shared" ca="1" si="13"/>
        <v>0</v>
      </c>
      <c r="AI11" s="257">
        <f t="shared" ca="1" si="13"/>
        <v>0</v>
      </c>
      <c r="AJ11" s="257">
        <f t="shared" ca="1" si="13"/>
        <v>0</v>
      </c>
      <c r="AK11" s="257">
        <f t="shared" ca="1" si="13"/>
        <v>0</v>
      </c>
      <c r="AL11" s="257">
        <f ca="1">INDIRECT("'pos"&amp;AL$2&amp;"'!F13")</f>
        <v>0</v>
      </c>
      <c r="AM11" s="257">
        <f ca="1">INDIRECT("'pos"&amp;AM$2&amp;"'!AV16")</f>
        <v>0</v>
      </c>
      <c r="AN11" s="257">
        <f ca="1">INDIRECT("'pos"&amp;AN$2&amp;"'!F13")</f>
        <v>0</v>
      </c>
      <c r="AO11" s="257">
        <f ca="1">INDIRECT("'pos"&amp;AO$2&amp;"'!AV16")</f>
        <v>0</v>
      </c>
      <c r="AP11" s="257">
        <f ca="1">INDIRECT("'pos"&amp;AP$2&amp;"'!AV16")</f>
        <v>0</v>
      </c>
      <c r="AQ11" s="257">
        <f ca="1">INDIRECT("'pos"&amp;AQ$2&amp;"'!AV16")</f>
        <v>0</v>
      </c>
      <c r="AR11" s="257">
        <f ca="1">INDIRECT("'pos"&amp;AR$2&amp;"'!F13")</f>
        <v>0</v>
      </c>
      <c r="AS11" s="257">
        <f ca="1">INDIRECT("'pos"&amp;AS$2&amp;"'!AV16")</f>
        <v>0</v>
      </c>
      <c r="AT11" s="257">
        <f ca="1">INDIRECT("'pos"&amp;AT$2&amp;"'!F13")</f>
        <v>0</v>
      </c>
      <c r="AU11" s="257">
        <f ca="1">INDIRECT("'pos"&amp;AU$2&amp;"'!AV16")</f>
        <v>0</v>
      </c>
      <c r="AV11" s="263">
        <f t="shared" ca="1" si="5"/>
        <v>0</v>
      </c>
      <c r="AW11" s="264">
        <f t="shared" ca="1" si="6"/>
        <v>0</v>
      </c>
      <c r="AX11" s="264">
        <f t="shared" ca="1" si="7"/>
        <v>0</v>
      </c>
      <c r="AY11" s="264">
        <f t="shared" ca="1" si="2"/>
        <v>0</v>
      </c>
      <c r="AZ11" s="264">
        <f t="shared" ca="1" si="3"/>
        <v>0</v>
      </c>
      <c r="BA11" s="260"/>
    </row>
    <row r="15" spans="1:53">
      <c r="A15" s="256" t="s">
        <v>195</v>
      </c>
    </row>
    <row r="16" spans="1:53" s="256" customFormat="1">
      <c r="A16" s="267"/>
      <c r="B16" s="268">
        <v>1</v>
      </c>
      <c r="C16" s="268" t="s">
        <v>178</v>
      </c>
      <c r="D16" s="268" t="s">
        <v>85</v>
      </c>
      <c r="E16" s="268">
        <v>3</v>
      </c>
      <c r="F16" s="268" t="s">
        <v>193</v>
      </c>
      <c r="G16" s="268">
        <v>4</v>
      </c>
      <c r="H16" s="268" t="s">
        <v>179</v>
      </c>
      <c r="I16" s="268" t="s">
        <v>86</v>
      </c>
      <c r="J16" s="268" t="s">
        <v>180</v>
      </c>
      <c r="K16" s="268" t="s">
        <v>87</v>
      </c>
      <c r="L16" s="268" t="s">
        <v>181</v>
      </c>
      <c r="M16" s="268">
        <v>5</v>
      </c>
      <c r="N16" s="268" t="s">
        <v>182</v>
      </c>
      <c r="O16" s="268" t="s">
        <v>88</v>
      </c>
      <c r="P16" s="268" t="s">
        <v>89</v>
      </c>
      <c r="Q16" s="268" t="s">
        <v>183</v>
      </c>
      <c r="R16" s="268" t="s">
        <v>90</v>
      </c>
      <c r="S16" s="268" t="s">
        <v>184</v>
      </c>
      <c r="T16" s="268" t="s">
        <v>91</v>
      </c>
      <c r="U16" s="268" t="s">
        <v>185</v>
      </c>
      <c r="V16" s="268">
        <v>10</v>
      </c>
      <c r="W16" s="268" t="s">
        <v>186</v>
      </c>
      <c r="X16" s="268">
        <v>11</v>
      </c>
      <c r="Y16" s="268" t="s">
        <v>187</v>
      </c>
      <c r="Z16" s="268">
        <v>12</v>
      </c>
      <c r="AA16" s="268">
        <v>13</v>
      </c>
      <c r="AB16" s="268" t="s">
        <v>92</v>
      </c>
      <c r="AC16" s="268">
        <v>15</v>
      </c>
      <c r="AD16" s="268" t="s">
        <v>188</v>
      </c>
      <c r="AE16" s="268">
        <v>16</v>
      </c>
      <c r="AF16" s="268">
        <v>17</v>
      </c>
      <c r="AG16" s="268">
        <v>18</v>
      </c>
      <c r="AH16" s="268" t="s">
        <v>93</v>
      </c>
      <c r="AI16" s="268" t="s">
        <v>59</v>
      </c>
      <c r="AJ16" s="268" t="s">
        <v>60</v>
      </c>
      <c r="AK16" s="268" t="s">
        <v>94</v>
      </c>
      <c r="AL16" s="268" t="s">
        <v>189</v>
      </c>
      <c r="AM16" s="268" t="s">
        <v>95</v>
      </c>
      <c r="AN16" s="268" t="s">
        <v>190</v>
      </c>
      <c r="AO16" s="268" t="s">
        <v>96</v>
      </c>
      <c r="AP16" s="268" t="s">
        <v>97</v>
      </c>
      <c r="AQ16" s="268" t="s">
        <v>98</v>
      </c>
      <c r="AR16" s="268" t="s">
        <v>191</v>
      </c>
      <c r="AS16" s="268">
        <v>23</v>
      </c>
      <c r="AT16" s="268" t="s">
        <v>192</v>
      </c>
      <c r="AU16" s="268">
        <v>24</v>
      </c>
      <c r="AV16" s="262" t="s">
        <v>47</v>
      </c>
      <c r="AW16" s="262" t="s">
        <v>48</v>
      </c>
      <c r="AX16" s="262" t="s">
        <v>49</v>
      </c>
      <c r="AY16" s="262" t="s">
        <v>50</v>
      </c>
      <c r="AZ16" s="262" t="s">
        <v>51</v>
      </c>
    </row>
    <row r="17" spans="1:53">
      <c r="A17" s="267">
        <v>256</v>
      </c>
      <c r="B17" s="257">
        <f ca="1">INDIRECT("'pos"&amp;B$2&amp;"'!AY8")</f>
        <v>1</v>
      </c>
      <c r="C17" s="257">
        <f ca="1">INDIRECT("'pos"&amp;C$2&amp;"'!G5")</f>
        <v>1</v>
      </c>
      <c r="D17" s="257">
        <f t="shared" ref="D17:AU17" ca="1" si="14">INDIRECT("'pos"&amp;D$2&amp;"'!AY8")</f>
        <v>1</v>
      </c>
      <c r="E17" s="257">
        <f t="shared" ca="1" si="14"/>
        <v>1</v>
      </c>
      <c r="F17" s="257">
        <f ca="1">INDIRECT("'pos"&amp;F$2&amp;"'!G5")</f>
        <v>1</v>
      </c>
      <c r="G17" s="257">
        <f t="shared" ca="1" si="14"/>
        <v>1</v>
      </c>
      <c r="H17" s="257">
        <f ca="1">INDIRECT("'pos"&amp;H$2&amp;"'!G5")</f>
        <v>1</v>
      </c>
      <c r="I17" s="257">
        <f t="shared" ca="1" si="14"/>
        <v>1</v>
      </c>
      <c r="J17" s="257">
        <f ca="1">INDIRECT("'pos"&amp;J$2&amp;"'!G5")</f>
        <v>1</v>
      </c>
      <c r="K17" s="257">
        <f t="shared" ca="1" si="14"/>
        <v>1</v>
      </c>
      <c r="L17" s="257">
        <f ca="1">INDIRECT("'pos"&amp;L$2&amp;"'!G5")</f>
        <v>1</v>
      </c>
      <c r="M17" s="257">
        <f ca="1">INDIRECT("'pos"&amp;M$2&amp;"'!AY32")</f>
        <v>1</v>
      </c>
      <c r="N17" s="257">
        <f ca="1">INDIRECT("'pos"&amp;N$2&amp;"'!G5")</f>
        <v>1</v>
      </c>
      <c r="O17" s="257">
        <f t="shared" ca="1" si="14"/>
        <v>1</v>
      </c>
      <c r="P17" s="257">
        <f ca="1">INDIRECT("'pos"&amp;P$2&amp;"'!AY29")</f>
        <v>1</v>
      </c>
      <c r="Q17" s="257">
        <f ca="1">INDIRECT("'pos"&amp;Q$2&amp;"'!G5")</f>
        <v>1</v>
      </c>
      <c r="R17" s="257">
        <f t="shared" ca="1" si="14"/>
        <v>1</v>
      </c>
      <c r="S17" s="257">
        <f ca="1">INDIRECT("'pos"&amp;S$2&amp;"'!G5")</f>
        <v>1</v>
      </c>
      <c r="T17" s="257">
        <f t="shared" ca="1" si="14"/>
        <v>1</v>
      </c>
      <c r="U17" s="257">
        <f ca="1">INDIRECT("'pos"&amp;U$2&amp;"'!G5")</f>
        <v>1</v>
      </c>
      <c r="V17" s="257">
        <f t="shared" ca="1" si="14"/>
        <v>1</v>
      </c>
      <c r="W17" s="257">
        <f ca="1">INDIRECT("'pos"&amp;W$2&amp;"'!G5")</f>
        <v>1</v>
      </c>
      <c r="X17" s="257">
        <f t="shared" ca="1" si="14"/>
        <v>1</v>
      </c>
      <c r="Y17" s="257">
        <f ca="1">INDIRECT("'pos"&amp;Y$2&amp;"'!G5")</f>
        <v>1</v>
      </c>
      <c r="Z17" s="257">
        <f t="shared" ca="1" si="14"/>
        <v>1</v>
      </c>
      <c r="AA17" s="257">
        <f t="shared" ca="1" si="14"/>
        <v>1</v>
      </c>
      <c r="AB17" s="257">
        <f t="shared" ca="1" si="14"/>
        <v>1</v>
      </c>
      <c r="AC17" s="257">
        <f t="shared" ca="1" si="14"/>
        <v>1</v>
      </c>
      <c r="AD17" s="257">
        <f ca="1">INDIRECT("'pos"&amp;AD$2&amp;"'!G5")</f>
        <v>1</v>
      </c>
      <c r="AE17" s="257">
        <f t="shared" ca="1" si="14"/>
        <v>1</v>
      </c>
      <c r="AF17" s="257">
        <f t="shared" ca="1" si="14"/>
        <v>1</v>
      </c>
      <c r="AG17" s="257">
        <f t="shared" ca="1" si="14"/>
        <v>1</v>
      </c>
      <c r="AH17" s="257">
        <f t="shared" ca="1" si="14"/>
        <v>1</v>
      </c>
      <c r="AI17" s="257">
        <f t="shared" ca="1" si="14"/>
        <v>1</v>
      </c>
      <c r="AJ17" s="257">
        <f t="shared" ca="1" si="14"/>
        <v>1</v>
      </c>
      <c r="AK17" s="257">
        <f t="shared" ca="1" si="14"/>
        <v>1</v>
      </c>
      <c r="AL17" s="257">
        <f ca="1">INDIRECT("'pos"&amp;AL$2&amp;"'!G5")</f>
        <v>1</v>
      </c>
      <c r="AM17" s="257">
        <f t="shared" ca="1" si="14"/>
        <v>1</v>
      </c>
      <c r="AN17" s="257">
        <f ca="1">INDIRECT("'pos"&amp;AN$2&amp;"'!G5")</f>
        <v>1</v>
      </c>
      <c r="AO17" s="257">
        <f t="shared" ca="1" si="14"/>
        <v>1</v>
      </c>
      <c r="AP17" s="257">
        <f t="shared" ca="1" si="14"/>
        <v>1</v>
      </c>
      <c r="AQ17" s="257">
        <f t="shared" ca="1" si="14"/>
        <v>1</v>
      </c>
      <c r="AR17" s="257">
        <f ca="1">INDIRECT("'pos"&amp;AR$2&amp;"'!G5")</f>
        <v>1</v>
      </c>
      <c r="AS17" s="257">
        <f t="shared" ca="1" si="14"/>
        <v>1</v>
      </c>
      <c r="AT17" s="257">
        <f ca="1">INDIRECT("'pos"&amp;AT$2&amp;"'!G5")</f>
        <v>1</v>
      </c>
      <c r="AU17" s="257">
        <f t="shared" ca="1" si="14"/>
        <v>1</v>
      </c>
      <c r="AV17" s="263">
        <f ca="1">AVERAGE(B17:AU17)</f>
        <v>1</v>
      </c>
      <c r="AW17" s="264">
        <f ca="1">MIN(B17:AU17)</f>
        <v>1</v>
      </c>
      <c r="AX17" s="264">
        <f ca="1">MAX(B17:AU17)</f>
        <v>1</v>
      </c>
      <c r="AY17" s="264">
        <f ca="1">(AX17+AV17)/2</f>
        <v>1</v>
      </c>
      <c r="AZ17" s="264">
        <f ca="1">(AV17+AW17)/2</f>
        <v>1</v>
      </c>
    </row>
    <row r="18" spans="1:53">
      <c r="A18" s="267">
        <v>128</v>
      </c>
      <c r="B18" s="257">
        <f ca="1">INDIRECT("'pos"&amp;B$2&amp;"'!AY9")</f>
        <v>1</v>
      </c>
      <c r="C18" s="257">
        <f ca="1">INDIRECT("'pos"&amp;C$2&amp;"'!G6")</f>
        <v>0.98198301537027155</v>
      </c>
      <c r="D18" s="257">
        <f t="shared" ref="D18:AU18" ca="1" si="15">INDIRECT("'pos"&amp;D$2&amp;"'!AY9")</f>
        <v>0.9639660307405431</v>
      </c>
      <c r="E18" s="257">
        <f t="shared" ca="1" si="15"/>
        <v>1</v>
      </c>
      <c r="F18" s="257">
        <f ca="1">INDIRECT("'pos"&amp;F$2&amp;"'!G6")</f>
        <v>1</v>
      </c>
      <c r="G18" s="257">
        <f t="shared" ca="1" si="15"/>
        <v>1</v>
      </c>
      <c r="H18" s="257">
        <f ca="1">INDIRECT("'pos"&amp;H$2&amp;"'!G6")</f>
        <v>1</v>
      </c>
      <c r="I18" s="257">
        <f t="shared" ca="1" si="15"/>
        <v>1</v>
      </c>
      <c r="J18" s="257">
        <f ca="1">INDIRECT("'pos"&amp;J$2&amp;"'!G6")</f>
        <v>1</v>
      </c>
      <c r="K18" s="257">
        <f t="shared" ca="1" si="15"/>
        <v>1</v>
      </c>
      <c r="L18" s="257">
        <f ca="1">INDIRECT("'pos"&amp;L$2&amp;"'!G6")</f>
        <v>0.98697247872793792</v>
      </c>
      <c r="M18" s="257">
        <f ca="1">INDIRECT("'pos"&amp;M$2&amp;"'!AY33")</f>
        <v>0.97394495745587584</v>
      </c>
      <c r="N18" s="257">
        <f ca="1">INDIRECT("'pos"&amp;N$2&amp;"'!G6")</f>
        <v>0.98697247872793792</v>
      </c>
      <c r="O18" s="257">
        <f t="shared" ca="1" si="15"/>
        <v>1</v>
      </c>
      <c r="P18" s="257">
        <f ca="1">INDIRECT("'pos"&amp;P$2&amp;"'!AY30")</f>
        <v>1</v>
      </c>
      <c r="Q18" s="257">
        <f ca="1">INDIRECT("'pos"&amp;Q$2&amp;"'!G6")</f>
        <v>1</v>
      </c>
      <c r="R18" s="257">
        <f t="shared" ca="1" si="15"/>
        <v>1</v>
      </c>
      <c r="S18" s="257">
        <f ca="1">INDIRECT("'pos"&amp;S$2&amp;"'!G6")</f>
        <v>1</v>
      </c>
      <c r="T18" s="257">
        <f t="shared" ca="1" si="15"/>
        <v>1</v>
      </c>
      <c r="U18" s="257">
        <f ca="1">INDIRECT("'pos"&amp;U$2&amp;"'!G6")</f>
        <v>1</v>
      </c>
      <c r="V18" s="257">
        <f t="shared" ca="1" si="15"/>
        <v>1</v>
      </c>
      <c r="W18" s="257">
        <f ca="1">INDIRECT("'pos"&amp;W$2&amp;"'!G6")</f>
        <v>1</v>
      </c>
      <c r="X18" s="257">
        <f t="shared" ca="1" si="15"/>
        <v>1</v>
      </c>
      <c r="Y18" s="257">
        <f ca="1">INDIRECT("'pos"&amp;Y$2&amp;"'!G6")</f>
        <v>1</v>
      </c>
      <c r="Z18" s="257">
        <f t="shared" ca="1" si="15"/>
        <v>1</v>
      </c>
      <c r="AA18" s="257">
        <f t="shared" ca="1" si="15"/>
        <v>1</v>
      </c>
      <c r="AB18" s="257">
        <f t="shared" ca="1" si="15"/>
        <v>1</v>
      </c>
      <c r="AC18" s="257">
        <f t="shared" ca="1" si="15"/>
        <v>1</v>
      </c>
      <c r="AD18" s="257">
        <f ca="1">INDIRECT("'pos"&amp;AD$2&amp;"'!G6")</f>
        <v>1</v>
      </c>
      <c r="AE18" s="257">
        <f t="shared" ca="1" si="15"/>
        <v>1</v>
      </c>
      <c r="AF18" s="257">
        <f t="shared" ca="1" si="15"/>
        <v>1</v>
      </c>
      <c r="AG18" s="257">
        <f t="shared" ca="1" si="15"/>
        <v>1</v>
      </c>
      <c r="AH18" s="257">
        <f t="shared" ca="1" si="15"/>
        <v>1</v>
      </c>
      <c r="AI18" s="257">
        <f t="shared" ca="1" si="15"/>
        <v>1</v>
      </c>
      <c r="AJ18" s="257">
        <f t="shared" ca="1" si="15"/>
        <v>1</v>
      </c>
      <c r="AK18" s="257">
        <f t="shared" ca="1" si="15"/>
        <v>1</v>
      </c>
      <c r="AL18" s="257">
        <f ca="1">INDIRECT("'pos"&amp;AL$2&amp;"'!G6")</f>
        <v>1</v>
      </c>
      <c r="AM18" s="257">
        <f t="shared" ca="1" si="15"/>
        <v>1</v>
      </c>
      <c r="AN18" s="257">
        <f ca="1">INDIRECT("'pos"&amp;AN$2&amp;"'!G6")</f>
        <v>1</v>
      </c>
      <c r="AO18" s="257">
        <f t="shared" ca="1" si="15"/>
        <v>1</v>
      </c>
      <c r="AP18" s="257">
        <f t="shared" ca="1" si="15"/>
        <v>1</v>
      </c>
      <c r="AQ18" s="257">
        <f t="shared" ca="1" si="15"/>
        <v>1</v>
      </c>
      <c r="AR18" s="257">
        <f ca="1">INDIRECT("'pos"&amp;AR$2&amp;"'!G6")</f>
        <v>1</v>
      </c>
      <c r="AS18" s="257">
        <f t="shared" ca="1" si="15"/>
        <v>1</v>
      </c>
      <c r="AT18" s="257">
        <f ca="1">INDIRECT("'pos"&amp;AT$2&amp;"'!G6")</f>
        <v>1</v>
      </c>
      <c r="AU18" s="257">
        <f t="shared" ca="1" si="15"/>
        <v>1</v>
      </c>
      <c r="AV18" s="263">
        <f ca="1">AVERAGE(B18:AU18)</f>
        <v>0.99769215132657751</v>
      </c>
      <c r="AW18" s="264">
        <f ca="1">MIN(B18:AU18)</f>
        <v>0.9639660307405431</v>
      </c>
      <c r="AX18" s="264">
        <f ca="1">MAX(B18:AU18)</f>
        <v>1</v>
      </c>
      <c r="AY18" s="264">
        <f ca="1">(AX18+AV18)/2</f>
        <v>0.99884607566328876</v>
      </c>
      <c r="AZ18" s="264">
        <f ca="1">(AV18+AW18)/2</f>
        <v>0.98082909103356031</v>
      </c>
    </row>
    <row r="19" spans="1:53">
      <c r="A19" s="267">
        <v>64</v>
      </c>
      <c r="B19" s="257">
        <f ca="1">INDIRECT("'pos"&amp;B$2&amp;"'!AY10")</f>
        <v>1</v>
      </c>
      <c r="C19" s="257">
        <f ca="1">INDIRECT("'pos"&amp;C$2&amp;"'!G7")</f>
        <v>0.93163054609685925</v>
      </c>
      <c r="D19" s="257">
        <f t="shared" ref="D19:AU19" ca="1" si="16">INDIRECT("'pos"&amp;D$2&amp;"'!AY10")</f>
        <v>0.8632610921937186</v>
      </c>
      <c r="E19" s="257">
        <f t="shared" ca="1" si="16"/>
        <v>0.99677995369045536</v>
      </c>
      <c r="F19" s="257">
        <f ca="1">INDIRECT("'pos"&amp;F$2&amp;"'!G7")</f>
        <v>0.98252826218906875</v>
      </c>
      <c r="G19" s="257">
        <f t="shared" ca="1" si="16"/>
        <v>0.96827657068768214</v>
      </c>
      <c r="H19" s="257">
        <f ca="1">INDIRECT("'pos"&amp;H$2&amp;"'!G7")</f>
        <v>0.91348888996238853</v>
      </c>
      <c r="I19" s="257">
        <f t="shared" ca="1" si="16"/>
        <v>0.85870120923709492</v>
      </c>
      <c r="J19" s="257">
        <f ca="1">INDIRECT("'pos"&amp;J$2&amp;"'!G7")</f>
        <v>0.91017547889764616</v>
      </c>
      <c r="K19" s="257">
        <f t="shared" ca="1" si="16"/>
        <v>0.96164974855819729</v>
      </c>
      <c r="L19" s="257">
        <f ca="1">INDIRECT("'pos"&amp;L$2&amp;"'!G7")</f>
        <v>0.88206893306356626</v>
      </c>
      <c r="M19" s="257">
        <f ca="1">INDIRECT("'pos"&amp;M$2&amp;"'!AY34")</f>
        <v>0.80248811756893512</v>
      </c>
      <c r="N19" s="257">
        <f ca="1">INDIRECT("'pos"&amp;N$2&amp;"'!G7")</f>
        <v>0.8924723075603348</v>
      </c>
      <c r="O19" s="257">
        <f t="shared" ca="1" si="16"/>
        <v>0.98245649755173448</v>
      </c>
      <c r="P19" s="257">
        <f ca="1">INDIRECT("'pos"&amp;P$2&amp;"'!AY31")</f>
        <v>0.99748442215969946</v>
      </c>
      <c r="Q19" s="257">
        <f ca="1">INDIRECT("'pos"&amp;Q$2&amp;"'!G7")</f>
        <v>0.93868125797638013</v>
      </c>
      <c r="R19" s="257">
        <f t="shared" ca="1" si="16"/>
        <v>0.87987809379306081</v>
      </c>
      <c r="S19" s="257">
        <f ca="1">INDIRECT("'pos"&amp;S$2&amp;"'!G7")</f>
        <v>0.91027551045264543</v>
      </c>
      <c r="T19" s="257">
        <f t="shared" ca="1" si="16"/>
        <v>0.94067292711222994</v>
      </c>
      <c r="U19" s="257">
        <f ca="1">INDIRECT("'pos"&amp;U$2&amp;"'!G7")</f>
        <v>0.95775004622469961</v>
      </c>
      <c r="V19" s="257">
        <f t="shared" ca="1" si="16"/>
        <v>0.97482716533716929</v>
      </c>
      <c r="W19" s="257">
        <f ca="1">INDIRECT("'pos"&amp;W$2&amp;"'!G7")</f>
        <v>0.97796792464047777</v>
      </c>
      <c r="X19" s="257">
        <f t="shared" ca="1" si="16"/>
        <v>0.98110868394378625</v>
      </c>
      <c r="Y19" s="257">
        <f ca="1">INDIRECT("'pos"&amp;Y$2&amp;"'!G7")</f>
        <v>0.96262580920326246</v>
      </c>
      <c r="Z19" s="257">
        <f t="shared" ca="1" si="16"/>
        <v>0.94414293446273856</v>
      </c>
      <c r="AA19" s="257">
        <f t="shared" ca="1" si="16"/>
        <v>0.98280326243464255</v>
      </c>
      <c r="AB19" s="257">
        <f t="shared" ca="1" si="16"/>
        <v>0.9774140314321923</v>
      </c>
      <c r="AC19" s="257">
        <f t="shared" ca="1" si="16"/>
        <v>0.97085261884583907</v>
      </c>
      <c r="AD19" s="257">
        <f ca="1">INDIRECT("'pos"&amp;AD$2&amp;"'!G7")</f>
        <v>0.95898861491180143</v>
      </c>
      <c r="AE19" s="257">
        <f t="shared" ca="1" si="16"/>
        <v>0.9471246109777639</v>
      </c>
      <c r="AF19" s="257">
        <f t="shared" ca="1" si="16"/>
        <v>0.97202959866560101</v>
      </c>
      <c r="AG19" s="257">
        <f t="shared" ca="1" si="16"/>
        <v>0.98679427024743815</v>
      </c>
      <c r="AH19" s="257">
        <f t="shared" ca="1" si="16"/>
        <v>0.97290949189055476</v>
      </c>
      <c r="AI19" s="257">
        <f t="shared" ca="1" si="16"/>
        <v>0.98939224806589154</v>
      </c>
      <c r="AJ19" s="257">
        <f t="shared" ca="1" si="16"/>
        <v>0.97219614932037046</v>
      </c>
      <c r="AK19" s="257">
        <f t="shared" ca="1" si="16"/>
        <v>0.98009954558944523</v>
      </c>
      <c r="AL19" s="257">
        <f ca="1">INDIRECT("'pos"&amp;AL$2&amp;"'!G7")</f>
        <v>0.98616015778080879</v>
      </c>
      <c r="AM19" s="257">
        <f t="shared" ca="1" si="16"/>
        <v>0.99222076997217223</v>
      </c>
      <c r="AN19" s="257">
        <f ca="1">INDIRECT("'pos"&amp;AN$2&amp;"'!G7")</f>
        <v>0.98043566082913614</v>
      </c>
      <c r="AO19" s="257">
        <f t="shared" ca="1" si="16"/>
        <v>0.96865055168610004</v>
      </c>
      <c r="AP19" s="257">
        <f t="shared" ca="1" si="16"/>
        <v>0.9855133208027681</v>
      </c>
      <c r="AQ19" s="257">
        <f t="shared" ca="1" si="16"/>
        <v>0.97919582154431517</v>
      </c>
      <c r="AR19" s="257">
        <f ca="1">INDIRECT("'pos"&amp;AR$2&amp;"'!G7")</f>
        <v>0.98959791077215753</v>
      </c>
      <c r="AS19" s="257">
        <f t="shared" ca="1" si="16"/>
        <v>1</v>
      </c>
      <c r="AT19" s="257">
        <f ca="1">INDIRECT("'pos"&amp;AT$2&amp;"'!G7")</f>
        <v>0.99064932111451753</v>
      </c>
      <c r="AU19" s="257">
        <f t="shared" ca="1" si="16"/>
        <v>0.98129864222903518</v>
      </c>
      <c r="AV19" s="263">
        <f t="shared" ref="AV19:AV25" ca="1" si="17">AVERAGE(B19:AU19)</f>
        <v>0.95599389090600839</v>
      </c>
      <c r="AW19" s="264">
        <f t="shared" ref="AW19:AW25" ca="1" si="18">MIN(B19:AU19)</f>
        <v>0.80248811756893512</v>
      </c>
      <c r="AX19" s="264">
        <f t="shared" ref="AX19:AX25" ca="1" si="19">MAX(B19:AU19)</f>
        <v>1</v>
      </c>
      <c r="AY19" s="264">
        <f t="shared" ref="AY19:AY25" ca="1" si="20">(AX19+AV19)/2</f>
        <v>0.9779969454530042</v>
      </c>
      <c r="AZ19" s="264">
        <f t="shared" ref="AZ19:AZ25" ca="1" si="21">(AV19+AW19)/2</f>
        <v>0.87924100423747176</v>
      </c>
    </row>
    <row r="20" spans="1:53">
      <c r="A20" s="267">
        <v>32</v>
      </c>
      <c r="B20" s="257">
        <f ca="1">INDIRECT("'pos"&amp;B$2&amp;"'!AY11")</f>
        <v>0.99309826347379182</v>
      </c>
      <c r="C20" s="257">
        <f ca="1">INDIRECT("'pos"&amp;C$2&amp;"'!G8")</f>
        <v>0.89873800597573883</v>
      </c>
      <c r="D20" s="257">
        <f t="shared" ref="D20:AU20" ca="1" si="22">INDIRECT("'pos"&amp;D$2&amp;"'!AY11")</f>
        <v>0.80437774847768573</v>
      </c>
      <c r="E20" s="257">
        <f t="shared" ca="1" si="22"/>
        <v>0.96243279305531448</v>
      </c>
      <c r="F20" s="257">
        <f ca="1">INDIRECT("'pos"&amp;F$2&amp;"'!G8")</f>
        <v>0.89906940949528402</v>
      </c>
      <c r="G20" s="257">
        <f t="shared" ca="1" si="22"/>
        <v>0.83570602593525345</v>
      </c>
      <c r="H20" s="257">
        <f ca="1">INDIRECT("'pos"&amp;H$2&amp;"'!G8")</f>
        <v>0.74821874055201443</v>
      </c>
      <c r="I20" s="257">
        <f t="shared" ca="1" si="22"/>
        <v>0.66073145516877541</v>
      </c>
      <c r="J20" s="257">
        <f ca="1">INDIRECT("'pos"&amp;J$2&amp;"'!G8")</f>
        <v>0.76883340472911899</v>
      </c>
      <c r="K20" s="257">
        <f t="shared" ca="1" si="22"/>
        <v>0.87693535428946268</v>
      </c>
      <c r="L20" s="257">
        <f ca="1">INDIRECT("'pos"&amp;L$2&amp;"'!G8")</f>
        <v>0.77086601110565667</v>
      </c>
      <c r="M20" s="257">
        <f ca="1">INDIRECT("'pos"&amp;M$2&amp;"'!AY35")</f>
        <v>0.66479666792185077</v>
      </c>
      <c r="N20" s="257">
        <f ca="1">INDIRECT("'pos"&amp;N$2&amp;"'!G8")</f>
        <v>0.80007431406868235</v>
      </c>
      <c r="O20" s="257">
        <f t="shared" ca="1" si="22"/>
        <v>0.93535196021551392</v>
      </c>
      <c r="P20" s="257">
        <f ca="1">INDIRECT("'pos"&amp;P$2&amp;"'!AY32")</f>
        <v>0.99016637753337045</v>
      </c>
      <c r="Q20" s="257">
        <f ca="1">INDIRECT("'pos"&amp;Q$2&amp;"'!G8")</f>
        <v>0.83958896803719196</v>
      </c>
      <c r="R20" s="257">
        <f t="shared" ca="1" si="22"/>
        <v>0.68901155854101348</v>
      </c>
      <c r="S20" s="257">
        <f ca="1">INDIRECT("'pos"&amp;S$2&amp;"'!G8")</f>
        <v>0.79183257199551438</v>
      </c>
      <c r="T20" s="257">
        <f t="shared" ca="1" si="22"/>
        <v>0.89465358545001528</v>
      </c>
      <c r="U20" s="257">
        <f ca="1">INDIRECT("'pos"&amp;U$2&amp;"'!G8")</f>
        <v>0.9236413760972606</v>
      </c>
      <c r="V20" s="257">
        <f t="shared" ca="1" si="22"/>
        <v>0.95262916674450593</v>
      </c>
      <c r="W20" s="257">
        <f ca="1">INDIRECT("'pos"&amp;W$2&amp;"'!G8")</f>
        <v>0.95477848306816937</v>
      </c>
      <c r="X20" s="257">
        <f t="shared" ca="1" si="22"/>
        <v>0.95692779939183281</v>
      </c>
      <c r="Y20" s="257">
        <f ca="1">INDIRECT("'pos"&amp;Y$2&amp;"'!G8")</f>
        <v>0.92200519909901346</v>
      </c>
      <c r="Z20" s="257">
        <f t="shared" ca="1" si="22"/>
        <v>0.887082598806194</v>
      </c>
      <c r="AA20" s="257">
        <f t="shared" ca="1" si="22"/>
        <v>0.96404435546832623</v>
      </c>
      <c r="AB20" s="257">
        <f t="shared" ca="1" si="22"/>
        <v>0.96484981984188944</v>
      </c>
      <c r="AC20" s="257">
        <f t="shared" ca="1" si="22"/>
        <v>0.94730453031682638</v>
      </c>
      <c r="AD20" s="257">
        <f ca="1">INDIRECT("'pos"&amp;AD$2&amp;"'!G8")</f>
        <v>0.8613966718703111</v>
      </c>
      <c r="AE20" s="257">
        <f t="shared" ca="1" si="22"/>
        <v>0.77548881342379583</v>
      </c>
      <c r="AF20" s="257">
        <f t="shared" ca="1" si="22"/>
        <v>0.88103191909728606</v>
      </c>
      <c r="AG20" s="257">
        <f t="shared" ca="1" si="22"/>
        <v>0.93011158275426409</v>
      </c>
      <c r="AH20" s="257">
        <f t="shared" ca="1" si="22"/>
        <v>0.85677989272865407</v>
      </c>
      <c r="AI20" s="257">
        <f t="shared" ca="1" si="22"/>
        <v>0.97678838390930289</v>
      </c>
      <c r="AJ20" s="257">
        <f t="shared" ca="1" si="22"/>
        <v>0.91566147551897448</v>
      </c>
      <c r="AK20" s="257">
        <f t="shared" ca="1" si="22"/>
        <v>0.93962137277397251</v>
      </c>
      <c r="AL20" s="257">
        <f ca="1">INDIRECT("'pos"&amp;AL$2&amp;"'!G8")</f>
        <v>0.95115351786237934</v>
      </c>
      <c r="AM20" s="257">
        <f t="shared" ca="1" si="22"/>
        <v>0.96268566295078606</v>
      </c>
      <c r="AN20" s="257">
        <f ca="1">INDIRECT("'pos"&amp;AN$2&amp;"'!G8")</f>
        <v>0.953075174178875</v>
      </c>
      <c r="AO20" s="257">
        <f t="shared" ca="1" si="22"/>
        <v>0.94346468540696404</v>
      </c>
      <c r="AP20" s="257">
        <f t="shared" ca="1" si="22"/>
        <v>0.92247648855548303</v>
      </c>
      <c r="AQ20" s="257">
        <f t="shared" ca="1" si="22"/>
        <v>0.87133055579470731</v>
      </c>
      <c r="AR20" s="257">
        <f ca="1">INDIRECT("'pos"&amp;AR$2&amp;"'!G8")</f>
        <v>0.93341424808742124</v>
      </c>
      <c r="AS20" s="257">
        <f t="shared" ca="1" si="22"/>
        <v>0.99549794038013517</v>
      </c>
      <c r="AT20" s="257">
        <f ca="1">INDIRECT("'pos"&amp;AT$2&amp;"'!G8")</f>
        <v>0.95924788662227456</v>
      </c>
      <c r="AU20" s="257">
        <f t="shared" ca="1" si="22"/>
        <v>0.92299783286441395</v>
      </c>
      <c r="AV20" s="263">
        <f t="shared" ca="1" si="17"/>
        <v>0.888042840209462</v>
      </c>
      <c r="AW20" s="264">
        <f t="shared" ca="1" si="18"/>
        <v>0.66073145516877541</v>
      </c>
      <c r="AX20" s="264">
        <f t="shared" ca="1" si="19"/>
        <v>0.99549794038013517</v>
      </c>
      <c r="AY20" s="264">
        <f t="shared" ca="1" si="20"/>
        <v>0.94177039029479859</v>
      </c>
      <c r="AZ20" s="264">
        <f t="shared" ca="1" si="21"/>
        <v>0.77438714768911865</v>
      </c>
    </row>
    <row r="21" spans="1:53">
      <c r="A21" s="267">
        <v>16</v>
      </c>
      <c r="B21" s="257">
        <f ca="1">INDIRECT("'pos"&amp;B$2&amp;"'!AY12")</f>
        <v>0.92792615141916945</v>
      </c>
      <c r="C21" s="257">
        <f ca="1">INDIRECT("'pos"&amp;C$2&amp;"'!G9")</f>
        <v>0.76187615092112315</v>
      </c>
      <c r="D21" s="257">
        <f t="shared" ref="D21:AU21" ca="1" si="23">INDIRECT("'pos"&amp;D$2&amp;"'!AY12")</f>
        <v>0.59582615042307685</v>
      </c>
      <c r="E21" s="257">
        <f t="shared" ca="1" si="23"/>
        <v>0.82309368748681822</v>
      </c>
      <c r="F21" s="257">
        <f ca="1">INDIRECT("'pos"&amp;F$2&amp;"'!G9")</f>
        <v>0.70592853852326398</v>
      </c>
      <c r="G21" s="257">
        <f t="shared" ca="1" si="23"/>
        <v>0.58876338955970975</v>
      </c>
      <c r="H21" s="257">
        <f ca="1">INDIRECT("'pos"&amp;H$2&amp;"'!G9")</f>
        <v>0.56128320234897788</v>
      </c>
      <c r="I21" s="257">
        <f t="shared" ca="1" si="23"/>
        <v>0.53380301513824602</v>
      </c>
      <c r="J21" s="257">
        <f ca="1">INDIRECT("'pos"&amp;J$2&amp;"'!G9")</f>
        <v>0.61852524946402287</v>
      </c>
      <c r="K21" s="257">
        <f t="shared" ca="1" si="23"/>
        <v>0.70324748378979973</v>
      </c>
      <c r="L21" s="257">
        <f ca="1">INDIRECT("'pos"&amp;L$2&amp;"'!G9")</f>
        <v>0.57584585827314161</v>
      </c>
      <c r="M21" s="257">
        <f ca="1">INDIRECT("'pos"&amp;M$2&amp;"'!AY36")</f>
        <v>0.4484442327564836</v>
      </c>
      <c r="N21" s="257">
        <f ca="1">INDIRECT("'pos"&amp;N$2&amp;"'!G9")</f>
        <v>0.62200451893626596</v>
      </c>
      <c r="O21" s="257">
        <f t="shared" ca="1" si="23"/>
        <v>0.79556480511604832</v>
      </c>
      <c r="P21" s="257">
        <f ca="1">INDIRECT("'pos"&amp;P$2&amp;"'!AY33")</f>
        <v>0.89182811684511853</v>
      </c>
      <c r="Q21" s="257">
        <f ca="1">INDIRECT("'pos"&amp;Q$2&amp;"'!G9")</f>
        <v>0.66060772338141971</v>
      </c>
      <c r="R21" s="257">
        <f t="shared" ca="1" si="23"/>
        <v>0.42938732991772094</v>
      </c>
      <c r="S21" s="257">
        <f ca="1">INDIRECT("'pos"&amp;S$2&amp;"'!G9")</f>
        <v>0.57129820404268361</v>
      </c>
      <c r="T21" s="257">
        <f t="shared" ca="1" si="23"/>
        <v>0.71320907816764623</v>
      </c>
      <c r="U21" s="257">
        <f ca="1">INDIRECT("'pos"&amp;U$2&amp;"'!G9")</f>
        <v>0.68298547278331312</v>
      </c>
      <c r="V21" s="257">
        <f t="shared" ca="1" si="23"/>
        <v>0.65276186739898001</v>
      </c>
      <c r="W21" s="257">
        <f ca="1">INDIRECT("'pos"&amp;W$2&amp;"'!G9")</f>
        <v>0.72170908635010167</v>
      </c>
      <c r="X21" s="257">
        <f t="shared" ca="1" si="23"/>
        <v>0.79065630530122322</v>
      </c>
      <c r="Y21" s="257">
        <f ca="1">INDIRECT("'pos"&amp;Y$2&amp;"'!G9")</f>
        <v>0.7513851513463139</v>
      </c>
      <c r="Z21" s="257">
        <f t="shared" ca="1" si="23"/>
        <v>0.71211399739140457</v>
      </c>
      <c r="AA21" s="257">
        <f t="shared" ca="1" si="23"/>
        <v>0.658623162585528</v>
      </c>
      <c r="AB21" s="257">
        <f t="shared" ca="1" si="23"/>
        <v>0.77200770958691067</v>
      </c>
      <c r="AC21" s="257">
        <f t="shared" ca="1" si="23"/>
        <v>0.86171653737224474</v>
      </c>
      <c r="AD21" s="257">
        <f ca="1">INDIRECT("'pos"&amp;AD$2&amp;"'!G9")</f>
        <v>0.67963353909075019</v>
      </c>
      <c r="AE21" s="257">
        <f t="shared" ca="1" si="23"/>
        <v>0.49755054080925554</v>
      </c>
      <c r="AF21" s="257">
        <f t="shared" ca="1" si="23"/>
        <v>0.596111163313644</v>
      </c>
      <c r="AG21" s="257">
        <f t="shared" ca="1" si="23"/>
        <v>0.63463771667217117</v>
      </c>
      <c r="AH21" s="257">
        <f t="shared" ca="1" si="23"/>
        <v>0.63645647923900683</v>
      </c>
      <c r="AI21" s="257">
        <f t="shared" ca="1" si="23"/>
        <v>0.7509136675329372</v>
      </c>
      <c r="AJ21" s="257">
        <f t="shared" ca="1" si="23"/>
        <v>0.59554730413025503</v>
      </c>
      <c r="AK21" s="257">
        <f t="shared" ca="1" si="23"/>
        <v>0.54222179571251106</v>
      </c>
      <c r="AL21" s="257">
        <f ca="1">INDIRECT("'pos"&amp;AL$2&amp;"'!G9")</f>
        <v>0.65795027105623605</v>
      </c>
      <c r="AM21" s="257">
        <f t="shared" ca="1" si="23"/>
        <v>0.77367874639996104</v>
      </c>
      <c r="AN21" s="257">
        <f ca="1">INDIRECT("'pos"&amp;AN$2&amp;"'!G9")</f>
        <v>0.75467583797438653</v>
      </c>
      <c r="AO21" s="257">
        <f t="shared" ca="1" si="23"/>
        <v>0.73567292954881203</v>
      </c>
      <c r="AP21" s="257">
        <f t="shared" ca="1" si="23"/>
        <v>0.72751733081220737</v>
      </c>
      <c r="AQ21" s="257">
        <f t="shared" ca="1" si="23"/>
        <v>0.58861428913732228</v>
      </c>
      <c r="AR21" s="257">
        <f ca="1">INDIRECT("'pos"&amp;AR$2&amp;"'!G9")</f>
        <v>0.72224726181321408</v>
      </c>
      <c r="AS21" s="257">
        <f t="shared" ca="1" si="23"/>
        <v>0.85588023448910588</v>
      </c>
      <c r="AT21" s="257">
        <f ca="1">INDIRECT("'pos"&amp;AT$2&amp;"'!G9")</f>
        <v>0.78290344956713853</v>
      </c>
      <c r="AU21" s="257">
        <f t="shared" ca="1" si="23"/>
        <v>0.70992666464517129</v>
      </c>
      <c r="AV21" s="263">
        <f t="shared" ca="1" si="17"/>
        <v>0.68205568257762716</v>
      </c>
      <c r="AW21" s="264">
        <f t="shared" ca="1" si="18"/>
        <v>0.42938732991772094</v>
      </c>
      <c r="AX21" s="264">
        <f t="shared" ca="1" si="19"/>
        <v>0.92792615141916945</v>
      </c>
      <c r="AY21" s="264">
        <f t="shared" ca="1" si="20"/>
        <v>0.80499091699839831</v>
      </c>
      <c r="AZ21" s="264">
        <f t="shared" ca="1" si="21"/>
        <v>0.55572150624767402</v>
      </c>
    </row>
    <row r="22" spans="1:53">
      <c r="A22" s="267">
        <v>8</v>
      </c>
      <c r="B22" s="257">
        <f ca="1">INDIRECT("'pos"&amp;B$2&amp;"'!AY13")</f>
        <v>0.75939642670807705</v>
      </c>
      <c r="C22" s="257">
        <f ca="1">INDIRECT("'pos"&amp;C$2&amp;"'!G10")</f>
        <v>0.59942990612428615</v>
      </c>
      <c r="D22" s="257">
        <f t="shared" ref="D22:AU22" ca="1" si="24">INDIRECT("'pos"&amp;D$2&amp;"'!AY13")</f>
        <v>0.4394633855404953</v>
      </c>
      <c r="E22" s="257">
        <f t="shared" ca="1" si="24"/>
        <v>0.68252091495331269</v>
      </c>
      <c r="F22" s="257">
        <f ca="1">INDIRECT("'pos"&amp;F$2&amp;"'!G10")</f>
        <v>0.56165918818285165</v>
      </c>
      <c r="G22" s="257">
        <f t="shared" ca="1" si="24"/>
        <v>0.44079746141239051</v>
      </c>
      <c r="H22" s="257">
        <f ca="1">INDIRECT("'pos"&amp;H$2&amp;"'!G10")</f>
        <v>0.42444445821776788</v>
      </c>
      <c r="I22" s="257">
        <f t="shared" ca="1" si="24"/>
        <v>0.40809145502314526</v>
      </c>
      <c r="J22" s="257">
        <f ca="1">INDIRECT("'pos"&amp;J$2&amp;"'!G10")</f>
        <v>0.47420565202526666</v>
      </c>
      <c r="K22" s="257">
        <f t="shared" ca="1" si="24"/>
        <v>0.54031984902738805</v>
      </c>
      <c r="L22" s="257">
        <f ca="1">INDIRECT("'pos"&amp;L$2&amp;"'!G10")</f>
        <v>0.44444596508536294</v>
      </c>
      <c r="M22" s="257">
        <f ca="1">INDIRECT("'pos"&amp;M$2&amp;"'!AY37")</f>
        <v>0.34857208114333782</v>
      </c>
      <c r="N22" s="257">
        <f ca="1">INDIRECT("'pos"&amp;N$2&amp;"'!G10")</f>
        <v>0.48408123325042746</v>
      </c>
      <c r="O22" s="257">
        <f t="shared" ca="1" si="24"/>
        <v>0.61959038535751709</v>
      </c>
      <c r="P22" s="257">
        <f ca="1">INDIRECT("'pos"&amp;P$2&amp;"'!AY34")</f>
        <v>0.22486991728479022</v>
      </c>
      <c r="Q22" s="257">
        <f ca="1">INDIRECT("'pos"&amp;Q$2&amp;"'!G10")</f>
        <v>0.27920906152847574</v>
      </c>
      <c r="R22" s="257">
        <f t="shared" ca="1" si="24"/>
        <v>0.33354820577216127</v>
      </c>
      <c r="S22" s="257">
        <f ca="1">INDIRECT("'pos"&amp;S$2&amp;"'!G10")</f>
        <v>0.44920461916793336</v>
      </c>
      <c r="T22" s="257">
        <f t="shared" ca="1" si="24"/>
        <v>0.56486103256370546</v>
      </c>
      <c r="U22" s="257">
        <f ca="1">INDIRECT("'pos"&amp;U$2&amp;"'!G10")</f>
        <v>0.51250505531676838</v>
      </c>
      <c r="V22" s="257">
        <f t="shared" ca="1" si="24"/>
        <v>0.4601490780698313</v>
      </c>
      <c r="W22" s="257">
        <f ca="1">INDIRECT("'pos"&amp;W$2&amp;"'!G10")</f>
        <v>0.49796251318279589</v>
      </c>
      <c r="X22" s="257">
        <f t="shared" ca="1" si="24"/>
        <v>0.53577594829576047</v>
      </c>
      <c r="Y22" s="257">
        <f ca="1">INDIRECT("'pos"&amp;Y$2&amp;"'!G10")</f>
        <v>0.54562056650605628</v>
      </c>
      <c r="Z22" s="257">
        <f t="shared" ca="1" si="24"/>
        <v>0.5554651847163522</v>
      </c>
      <c r="AA22" s="257">
        <f t="shared" ca="1" si="24"/>
        <v>0.47361655488451182</v>
      </c>
      <c r="AB22" s="257">
        <f t="shared" ca="1" si="24"/>
        <v>0.61000008392148319</v>
      </c>
      <c r="AC22" s="257">
        <f t="shared" ca="1" si="24"/>
        <v>0.76109557232571645</v>
      </c>
      <c r="AD22" s="257">
        <f ca="1">INDIRECT("'pos"&amp;AD$2&amp;"'!G10")</f>
        <v>0.56893168541265493</v>
      </c>
      <c r="AE22" s="257">
        <f t="shared" ca="1" si="24"/>
        <v>0.3767677984995933</v>
      </c>
      <c r="AF22" s="257">
        <f t="shared" ca="1" si="24"/>
        <v>0.45215097836547036</v>
      </c>
      <c r="AG22" s="257">
        <f t="shared" ca="1" si="24"/>
        <v>0.48836069590786568</v>
      </c>
      <c r="AH22" s="257">
        <f t="shared" ca="1" si="24"/>
        <v>0.47969614737435928</v>
      </c>
      <c r="AI22" s="257">
        <f t="shared" ca="1" si="24"/>
        <v>0.61952054694632341</v>
      </c>
      <c r="AJ22" s="257">
        <f t="shared" ca="1" si="24"/>
        <v>0.34237130799093851</v>
      </c>
      <c r="AK22" s="257">
        <f t="shared" ca="1" si="24"/>
        <v>0.34520363173018992</v>
      </c>
      <c r="AL22" s="257">
        <f ca="1">INDIRECT("'pos"&amp;AL$2&amp;"'!G10")</f>
        <v>0.47622916786667369</v>
      </c>
      <c r="AM22" s="257">
        <f t="shared" ca="1" si="24"/>
        <v>0.60725470400315751</v>
      </c>
      <c r="AN22" s="257">
        <f ca="1">INDIRECT("'pos"&amp;AN$2&amp;"'!G10")</f>
        <v>0.56838956295880472</v>
      </c>
      <c r="AO22" s="257">
        <f t="shared" ca="1" si="24"/>
        <v>0.52952442191445193</v>
      </c>
      <c r="AP22" s="257">
        <f t="shared" ca="1" si="24"/>
        <v>0.51990818541368555</v>
      </c>
      <c r="AQ22" s="257">
        <f t="shared" ca="1" si="24"/>
        <v>0.40476369119508571</v>
      </c>
      <c r="AR22" s="257">
        <f ca="1">INDIRECT("'pos"&amp;AR$2&amp;"'!G10")</f>
        <v>0.54721913376704734</v>
      </c>
      <c r="AS22" s="257">
        <f t="shared" ca="1" si="24"/>
        <v>0.68967457633900886</v>
      </c>
      <c r="AT22" s="257">
        <f ca="1">INDIRECT("'pos"&amp;AT$2&amp;"'!G10")</f>
        <v>0.62743951406036613</v>
      </c>
      <c r="AU22" s="257">
        <f t="shared" ca="1" si="24"/>
        <v>0.56520445178172329</v>
      </c>
      <c r="AV22" s="263">
        <f t="shared" ca="1" si="17"/>
        <v>0.50520678167642097</v>
      </c>
      <c r="AW22" s="264">
        <f t="shared" ca="1" si="18"/>
        <v>0.22486991728479022</v>
      </c>
      <c r="AX22" s="264">
        <f t="shared" ca="1" si="19"/>
        <v>0.76109557232571645</v>
      </c>
      <c r="AY22" s="264">
        <f t="shared" ca="1" si="20"/>
        <v>0.63315117700106871</v>
      </c>
      <c r="AZ22" s="264">
        <f t="shared" ca="1" si="21"/>
        <v>0.3650383494806056</v>
      </c>
    </row>
    <row r="23" spans="1:53">
      <c r="A23" s="267">
        <v>2</v>
      </c>
      <c r="B23" s="257">
        <f ca="1">INDIRECT("'pos"&amp;B$2&amp;"'!AY14")</f>
        <v>0.34562088925588597</v>
      </c>
      <c r="C23" s="257">
        <f ca="1">INDIRECT("'pos"&amp;C$2&amp;"'!G11")</f>
        <v>0.28792628352377647</v>
      </c>
      <c r="D23" s="257">
        <f t="shared" ref="D23:AU23" ca="1" si="25">INDIRECT("'pos"&amp;D$2&amp;"'!AY14")</f>
        <v>0.23023167779166703</v>
      </c>
      <c r="E23" s="257">
        <f t="shared" ca="1" si="25"/>
        <v>0.43170764442342469</v>
      </c>
      <c r="F23" s="257">
        <f ca="1">INDIRECT("'pos"&amp;F$2&amp;"'!G11")</f>
        <v>0.32988104038505783</v>
      </c>
      <c r="G23" s="257">
        <f t="shared" ca="1" si="25"/>
        <v>0.22805443634669093</v>
      </c>
      <c r="H23" s="257">
        <f ca="1">INDIRECT("'pos"&amp;H$2&amp;"'!G11")</f>
        <v>0.23948986257052632</v>
      </c>
      <c r="I23" s="257">
        <f t="shared" ca="1" si="25"/>
        <v>0.25092528879436171</v>
      </c>
      <c r="J23" s="257">
        <f ca="1">INDIRECT("'pos"&amp;J$2&amp;"'!G11")</f>
        <v>0.27137259310520367</v>
      </c>
      <c r="K23" s="257">
        <f t="shared" ca="1" si="25"/>
        <v>0.29181989741604569</v>
      </c>
      <c r="L23" s="257">
        <f ca="1">INDIRECT("'pos"&amp;L$2&amp;"'!G11")</f>
        <v>0.24482950449754931</v>
      </c>
      <c r="M23" s="257">
        <f ca="1">INDIRECT("'pos"&amp;M$2&amp;"'!AY38")</f>
        <v>0.19783911157905293</v>
      </c>
      <c r="N23" s="257">
        <f ca="1">INDIRECT("'pos"&amp;N$2&amp;"'!G11")</f>
        <v>0.24706547066906778</v>
      </c>
      <c r="O23" s="257">
        <f t="shared" ca="1" si="25"/>
        <v>0.29629182975908264</v>
      </c>
      <c r="P23" s="257">
        <f ca="1">INDIRECT("'pos"&amp;P$2&amp;"'!AY35")</f>
        <v>0.1503803634408262</v>
      </c>
      <c r="Q23" s="257">
        <f ca="1">INDIRECT("'pos"&amp;Q$2&amp;"'!G11")</f>
        <v>0.18778033145212336</v>
      </c>
      <c r="R23" s="257">
        <f t="shared" ca="1" si="25"/>
        <v>0.2251802994634205</v>
      </c>
      <c r="S23" s="257">
        <f ca="1">INDIRECT("'pos"&amp;S$2&amp;"'!G11")</f>
        <v>0.28781370247868376</v>
      </c>
      <c r="T23" s="257">
        <f t="shared" ca="1" si="25"/>
        <v>0.35044710549394709</v>
      </c>
      <c r="U23" s="257">
        <f ca="1">INDIRECT("'pos"&amp;U$2&amp;"'!G11")</f>
        <v>0.2815338705186487</v>
      </c>
      <c r="V23" s="257">
        <f t="shared" ca="1" si="25"/>
        <v>0.21262063554335031</v>
      </c>
      <c r="W23" s="257">
        <f ca="1">INDIRECT("'pos"&amp;W$2&amp;"'!G11")</f>
        <v>0.25146996999911225</v>
      </c>
      <c r="X23" s="257">
        <f t="shared" ca="1" si="25"/>
        <v>0.29031930445487419</v>
      </c>
      <c r="Y23" s="257">
        <f ca="1">INDIRECT("'pos"&amp;Y$2&amp;"'!G11")</f>
        <v>0.28761202761672999</v>
      </c>
      <c r="Z23" s="257">
        <f t="shared" ca="1" si="25"/>
        <v>0.28490475077858585</v>
      </c>
      <c r="AA23" s="257">
        <f t="shared" ca="1" si="25"/>
        <v>0.24547270996928433</v>
      </c>
      <c r="AB23" s="257">
        <f t="shared" ca="1" si="25"/>
        <v>0.33485790694226492</v>
      </c>
      <c r="AC23" s="257">
        <f t="shared" ca="1" si="25"/>
        <v>0.48066300772248316</v>
      </c>
      <c r="AD23" s="257">
        <f ca="1">INDIRECT("'pos"&amp;AD$2&amp;"'!G11")</f>
        <v>0.34236066839379559</v>
      </c>
      <c r="AE23" s="257">
        <f t="shared" ca="1" si="25"/>
        <v>0.20405832906510801</v>
      </c>
      <c r="AF23" s="257">
        <f t="shared" ca="1" si="25"/>
        <v>0.30827503750481977</v>
      </c>
      <c r="AG23" s="257">
        <f t="shared" ca="1" si="25"/>
        <v>0.25276999456654914</v>
      </c>
      <c r="AH23" s="257">
        <f t="shared" ca="1" si="25"/>
        <v>0.30444269369308036</v>
      </c>
      <c r="AI23" s="257">
        <f t="shared" ca="1" si="25"/>
        <v>0.32250932626316542</v>
      </c>
      <c r="AJ23" s="257">
        <f t="shared" ca="1" si="25"/>
        <v>0.17200328281043001</v>
      </c>
      <c r="AK23" s="257">
        <f t="shared" ca="1" si="25"/>
        <v>0.19324088735345391</v>
      </c>
      <c r="AL23" s="257">
        <f ca="1">INDIRECT("'pos"&amp;AL$2&amp;"'!G11")</f>
        <v>0.29948960675169645</v>
      </c>
      <c r="AM23" s="257">
        <f t="shared" ca="1" si="25"/>
        <v>0.40573832614993899</v>
      </c>
      <c r="AN23" s="257">
        <f ca="1">INDIRECT("'pos"&amp;AN$2&amp;"'!G11")</f>
        <v>0.34207116527561637</v>
      </c>
      <c r="AO23" s="257">
        <f t="shared" ca="1" si="25"/>
        <v>0.27840400440129376</v>
      </c>
      <c r="AP23" s="257">
        <f t="shared" ca="1" si="25"/>
        <v>0.27875389206469547</v>
      </c>
      <c r="AQ23" s="257">
        <f t="shared" ca="1" si="25"/>
        <v>0.20515191193875598</v>
      </c>
      <c r="AR23" s="257">
        <f ca="1">INDIRECT("'pos"&amp;AR$2&amp;"'!G11")</f>
        <v>0.29668721824904432</v>
      </c>
      <c r="AS23" s="257">
        <f t="shared" ca="1" si="25"/>
        <v>0.38822252455933259</v>
      </c>
      <c r="AT23" s="257">
        <f ca="1">INDIRECT("'pos"&amp;AT$2&amp;"'!G11")</f>
        <v>0.37590966305232665</v>
      </c>
      <c r="AU23" s="257">
        <f t="shared" ca="1" si="25"/>
        <v>0.3635968015453207</v>
      </c>
      <c r="AV23" s="263">
        <f t="shared" ca="1" si="17"/>
        <v>0.28473471412239454</v>
      </c>
      <c r="AW23" s="264">
        <f t="shared" ca="1" si="18"/>
        <v>0.1503803634408262</v>
      </c>
      <c r="AX23" s="264">
        <f t="shared" ca="1" si="19"/>
        <v>0.48066300772248316</v>
      </c>
      <c r="AY23" s="264">
        <f t="shared" ca="1" si="20"/>
        <v>0.38269886092243888</v>
      </c>
      <c r="AZ23" s="264">
        <f t="shared" ca="1" si="21"/>
        <v>0.21755753878161038</v>
      </c>
    </row>
    <row r="24" spans="1:53">
      <c r="A24" s="267">
        <v>1</v>
      </c>
      <c r="B24" s="257">
        <f ca="1">INDIRECT("'pos"&amp;B$2&amp;"'!AY15")</f>
        <v>0.2534128676304449</v>
      </c>
      <c r="C24" s="257">
        <f ca="1">INDIRECT("'pos"&amp;C$2&amp;"'!G12")</f>
        <v>0.21279378345069827</v>
      </c>
      <c r="D24" s="257">
        <f t="shared" ref="D24:AU24" ca="1" si="26">INDIRECT("'pos"&amp;D$2&amp;"'!AY15")</f>
        <v>0.17217469927095164</v>
      </c>
      <c r="E24" s="257">
        <f t="shared" ca="1" si="26"/>
        <v>0.3706276722887254</v>
      </c>
      <c r="F24" s="257">
        <f ca="1">INDIRECT("'pos"&amp;F$2&amp;"'!G12")</f>
        <v>0.2767812906777134</v>
      </c>
      <c r="G24" s="257">
        <f t="shared" ca="1" si="26"/>
        <v>0.18293490906670135</v>
      </c>
      <c r="H24" s="257">
        <f ca="1">INDIRECT("'pos"&amp;H$2&amp;"'!G12")</f>
        <v>0.18121004179720654</v>
      </c>
      <c r="I24" s="257">
        <f t="shared" ca="1" si="26"/>
        <v>0.17948517452771173</v>
      </c>
      <c r="J24" s="257">
        <f ca="1">INDIRECT("'pos"&amp;J$2&amp;"'!G12")</f>
        <v>0.20292668191207033</v>
      </c>
      <c r="K24" s="257">
        <f t="shared" ca="1" si="26"/>
        <v>0.22636818929642893</v>
      </c>
      <c r="L24" s="257">
        <f ca="1">INDIRECT("'pos"&amp;L$2&amp;"'!G12")</f>
        <v>0.19452380090331517</v>
      </c>
      <c r="M24" s="257">
        <f ca="1">INDIRECT("'pos"&amp;M$2&amp;"'!AY39")</f>
        <v>0.1626794125102014</v>
      </c>
      <c r="N24" s="257">
        <f ca="1">INDIRECT("'pos"&amp;N$2&amp;"'!G12")</f>
        <v>0.18926496398705944</v>
      </c>
      <c r="O24" s="257">
        <f t="shared" ca="1" si="26"/>
        <v>0.21585051546391751</v>
      </c>
      <c r="P24" s="257">
        <f ca="1">INDIRECT("'pos"&amp;P$2&amp;"'!AY36")</f>
        <v>0.13208496101472425</v>
      </c>
      <c r="Q24" s="257">
        <f ca="1">INDIRECT("'pos"&amp;Q$2&amp;"'!G12")</f>
        <v>0.16070582266765521</v>
      </c>
      <c r="R24" s="257">
        <f t="shared" ca="1" si="26"/>
        <v>0.18932668432058619</v>
      </c>
      <c r="S24" s="257">
        <f ca="1">INDIRECT("'pos"&amp;S$2&amp;"'!G12")</f>
        <v>0.23912021758547364</v>
      </c>
      <c r="T24" s="257">
        <f t="shared" ca="1" si="26"/>
        <v>0.28891375085036108</v>
      </c>
      <c r="U24" s="257">
        <f ca="1">INDIRECT("'pos"&amp;U$2&amp;"'!G12")</f>
        <v>0.22448433717488631</v>
      </c>
      <c r="V24" s="257">
        <f t="shared" ca="1" si="26"/>
        <v>0.16005492349941153</v>
      </c>
      <c r="W24" s="257">
        <f ca="1">INDIRECT("'pos"&amp;W$2&amp;"'!G12")</f>
        <v>0.19158243597452687</v>
      </c>
      <c r="X24" s="257">
        <f t="shared" ca="1" si="26"/>
        <v>0.22310994844964221</v>
      </c>
      <c r="Y24" s="257">
        <f ca="1">INDIRECT("'pos"&amp;Y$2&amp;"'!G12")</f>
        <v>0.21242361873124349</v>
      </c>
      <c r="Z24" s="257">
        <f t="shared" ca="1" si="26"/>
        <v>0.20173728901284477</v>
      </c>
      <c r="AA24" s="257">
        <f t="shared" ca="1" si="26"/>
        <v>0.18202975946164152</v>
      </c>
      <c r="AB24" s="257">
        <f t="shared" ca="1" si="26"/>
        <v>0.24967760163590952</v>
      </c>
      <c r="AC24" s="257">
        <f t="shared" ca="1" si="26"/>
        <v>0.40697398279592589</v>
      </c>
      <c r="AD24" s="257">
        <f ca="1">INDIRECT("'pos"&amp;AD$2&amp;"'!G12")</f>
        <v>0.28338214369828529</v>
      </c>
      <c r="AE24" s="257">
        <f t="shared" ca="1" si="26"/>
        <v>0.15979030460064475</v>
      </c>
      <c r="AF24" s="257">
        <f t="shared" ca="1" si="26"/>
        <v>0.26019758478681387</v>
      </c>
      <c r="AG24" s="257">
        <f t="shared" ca="1" si="26"/>
        <v>0.18942767650724995</v>
      </c>
      <c r="AH24" s="257">
        <f t="shared" ca="1" si="26"/>
        <v>0.21860400273635958</v>
      </c>
      <c r="AI24" s="257">
        <f t="shared" ca="1" si="26"/>
        <v>0.23969735947895432</v>
      </c>
      <c r="AJ24" s="257">
        <f t="shared" ca="1" si="26"/>
        <v>0.16456777866234695</v>
      </c>
      <c r="AK24" s="257">
        <f t="shared" ca="1" si="26"/>
        <v>0.16456344065383938</v>
      </c>
      <c r="AL24" s="257">
        <f ca="1">INDIRECT("'pos"&amp;AL$2&amp;"'!G12")</f>
        <v>0.25468461580209623</v>
      </c>
      <c r="AM24" s="257">
        <f t="shared" ca="1" si="26"/>
        <v>0.34480579095035313</v>
      </c>
      <c r="AN24" s="257">
        <f ca="1">INDIRECT("'pos"&amp;AN$2&amp;"'!G12")</f>
        <v>0.28581520080523204</v>
      </c>
      <c r="AO24" s="257">
        <f t="shared" ca="1" si="26"/>
        <v>0.22682461066011092</v>
      </c>
      <c r="AP24" s="257">
        <f t="shared" ca="1" si="26"/>
        <v>0.20800210812947423</v>
      </c>
      <c r="AQ24" s="257">
        <f t="shared" ca="1" si="26"/>
        <v>0.17074209702130133</v>
      </c>
      <c r="AR24" s="257">
        <f ca="1">INDIRECT("'pos"&amp;AR$2&amp;"'!G12")</f>
        <v>0.24780277256579164</v>
      </c>
      <c r="AS24" s="257">
        <f t="shared" ca="1" si="26"/>
        <v>0.32486344811028195</v>
      </c>
      <c r="AT24" s="257">
        <f ca="1">INDIRECT("'pos"&amp;AT$2&amp;"'!G12")</f>
        <v>0.29916903074965928</v>
      </c>
      <c r="AU24" s="257">
        <f t="shared" ca="1" si="26"/>
        <v>0.27347461338903667</v>
      </c>
      <c r="AV24" s="263">
        <f t="shared" ca="1" si="17"/>
        <v>0.22607986772316982</v>
      </c>
      <c r="AW24" s="264">
        <f t="shared" ca="1" si="18"/>
        <v>0.13208496101472425</v>
      </c>
      <c r="AX24" s="264">
        <f t="shared" ca="1" si="19"/>
        <v>0.40697398279592589</v>
      </c>
      <c r="AY24" s="264">
        <f t="shared" ca="1" si="20"/>
        <v>0.31652692525954784</v>
      </c>
      <c r="AZ24" s="264">
        <f t="shared" ca="1" si="21"/>
        <v>0.17908241436894703</v>
      </c>
    </row>
    <row r="25" spans="1:53">
      <c r="A25" s="267">
        <v>6.3E-2</v>
      </c>
      <c r="B25" s="257">
        <f ca="1">INDIRECT("'pos"&amp;B$2&amp;"'!AY16")</f>
        <v>0</v>
      </c>
      <c r="C25" s="257">
        <f ca="1">INDIRECT("'pos"&amp;C$2&amp;"'!G13")</f>
        <v>0</v>
      </c>
      <c r="D25" s="257">
        <f t="shared" ref="D25:AU25" ca="1" si="27">INDIRECT("'pos"&amp;D$2&amp;"'!AY16")</f>
        <v>0</v>
      </c>
      <c r="E25" s="257">
        <f t="shared" ca="1" si="27"/>
        <v>0</v>
      </c>
      <c r="F25" s="257">
        <f ca="1">INDIRECT("'pos"&amp;F$2&amp;"'!G13")</f>
        <v>0</v>
      </c>
      <c r="G25" s="257">
        <f t="shared" ca="1" si="27"/>
        <v>0</v>
      </c>
      <c r="H25" s="257">
        <f ca="1">INDIRECT("'pos"&amp;H$2&amp;"'!G13")</f>
        <v>0</v>
      </c>
      <c r="I25" s="257">
        <f t="shared" ca="1" si="27"/>
        <v>0</v>
      </c>
      <c r="J25" s="257">
        <f ca="1">INDIRECT("'pos"&amp;J$2&amp;"'!G13")</f>
        <v>0</v>
      </c>
      <c r="K25" s="257">
        <f t="shared" ca="1" si="27"/>
        <v>0</v>
      </c>
      <c r="L25" s="257">
        <f ca="1">INDIRECT("'pos"&amp;L$2&amp;"'!G13")</f>
        <v>0</v>
      </c>
      <c r="M25" s="257">
        <f ca="1">INDIRECT("'pos"&amp;M$2&amp;"'!AY40")</f>
        <v>0</v>
      </c>
      <c r="N25" s="257">
        <f ca="1">INDIRECT("'pos"&amp;N$2&amp;"'!G13")</f>
        <v>0</v>
      </c>
      <c r="O25" s="257">
        <f t="shared" ca="1" si="27"/>
        <v>0</v>
      </c>
      <c r="P25" s="257">
        <f ca="1">INDIRECT("'pos"&amp;P$2&amp;"'!AY37")</f>
        <v>0</v>
      </c>
      <c r="Q25" s="257">
        <f ca="1">INDIRECT("'pos"&amp;Q$2&amp;"'!G13")</f>
        <v>0</v>
      </c>
      <c r="R25" s="257">
        <f t="shared" ca="1" si="27"/>
        <v>0</v>
      </c>
      <c r="S25" s="257">
        <f ca="1">INDIRECT("'pos"&amp;S$2&amp;"'!G13")</f>
        <v>0</v>
      </c>
      <c r="T25" s="257">
        <f t="shared" ca="1" si="27"/>
        <v>0</v>
      </c>
      <c r="U25" s="257">
        <f ca="1">INDIRECT("'pos"&amp;U$2&amp;"'!G13")</f>
        <v>0</v>
      </c>
      <c r="V25" s="257">
        <f t="shared" ca="1" si="27"/>
        <v>0</v>
      </c>
      <c r="W25" s="257">
        <f ca="1">INDIRECT("'pos"&amp;W$2&amp;"'!G13")</f>
        <v>0</v>
      </c>
      <c r="X25" s="257">
        <f t="shared" ca="1" si="27"/>
        <v>0</v>
      </c>
      <c r="Y25" s="257">
        <f ca="1">INDIRECT("'pos"&amp;Y$2&amp;"'!G13")</f>
        <v>0</v>
      </c>
      <c r="Z25" s="257">
        <f t="shared" ca="1" si="27"/>
        <v>0</v>
      </c>
      <c r="AA25" s="257">
        <f t="shared" ca="1" si="27"/>
        <v>0</v>
      </c>
      <c r="AB25" s="257">
        <f t="shared" ca="1" si="27"/>
        <v>0</v>
      </c>
      <c r="AC25" s="257">
        <f t="shared" ca="1" si="27"/>
        <v>0</v>
      </c>
      <c r="AD25" s="257">
        <f ca="1">INDIRECT("'pos"&amp;AD$2&amp;"'!G13")</f>
        <v>0</v>
      </c>
      <c r="AE25" s="257">
        <f t="shared" ca="1" si="27"/>
        <v>0</v>
      </c>
      <c r="AF25" s="257">
        <f t="shared" ca="1" si="27"/>
        <v>0</v>
      </c>
      <c r="AG25" s="257">
        <f t="shared" ca="1" si="27"/>
        <v>0</v>
      </c>
      <c r="AH25" s="257">
        <f t="shared" ca="1" si="27"/>
        <v>0</v>
      </c>
      <c r="AI25" s="257">
        <f t="shared" ca="1" si="27"/>
        <v>0</v>
      </c>
      <c r="AJ25" s="257">
        <f t="shared" ca="1" si="27"/>
        <v>0</v>
      </c>
      <c r="AK25" s="257">
        <f t="shared" ca="1" si="27"/>
        <v>0</v>
      </c>
      <c r="AL25" s="257">
        <f ca="1">INDIRECT("'pos"&amp;AL$2&amp;"'!G13")</f>
        <v>0</v>
      </c>
      <c r="AM25" s="257">
        <f t="shared" ca="1" si="27"/>
        <v>0</v>
      </c>
      <c r="AN25" s="257">
        <f ca="1">INDIRECT("'pos"&amp;AN$2&amp;"'!G13")</f>
        <v>0</v>
      </c>
      <c r="AO25" s="257">
        <f t="shared" ca="1" si="27"/>
        <v>0</v>
      </c>
      <c r="AP25" s="257">
        <f t="shared" ca="1" si="27"/>
        <v>0</v>
      </c>
      <c r="AQ25" s="257">
        <f t="shared" ca="1" si="27"/>
        <v>0</v>
      </c>
      <c r="AR25" s="257">
        <f ca="1">INDIRECT("'pos"&amp;AR$2&amp;"'!G13")</f>
        <v>0</v>
      </c>
      <c r="AS25" s="257">
        <f t="shared" ca="1" si="27"/>
        <v>0</v>
      </c>
      <c r="AT25" s="257">
        <f ca="1">INDIRECT("'pos"&amp;AT$2&amp;"'!G13")</f>
        <v>0</v>
      </c>
      <c r="AU25" s="257">
        <f t="shared" ca="1" si="27"/>
        <v>0</v>
      </c>
      <c r="AV25" s="263">
        <f t="shared" ca="1" si="17"/>
        <v>0</v>
      </c>
      <c r="AW25" s="264">
        <f t="shared" ca="1" si="18"/>
        <v>0</v>
      </c>
      <c r="AX25" s="264">
        <f t="shared" ca="1" si="19"/>
        <v>0</v>
      </c>
      <c r="AY25" s="264">
        <f t="shared" ca="1" si="20"/>
        <v>0</v>
      </c>
      <c r="AZ25" s="264">
        <f t="shared" ca="1" si="21"/>
        <v>0</v>
      </c>
    </row>
    <row r="27" spans="1:53">
      <c r="BA27" s="260"/>
    </row>
    <row r="28" spans="1:53">
      <c r="BA28" s="260"/>
    </row>
    <row r="29" spans="1:53">
      <c r="BA29" s="260"/>
    </row>
    <row r="30" spans="1:53">
      <c r="BA30" s="260"/>
    </row>
    <row r="31" spans="1:53">
      <c r="BA31" s="260"/>
    </row>
    <row r="32" spans="1:53">
      <c r="BA32" s="260"/>
    </row>
    <row r="33" spans="53:53">
      <c r="BA33" s="260"/>
    </row>
    <row r="34" spans="53:53">
      <c r="BA34" s="260"/>
    </row>
    <row r="35" spans="53:53">
      <c r="BA35" s="2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9"/>
  <sheetViews>
    <sheetView zoomScale="90" zoomScaleNormal="90" workbookViewId="0">
      <selection activeCell="C4" sqref="C4"/>
    </sheetView>
  </sheetViews>
  <sheetFormatPr defaultColWidth="11.5546875" defaultRowHeight="13.2"/>
  <cols>
    <col min="1" max="1" width="11.44140625" style="167"/>
    <col min="2" max="2" width="15.33203125" style="160" bestFit="1" customWidth="1"/>
    <col min="3" max="3" width="11.44140625" style="161"/>
    <col min="4" max="4" width="13.109375" style="161" customWidth="1"/>
    <col min="5" max="5" width="21.33203125" style="161" customWidth="1"/>
    <col min="6" max="6" width="11.5546875" style="161"/>
    <col min="11" max="14" width="13.6640625" bestFit="1" customWidth="1"/>
    <col min="15" max="15" width="15.33203125" bestFit="1" customWidth="1"/>
  </cols>
  <sheetData>
    <row r="1" spans="1:15" ht="13.8">
      <c r="A1" s="165" t="s">
        <v>99</v>
      </c>
      <c r="B1" s="162" t="s">
        <v>81</v>
      </c>
      <c r="C1" s="241" t="s">
        <v>83</v>
      </c>
      <c r="D1" s="242" t="s">
        <v>105</v>
      </c>
      <c r="E1" s="243" t="s">
        <v>106</v>
      </c>
      <c r="F1" s="244" t="s">
        <v>82</v>
      </c>
      <c r="G1" s="241" t="s">
        <v>109</v>
      </c>
      <c r="H1" s="244" t="s">
        <v>137</v>
      </c>
      <c r="J1" s="276" t="s">
        <v>140</v>
      </c>
      <c r="K1" s="277"/>
      <c r="L1" s="277"/>
      <c r="M1" s="277"/>
      <c r="N1" s="277"/>
      <c r="O1" s="278"/>
    </row>
    <row r="2" spans="1:15">
      <c r="A2" s="165" t="s">
        <v>100</v>
      </c>
      <c r="B2" s="162" t="s">
        <v>84</v>
      </c>
      <c r="C2" s="241" t="s">
        <v>2</v>
      </c>
      <c r="D2" s="242" t="s">
        <v>2</v>
      </c>
      <c r="E2" s="243" t="s">
        <v>2</v>
      </c>
      <c r="F2" s="244" t="s">
        <v>2</v>
      </c>
      <c r="G2" s="241" t="s">
        <v>2</v>
      </c>
      <c r="H2" s="244" t="s">
        <v>2</v>
      </c>
      <c r="J2" s="222" t="s">
        <v>138</v>
      </c>
      <c r="K2" s="223">
        <v>5</v>
      </c>
      <c r="L2" s="223">
        <v>4</v>
      </c>
      <c r="M2" s="223">
        <v>2</v>
      </c>
      <c r="N2" s="223">
        <v>1</v>
      </c>
      <c r="O2" s="223">
        <v>0.5</v>
      </c>
    </row>
    <row r="3" spans="1:15">
      <c r="A3" s="166">
        <v>127.6</v>
      </c>
      <c r="B3" s="163">
        <v>1</v>
      </c>
      <c r="C3" s="232">
        <f>'pos1'!AV18</f>
        <v>56.533733459116718</v>
      </c>
      <c r="D3" s="164">
        <f>'pos1'!AW18</f>
        <v>25.189777304365457</v>
      </c>
      <c r="E3" s="164">
        <f>'pos1'!AX18</f>
        <v>31.213328432927113</v>
      </c>
      <c r="F3" s="164">
        <f>'pos1'!AY18</f>
        <v>6.4136844718030179</v>
      </c>
      <c r="G3" s="233">
        <v>0</v>
      </c>
      <c r="H3" s="251">
        <v>0</v>
      </c>
      <c r="J3" s="224" t="s">
        <v>139</v>
      </c>
      <c r="K3" s="224">
        <v>8.8000000000000003E-4</v>
      </c>
      <c r="L3" s="224">
        <v>8.8000000000000003E-4</v>
      </c>
      <c r="M3" s="224">
        <v>8.8000000000000003E-4</v>
      </c>
      <c r="N3" s="224">
        <v>8.8000000000000003E-4</v>
      </c>
      <c r="O3" s="224">
        <v>8.8000000000000003E-4</v>
      </c>
    </row>
    <row r="4" spans="1:15" ht="13.8">
      <c r="A4" s="166">
        <v>127.4</v>
      </c>
      <c r="B4" s="253" t="s">
        <v>85</v>
      </c>
      <c r="C4" s="232">
        <f>pos2b!AV18</f>
        <v>42.729807864171825</v>
      </c>
      <c r="D4" s="164">
        <f>pos2b!AW18</f>
        <v>54.704718516162018</v>
      </c>
      <c r="E4" s="164">
        <f>pos2b!AX18</f>
        <v>47.055771738066497</v>
      </c>
      <c r="F4" s="164">
        <f>pos2b!AY18</f>
        <v>20.15619732150796</v>
      </c>
      <c r="G4" s="234">
        <f>C4-C3</f>
        <v>-13.803925594944893</v>
      </c>
      <c r="H4" s="252">
        <f>F4-F3</f>
        <v>13.742512849704942</v>
      </c>
      <c r="J4" s="225" t="s">
        <v>141</v>
      </c>
      <c r="K4" s="224">
        <v>2650</v>
      </c>
      <c r="L4" s="224">
        <v>2650</v>
      </c>
      <c r="M4" s="224">
        <v>2650</v>
      </c>
      <c r="N4" s="224">
        <v>2650</v>
      </c>
      <c r="O4" s="224">
        <v>2650</v>
      </c>
    </row>
    <row r="5" spans="1:15" ht="13.8">
      <c r="A5" s="166">
        <v>126.2</v>
      </c>
      <c r="B5" s="163">
        <v>3</v>
      </c>
      <c r="C5" s="232">
        <f>'pos3'!AV18</f>
        <v>51.454910089370095</v>
      </c>
      <c r="D5" s="164">
        <f>'pos3'!AW18</f>
        <v>25.03225303980895</v>
      </c>
      <c r="E5" s="164">
        <f>'pos3'!AX18</f>
        <v>29.81190127464069</v>
      </c>
      <c r="F5" s="164">
        <f>'pos3'!AY18</f>
        <v>7.2220288451737886</v>
      </c>
      <c r="G5" s="234">
        <f>C5-C4</f>
        <v>8.7251022251982704</v>
      </c>
      <c r="H5" s="252">
        <f>F5-F4</f>
        <v>-12.934168476334172</v>
      </c>
      <c r="J5" s="226" t="s">
        <v>142</v>
      </c>
      <c r="K5" s="224">
        <v>1000</v>
      </c>
      <c r="L5" s="224">
        <v>1000</v>
      </c>
      <c r="M5" s="224">
        <v>1000</v>
      </c>
      <c r="N5" s="224">
        <v>1000</v>
      </c>
      <c r="O5" s="224">
        <v>1000</v>
      </c>
    </row>
    <row r="6" spans="1:15" ht="13.8">
      <c r="A6" s="166">
        <v>126.2</v>
      </c>
      <c r="B6" s="163">
        <v>4</v>
      </c>
      <c r="C6" s="232">
        <f>'pos4'!AV18</f>
        <v>51.454910089370095</v>
      </c>
      <c r="D6" s="164">
        <f>'pos4'!AW18</f>
        <v>24.792384143571837</v>
      </c>
      <c r="E6" s="164">
        <f>'pos4'!AX18</f>
        <v>29.756442727829441</v>
      </c>
      <c r="F6" s="238">
        <f>'pos4'!AY18</f>
        <v>19.96766545228995</v>
      </c>
      <c r="G6" s="234">
        <f t="shared" ref="G6:G32" si="0">C6-C5</f>
        <v>0</v>
      </c>
      <c r="H6" s="252">
        <f t="shared" ref="H6:H32" si="1">F6-F5</f>
        <v>12.745636607116161</v>
      </c>
      <c r="J6" s="226" t="s">
        <v>143</v>
      </c>
      <c r="K6" s="224">
        <v>0.01</v>
      </c>
      <c r="L6" s="224">
        <f>K6</f>
        <v>0.01</v>
      </c>
      <c r="M6" s="224">
        <f t="shared" ref="M6:O6" si="2">L6</f>
        <v>0.01</v>
      </c>
      <c r="N6" s="224">
        <f t="shared" si="2"/>
        <v>0.01</v>
      </c>
      <c r="O6" s="224">
        <f t="shared" si="2"/>
        <v>0.01</v>
      </c>
    </row>
    <row r="7" spans="1:15">
      <c r="A7" s="166">
        <v>124.4</v>
      </c>
      <c r="B7" s="253" t="s">
        <v>86</v>
      </c>
      <c r="C7" s="232">
        <f>pos6a!AV18</f>
        <v>42.24211250099161</v>
      </c>
      <c r="D7" s="164">
        <f>pos6a!AW18</f>
        <v>85.120648643334917</v>
      </c>
      <c r="E7" s="164">
        <f>pos6a!AX18</f>
        <v>58.889860405724278</v>
      </c>
      <c r="F7" s="238">
        <f>pos6a!AY18</f>
        <v>30.647243417951827</v>
      </c>
      <c r="G7" s="234">
        <f t="shared" si="0"/>
        <v>-9.2127975883784856</v>
      </c>
      <c r="H7" s="252">
        <f t="shared" si="1"/>
        <v>10.679577965661878</v>
      </c>
      <c r="J7" s="225" t="s">
        <v>144</v>
      </c>
      <c r="K7" s="224">
        <f>(K6*(K4-K5))/(K5*K2*K3)</f>
        <v>3.7499999999999996</v>
      </c>
      <c r="L7" s="224">
        <f t="shared" ref="L7:O7" si="3">(L6*(L4-L5))/(L5*L2*L3)</f>
        <v>4.6875</v>
      </c>
      <c r="M7" s="224">
        <f t="shared" si="3"/>
        <v>9.375</v>
      </c>
      <c r="N7" s="224">
        <f t="shared" si="3"/>
        <v>18.75</v>
      </c>
      <c r="O7" s="224">
        <f t="shared" si="3"/>
        <v>37.5</v>
      </c>
    </row>
    <row r="8" spans="1:15">
      <c r="A8" s="166">
        <v>124.2</v>
      </c>
      <c r="B8" s="253" t="s">
        <v>87</v>
      </c>
      <c r="C8" s="232">
        <f>pos6b!AV18</f>
        <v>43.49334757830816</v>
      </c>
      <c r="D8" s="164">
        <f>pos6b!AW18</f>
        <v>45.683771208916163</v>
      </c>
      <c r="E8" s="164">
        <f>pos6b!AX18</f>
        <v>44.756486417003224</v>
      </c>
      <c r="F8" s="238">
        <f>pos6b!AY18</f>
        <v>13.385465817756575</v>
      </c>
      <c r="G8" s="234">
        <f t="shared" si="0"/>
        <v>1.2512350773165508</v>
      </c>
      <c r="H8" s="252">
        <f t="shared" si="1"/>
        <v>-17.261777600195252</v>
      </c>
      <c r="J8" s="279" t="s">
        <v>160</v>
      </c>
      <c r="K8" s="280"/>
      <c r="L8" s="280"/>
      <c r="M8" s="280"/>
      <c r="N8" s="280"/>
      <c r="O8" s="281"/>
    </row>
    <row r="9" spans="1:15">
      <c r="A9" s="166">
        <v>123.2</v>
      </c>
      <c r="B9" s="253">
        <v>5</v>
      </c>
      <c r="C9" s="232">
        <f>'pos5'!AV42</f>
        <v>61.164067565587047</v>
      </c>
      <c r="D9" s="164">
        <f>'pos5'!AW42</f>
        <v>58.692861218500234</v>
      </c>
      <c r="E9" s="164">
        <f>'pos5'!AX42</f>
        <v>59.956948841939827</v>
      </c>
      <c r="F9" s="238">
        <f>'pos5'!AY42</f>
        <v>30.905735973950762</v>
      </c>
      <c r="G9" s="234">
        <f t="shared" si="0"/>
        <v>17.670719987278886</v>
      </c>
      <c r="H9" s="252">
        <f t="shared" si="1"/>
        <v>17.520270156194186</v>
      </c>
      <c r="J9" s="219" t="s">
        <v>145</v>
      </c>
      <c r="K9" s="219" t="s">
        <v>147</v>
      </c>
      <c r="L9" s="219" t="s">
        <v>148</v>
      </c>
      <c r="M9" s="219" t="s">
        <v>149</v>
      </c>
      <c r="N9" s="219" t="s">
        <v>151</v>
      </c>
      <c r="O9" s="219" t="s">
        <v>150</v>
      </c>
    </row>
    <row r="10" spans="1:15">
      <c r="A10" s="166">
        <v>122.2</v>
      </c>
      <c r="B10" s="253" t="s">
        <v>88</v>
      </c>
      <c r="C10" s="232">
        <f>pos7a!AV18</f>
        <v>48.904071216901414</v>
      </c>
      <c r="D10" s="164">
        <f>pos7a!AW18</f>
        <v>43.853480582832631</v>
      </c>
      <c r="E10" s="164">
        <f>pos7a!AX18</f>
        <v>46.296612728942726</v>
      </c>
      <c r="F10" s="238">
        <f>pos7a!AY18</f>
        <v>9.3824561403508788</v>
      </c>
      <c r="G10" s="234">
        <f t="shared" si="0"/>
        <v>-12.259996348685632</v>
      </c>
      <c r="H10" s="252">
        <f t="shared" si="1"/>
        <v>-21.523279833599883</v>
      </c>
      <c r="J10" s="220">
        <v>5.0000000000000001E-3</v>
      </c>
      <c r="K10" s="221">
        <f>(K$7+(1/$J10))^(-1)</f>
        <v>4.9079754601226997E-3</v>
      </c>
      <c r="L10" s="221">
        <f t="shared" ref="L10:O10" si="4">(L$7+(1/$J10))^(-1)</f>
        <v>4.885496183206107E-3</v>
      </c>
      <c r="M10" s="221">
        <f t="shared" si="4"/>
        <v>4.7761194029850747E-3</v>
      </c>
      <c r="N10" s="221">
        <f t="shared" si="4"/>
        <v>4.5714285714285718E-3</v>
      </c>
      <c r="O10" s="221">
        <f t="shared" si="4"/>
        <v>4.2105263157894736E-3</v>
      </c>
    </row>
    <row r="11" spans="1:15">
      <c r="A11" s="166">
        <v>121.9</v>
      </c>
      <c r="B11" s="253" t="s">
        <v>89</v>
      </c>
      <c r="C11" s="232">
        <f>pos7b!AV39</f>
        <v>41.853883075168632</v>
      </c>
      <c r="D11" s="164">
        <f>pos7b!AW39</f>
        <v>23.986179312190107</v>
      </c>
      <c r="E11" s="164">
        <f>pos7b!AX39</f>
        <v>29.190011759931366</v>
      </c>
      <c r="F11" s="238">
        <f>pos7b!AY39</f>
        <v>13.099331058473695</v>
      </c>
      <c r="G11" s="234">
        <f t="shared" si="0"/>
        <v>-7.0501881417327823</v>
      </c>
      <c r="H11" s="252">
        <f t="shared" si="1"/>
        <v>3.7168749181228158</v>
      </c>
      <c r="J11" s="220">
        <v>0.01</v>
      </c>
      <c r="K11" s="221">
        <f t="shared" ref="K11:O21" si="5">(K$7+(1/$J11))^(-1)</f>
        <v>9.6385542168674707E-3</v>
      </c>
      <c r="L11" s="221">
        <f t="shared" si="5"/>
        <v>9.5522388059701493E-3</v>
      </c>
      <c r="M11" s="221">
        <f t="shared" si="5"/>
        <v>9.1428571428571435E-3</v>
      </c>
      <c r="N11" s="221">
        <f t="shared" si="5"/>
        <v>8.4210526315789472E-3</v>
      </c>
      <c r="O11" s="221">
        <f t="shared" si="5"/>
        <v>7.2727272727272727E-3</v>
      </c>
    </row>
    <row r="12" spans="1:15">
      <c r="A12" s="166">
        <v>119.4</v>
      </c>
      <c r="B12" s="253" t="s">
        <v>90</v>
      </c>
      <c r="C12" s="232">
        <f>pos8a!AV18</f>
        <v>54.318968575477108</v>
      </c>
      <c r="D12" s="164">
        <f>pos8a!AW18</f>
        <v>54.211389261050748</v>
      </c>
      <c r="E12" s="164">
        <f>pos8a!AX18</f>
        <v>54.261511708739192</v>
      </c>
      <c r="F12" s="238">
        <f>pos8a!AY18</f>
        <v>29.595813996382091</v>
      </c>
      <c r="G12" s="234">
        <f t="shared" si="0"/>
        <v>12.465085500308476</v>
      </c>
      <c r="H12" s="252">
        <f t="shared" si="1"/>
        <v>16.496482937908397</v>
      </c>
      <c r="J12" s="220">
        <v>1.4999999999999999E-2</v>
      </c>
      <c r="K12" s="221">
        <f t="shared" si="5"/>
        <v>1.4201183431952662E-2</v>
      </c>
      <c r="L12" s="221">
        <f t="shared" si="5"/>
        <v>1.4014598540145985E-2</v>
      </c>
      <c r="M12" s="221">
        <f t="shared" si="5"/>
        <v>1.3150684931506848E-2</v>
      </c>
      <c r="N12" s="221">
        <f t="shared" si="5"/>
        <v>1.1707317073170732E-2</v>
      </c>
      <c r="O12" s="221">
        <f t="shared" si="5"/>
        <v>9.5999999999999992E-3</v>
      </c>
    </row>
    <row r="13" spans="1:15">
      <c r="A13" s="166">
        <v>119.2</v>
      </c>
      <c r="B13" s="253" t="s">
        <v>91</v>
      </c>
      <c r="C13" s="232">
        <f>pos8b!AV18</f>
        <v>56.056986923244501</v>
      </c>
      <c r="D13" s="164">
        <f>pos8b!AW18</f>
        <v>30.967653933883355</v>
      </c>
      <c r="E13" s="164">
        <f>pos8b!AX18</f>
        <v>41.832371922040821</v>
      </c>
      <c r="F13" s="238">
        <f>pos8b!AY18</f>
        <v>12.591309152186518</v>
      </c>
      <c r="G13" s="234">
        <f t="shared" si="0"/>
        <v>1.7380183477673938</v>
      </c>
      <c r="H13" s="252">
        <f t="shared" si="1"/>
        <v>-17.004504844195573</v>
      </c>
      <c r="J13" s="221">
        <v>0.02</v>
      </c>
      <c r="K13" s="221">
        <f t="shared" si="5"/>
        <v>1.8604651162790697E-2</v>
      </c>
      <c r="L13" s="221">
        <f t="shared" si="5"/>
        <v>1.8285714285714287E-2</v>
      </c>
      <c r="M13" s="221">
        <f t="shared" si="5"/>
        <v>1.6842105263157894E-2</v>
      </c>
      <c r="N13" s="221">
        <f t="shared" si="5"/>
        <v>1.4545454545454545E-2</v>
      </c>
      <c r="O13" s="221">
        <f t="shared" si="5"/>
        <v>1.1428571428571429E-2</v>
      </c>
    </row>
    <row r="14" spans="1:15">
      <c r="A14" s="166">
        <v>115.6</v>
      </c>
      <c r="B14" s="253">
        <v>10</v>
      </c>
      <c r="C14" s="232">
        <f>'pos10'!AV18</f>
        <v>38.486896642676207</v>
      </c>
      <c r="D14" s="164">
        <f>'pos10'!AW18</f>
        <v>27.86733713333243</v>
      </c>
      <c r="E14" s="164">
        <f>'pos10'!AX18</f>
        <v>30.343095875135248</v>
      </c>
      <c r="F14" s="238">
        <f>'pos10'!AY18</f>
        <v>15.885288306821192</v>
      </c>
      <c r="G14" s="234">
        <f t="shared" si="0"/>
        <v>-17.570090280568294</v>
      </c>
      <c r="H14" s="252">
        <f t="shared" si="1"/>
        <v>3.2939791546346733</v>
      </c>
      <c r="J14" s="221">
        <v>2.5000000000000001E-2</v>
      </c>
      <c r="K14" s="221">
        <f t="shared" si="5"/>
        <v>2.2857142857142857E-2</v>
      </c>
      <c r="L14" s="221">
        <f t="shared" si="5"/>
        <v>2.2377622377622378E-2</v>
      </c>
      <c r="M14" s="221">
        <f t="shared" si="5"/>
        <v>2.0253164556962026E-2</v>
      </c>
      <c r="N14" s="221">
        <f t="shared" si="5"/>
        <v>1.7021276595744681E-2</v>
      </c>
      <c r="O14" s="221">
        <f t="shared" si="5"/>
        <v>1.2903225806451613E-2</v>
      </c>
    </row>
    <row r="15" spans="1:15">
      <c r="A15" s="166">
        <v>114.2</v>
      </c>
      <c r="B15" s="253">
        <v>11</v>
      </c>
      <c r="C15" s="232">
        <f>'pos11'!AV18</f>
        <v>56.920314447160123</v>
      </c>
      <c r="D15" s="164">
        <f>'pos11'!AW18</f>
        <v>24.768354276326768</v>
      </c>
      <c r="E15" s="164">
        <f>'pos11'!AX18</f>
        <v>35.409802315699125</v>
      </c>
      <c r="F15" s="238">
        <f>'pos11'!AY18</f>
        <v>11.585181786348219</v>
      </c>
      <c r="G15" s="234">
        <f t="shared" si="0"/>
        <v>18.433417804483916</v>
      </c>
      <c r="H15" s="252">
        <f t="shared" si="1"/>
        <v>-4.3001065204729727</v>
      </c>
      <c r="J15" s="221">
        <v>0.03</v>
      </c>
      <c r="K15" s="221">
        <f t="shared" si="5"/>
        <v>2.6966292134831458E-2</v>
      </c>
      <c r="L15" s="221">
        <f t="shared" si="5"/>
        <v>2.6301369863013697E-2</v>
      </c>
      <c r="M15" s="221">
        <f t="shared" si="5"/>
        <v>2.3414634146341463E-2</v>
      </c>
      <c r="N15" s="221">
        <f t="shared" si="5"/>
        <v>1.9199999999999998E-2</v>
      </c>
      <c r="O15" s="221">
        <f t="shared" si="5"/>
        <v>1.4117647058823528E-2</v>
      </c>
    </row>
    <row r="16" spans="1:15">
      <c r="A16" s="166">
        <v>113.5</v>
      </c>
      <c r="B16" s="253">
        <v>12</v>
      </c>
      <c r="C16" s="232">
        <f>'pos12'!AV18</f>
        <v>41.671066688548756</v>
      </c>
      <c r="D16" s="164">
        <f>'pos12'!AW18</f>
        <v>36.263449430929157</v>
      </c>
      <c r="E16" s="164">
        <f>'pos12'!AX18</f>
        <v>38.81442433384359</v>
      </c>
      <c r="F16" s="238">
        <f>'pos12'!AY18</f>
        <v>12.827859907486079</v>
      </c>
      <c r="G16" s="234">
        <f t="shared" si="0"/>
        <v>-15.249247758611368</v>
      </c>
      <c r="H16" s="252">
        <f t="shared" si="1"/>
        <v>1.2426781211378604</v>
      </c>
      <c r="J16" s="221">
        <v>3.5000000000000003E-2</v>
      </c>
      <c r="K16" s="221">
        <f t="shared" si="5"/>
        <v>3.0939226519337018E-2</v>
      </c>
      <c r="L16" s="221">
        <f t="shared" si="5"/>
        <v>3.0067114093959735E-2</v>
      </c>
      <c r="M16" s="221">
        <f t="shared" si="5"/>
        <v>2.6352941176470589E-2</v>
      </c>
      <c r="N16" s="221">
        <f t="shared" si="5"/>
        <v>2.1132075471698115E-2</v>
      </c>
      <c r="O16" s="221">
        <f t="shared" si="5"/>
        <v>1.5135135135135135E-2</v>
      </c>
    </row>
    <row r="17" spans="1:15">
      <c r="A17" s="166">
        <v>112.6</v>
      </c>
      <c r="B17" s="253">
        <v>13</v>
      </c>
      <c r="C17" s="232">
        <f>'pos13'!AV18</f>
        <v>46.366018980031583</v>
      </c>
      <c r="D17" s="164">
        <f>'pos13'!AW18</f>
        <v>27.860263069838854</v>
      </c>
      <c r="E17" s="164">
        <f>'pos13'!AX18</f>
        <v>31.179517705995174</v>
      </c>
      <c r="F17" s="238">
        <f>'pos13'!AY18</f>
        <v>15.62711980106295</v>
      </c>
      <c r="G17" s="234">
        <f t="shared" si="0"/>
        <v>4.6949522914828279</v>
      </c>
      <c r="H17" s="252">
        <f t="shared" si="1"/>
        <v>2.7992598935768704</v>
      </c>
      <c r="J17" s="221">
        <v>0.04</v>
      </c>
      <c r="K17" s="221">
        <f t="shared" si="5"/>
        <v>3.4782608695652174E-2</v>
      </c>
      <c r="L17" s="221">
        <f t="shared" si="5"/>
        <v>3.3684210526315789E-2</v>
      </c>
      <c r="M17" s="221">
        <f t="shared" si="5"/>
        <v>2.9090909090909091E-2</v>
      </c>
      <c r="N17" s="221">
        <f t="shared" si="5"/>
        <v>2.2857142857142857E-2</v>
      </c>
      <c r="O17" s="221">
        <f t="shared" si="5"/>
        <v>1.6E-2</v>
      </c>
    </row>
    <row r="18" spans="1:15">
      <c r="A18" s="166">
        <v>109.6</v>
      </c>
      <c r="B18" s="253" t="s">
        <v>92</v>
      </c>
      <c r="C18" s="232">
        <f>pos14b!AV18</f>
        <v>43.440480765123446</v>
      </c>
      <c r="D18" s="164">
        <f>pos14b!AW18</f>
        <v>27.055715319632807</v>
      </c>
      <c r="E18" s="164">
        <f>pos14b!AX18</f>
        <v>30.765714182058247</v>
      </c>
      <c r="F18" s="238">
        <f>pos14b!AY18</f>
        <v>9.9752115205304364</v>
      </c>
      <c r="G18" s="234">
        <f>C18-C17</f>
        <v>-2.925538214908137</v>
      </c>
      <c r="H18" s="252">
        <f>F18-F17</f>
        <v>-5.6519082805325134</v>
      </c>
      <c r="J18" s="221">
        <v>4.4999999999999998E-2</v>
      </c>
      <c r="K18" s="221">
        <f t="shared" si="5"/>
        <v>3.8502673796791446E-2</v>
      </c>
      <c r="L18" s="221">
        <f t="shared" si="5"/>
        <v>3.7161290322580649E-2</v>
      </c>
      <c r="M18" s="221">
        <f t="shared" si="5"/>
        <v>3.1648351648351648E-2</v>
      </c>
      <c r="N18" s="221">
        <f t="shared" si="5"/>
        <v>2.4406779661016949E-2</v>
      </c>
      <c r="O18" s="221">
        <f t="shared" si="5"/>
        <v>1.6744186046511629E-2</v>
      </c>
    </row>
    <row r="19" spans="1:15">
      <c r="A19" s="166">
        <v>108.1</v>
      </c>
      <c r="B19" s="253">
        <v>15</v>
      </c>
      <c r="C19" s="232">
        <f>'pos15'!AV18</f>
        <v>50.669756236000865</v>
      </c>
      <c r="D19" s="164">
        <f>'pos15'!AW18</f>
        <v>30.011197976654465</v>
      </c>
      <c r="E19" s="164">
        <f>'pos15'!AX18</f>
        <v>40.622074917504357</v>
      </c>
      <c r="F19" s="238">
        <f>'pos15'!AY18</f>
        <v>5.6230526761491042</v>
      </c>
      <c r="G19" s="234">
        <f t="shared" si="0"/>
        <v>7.2292754708774183</v>
      </c>
      <c r="H19" s="252">
        <f t="shared" si="1"/>
        <v>-4.3521588443813322</v>
      </c>
      <c r="J19" s="221">
        <v>0.05</v>
      </c>
      <c r="K19" s="221">
        <f t="shared" si="5"/>
        <v>4.2105263157894736E-2</v>
      </c>
      <c r="L19" s="221">
        <f t="shared" si="5"/>
        <v>4.0506329113924051E-2</v>
      </c>
      <c r="M19" s="221">
        <f t="shared" si="5"/>
        <v>3.4042553191489362E-2</v>
      </c>
      <c r="N19" s="221">
        <f t="shared" si="5"/>
        <v>2.5806451612903226E-2</v>
      </c>
      <c r="O19" s="221">
        <f t="shared" si="5"/>
        <v>1.7391304347826087E-2</v>
      </c>
    </row>
    <row r="20" spans="1:15">
      <c r="A20" s="166">
        <v>107.9</v>
      </c>
      <c r="B20" s="253">
        <v>16</v>
      </c>
      <c r="C20" s="232">
        <f>'pos16'!AV18</f>
        <v>40.917389152586111</v>
      </c>
      <c r="D20" s="164">
        <f>'pos16'!AW18</f>
        <v>49.093174224957444</v>
      </c>
      <c r="E20" s="164">
        <f>'pos16'!AX18</f>
        <v>46.882002979984108</v>
      </c>
      <c r="F20" s="238">
        <f>'pos16'!AY18</f>
        <v>24.776018229179662</v>
      </c>
      <c r="G20" s="234">
        <f t="shared" si="0"/>
        <v>-9.7523670834147538</v>
      </c>
      <c r="H20" s="252">
        <f t="shared" si="1"/>
        <v>19.152965553030558</v>
      </c>
      <c r="J20" s="221">
        <v>5.5E-2</v>
      </c>
      <c r="K20" s="221">
        <f t="shared" si="5"/>
        <v>4.5595854922279792E-2</v>
      </c>
      <c r="L20" s="221">
        <f t="shared" si="5"/>
        <v>4.372670807453416E-2</v>
      </c>
      <c r="M20" s="221">
        <f t="shared" si="5"/>
        <v>3.6288659793814432E-2</v>
      </c>
      <c r="N20" s="221">
        <f t="shared" si="5"/>
        <v>2.7076923076923075E-2</v>
      </c>
      <c r="O20" s="221">
        <f t="shared" si="5"/>
        <v>1.7959183673469385E-2</v>
      </c>
    </row>
    <row r="21" spans="1:15">
      <c r="A21" s="166">
        <v>106</v>
      </c>
      <c r="B21" s="253">
        <v>17</v>
      </c>
      <c r="C21" s="232">
        <f>'pos17'!AV18</f>
        <v>37.432175720675339</v>
      </c>
      <c r="D21" s="164">
        <f>'pos17'!AW18</f>
        <v>46.047377992064824</v>
      </c>
      <c r="E21" s="164">
        <f>'pos17'!AX18</f>
        <v>42.884445708303666</v>
      </c>
      <c r="F21" s="238">
        <f>'pos17'!AY18</f>
        <v>19.026179628824359</v>
      </c>
      <c r="G21" s="234">
        <f t="shared" si="0"/>
        <v>-3.4852134319107719</v>
      </c>
      <c r="H21" s="252">
        <f t="shared" si="1"/>
        <v>-5.7498386003553037</v>
      </c>
      <c r="J21" s="221">
        <v>0.06</v>
      </c>
      <c r="K21" s="221">
        <f t="shared" si="5"/>
        <v>4.8979591836734691E-2</v>
      </c>
      <c r="L21" s="221">
        <f t="shared" si="5"/>
        <v>4.6829268292682927E-2</v>
      </c>
      <c r="M21" s="221">
        <f t="shared" si="5"/>
        <v>3.8399999999999997E-2</v>
      </c>
      <c r="N21" s="221">
        <f t="shared" si="5"/>
        <v>2.8235294117647056E-2</v>
      </c>
      <c r="O21" s="221">
        <f t="shared" si="5"/>
        <v>1.846153846153846E-2</v>
      </c>
    </row>
    <row r="22" spans="1:15">
      <c r="A22" s="166">
        <v>105.6</v>
      </c>
      <c r="B22" s="163">
        <v>18</v>
      </c>
      <c r="C22" s="232">
        <f>'pos18'!AV18</f>
        <v>40.805365518171172</v>
      </c>
      <c r="D22" s="164">
        <f>'pos18'!AW18</f>
        <v>44.114301929822169</v>
      </c>
      <c r="E22" s="164">
        <f>'pos18'!AX18</f>
        <v>42.719781533455226</v>
      </c>
      <c r="F22" s="164">
        <f>'pos18'!AY18</f>
        <v>16.831872329368622</v>
      </c>
      <c r="G22" s="234">
        <f t="shared" si="0"/>
        <v>3.3731897974958329</v>
      </c>
      <c r="H22" s="252">
        <f t="shared" si="1"/>
        <v>-2.1943072994557369</v>
      </c>
      <c r="J22" s="273" t="s">
        <v>161</v>
      </c>
      <c r="K22" s="274"/>
      <c r="L22" s="274"/>
      <c r="M22" s="274"/>
      <c r="N22" s="274"/>
      <c r="O22" s="275"/>
    </row>
    <row r="23" spans="1:15">
      <c r="A23" s="166">
        <v>105.4</v>
      </c>
      <c r="B23" s="163" t="s">
        <v>93</v>
      </c>
      <c r="C23" s="232">
        <f>pos19a!AV18</f>
        <v>46.499174322204311</v>
      </c>
      <c r="D23" s="164">
        <f>pos19a!AW18</f>
        <v>49.132191386825795</v>
      </c>
      <c r="E23" s="164">
        <f>pos19a!AX18</f>
        <v>48.223106538089311</v>
      </c>
      <c r="F23" s="164">
        <f>pos19a!AY18</f>
        <v>16.983537467687576</v>
      </c>
      <c r="G23" s="234">
        <f t="shared" si="0"/>
        <v>5.6938088040331394</v>
      </c>
      <c r="H23" s="252">
        <f t="shared" si="1"/>
        <v>0.15166513831895401</v>
      </c>
      <c r="J23" s="227" t="s">
        <v>152</v>
      </c>
      <c r="K23" s="227" t="s">
        <v>153</v>
      </c>
      <c r="L23" s="227" t="s">
        <v>154</v>
      </c>
      <c r="M23" s="227" t="s">
        <v>155</v>
      </c>
      <c r="N23" s="227" t="s">
        <v>156</v>
      </c>
      <c r="O23" s="227" t="s">
        <v>157</v>
      </c>
    </row>
    <row r="24" spans="1:15">
      <c r="A24" s="166">
        <v>105.2</v>
      </c>
      <c r="B24" s="163" t="s">
        <v>59</v>
      </c>
      <c r="C24" s="232">
        <f>pos19b!AV18</f>
        <v>47.452796043248789</v>
      </c>
      <c r="D24" s="164">
        <f>pos19b!AW18</f>
        <v>27.427201363224132</v>
      </c>
      <c r="E24" s="164">
        <f>pos19b!AX18</f>
        <v>31.651459938702949</v>
      </c>
      <c r="F24" s="164">
        <f>pos19b!AY18</f>
        <v>9.855771621381642</v>
      </c>
      <c r="G24" s="234">
        <f t="shared" si="0"/>
        <v>0.95362172104447751</v>
      </c>
      <c r="H24" s="252">
        <f t="shared" si="1"/>
        <v>-7.1277658463059339</v>
      </c>
      <c r="J24" s="228">
        <f>J10*1000</f>
        <v>5</v>
      </c>
      <c r="K24" s="228">
        <f t="shared" ref="K24:O24" si="6">K10*1000</f>
        <v>4.9079754601226995</v>
      </c>
      <c r="L24" s="228">
        <f t="shared" si="6"/>
        <v>4.885496183206107</v>
      </c>
      <c r="M24" s="228">
        <f t="shared" si="6"/>
        <v>4.7761194029850751</v>
      </c>
      <c r="N24" s="228">
        <f t="shared" si="6"/>
        <v>4.5714285714285721</v>
      </c>
      <c r="O24" s="228">
        <f t="shared" si="6"/>
        <v>4.2105263157894735</v>
      </c>
    </row>
    <row r="25" spans="1:15">
      <c r="A25" s="166">
        <v>104.1</v>
      </c>
      <c r="B25" s="163" t="s">
        <v>60</v>
      </c>
      <c r="C25" s="232">
        <f>pos20a!AV18</f>
        <v>50.44800778700251</v>
      </c>
      <c r="D25" s="164">
        <f>pos20a!AW18</f>
        <v>34.608434708272689</v>
      </c>
      <c r="E25" s="164">
        <f>pos20a!AX18</f>
        <v>42.39447681030115</v>
      </c>
      <c r="F25" s="164">
        <f>pos20a!AY18</f>
        <v>18.721663743083575</v>
      </c>
      <c r="G25" s="234">
        <f>C25-C24</f>
        <v>2.9952117437537211</v>
      </c>
      <c r="H25" s="252">
        <f>F25-F24</f>
        <v>8.8658921217019326</v>
      </c>
      <c r="J25" s="228">
        <f t="shared" ref="J25:O35" si="7">J11*1000</f>
        <v>10</v>
      </c>
      <c r="K25" s="228">
        <f t="shared" si="7"/>
        <v>9.6385542168674707</v>
      </c>
      <c r="L25" s="228">
        <f t="shared" si="7"/>
        <v>9.5522388059701502</v>
      </c>
      <c r="M25" s="228">
        <f t="shared" si="7"/>
        <v>9.1428571428571441</v>
      </c>
      <c r="N25" s="228">
        <f t="shared" si="7"/>
        <v>8.4210526315789469</v>
      </c>
      <c r="O25" s="228">
        <f t="shared" si="7"/>
        <v>7.2727272727272725</v>
      </c>
    </row>
    <row r="26" spans="1:15">
      <c r="A26" s="166">
        <v>104</v>
      </c>
      <c r="B26" s="163" t="s">
        <v>94</v>
      </c>
      <c r="C26" s="232">
        <f>pos20b!AV18</f>
        <v>50.955585632751557</v>
      </c>
      <c r="D26" s="164">
        <f>pos20b!AW18</f>
        <v>30.735317519112122</v>
      </c>
      <c r="E26" s="164">
        <f>pos20b!AX18</f>
        <v>42.082035007331442</v>
      </c>
      <c r="F26" s="164">
        <f>pos20b!AY18</f>
        <v>20.339338459671087</v>
      </c>
      <c r="G26" s="234">
        <f t="shared" si="0"/>
        <v>0.50757784574904719</v>
      </c>
      <c r="H26" s="252">
        <f t="shared" si="1"/>
        <v>1.6176747165875121</v>
      </c>
      <c r="J26" s="228">
        <f t="shared" si="7"/>
        <v>15</v>
      </c>
      <c r="K26" s="228">
        <f t="shared" si="7"/>
        <v>14.201183431952662</v>
      </c>
      <c r="L26" s="228">
        <f t="shared" si="7"/>
        <v>14.014598540145984</v>
      </c>
      <c r="M26" s="228">
        <f t="shared" si="7"/>
        <v>13.150684931506849</v>
      </c>
      <c r="N26" s="228">
        <f t="shared" si="7"/>
        <v>11.707317073170731</v>
      </c>
      <c r="O26" s="228">
        <f t="shared" si="7"/>
        <v>9.6</v>
      </c>
    </row>
    <row r="27" spans="1:15">
      <c r="A27" s="166">
        <v>103.8</v>
      </c>
      <c r="B27" s="253" t="s">
        <v>95</v>
      </c>
      <c r="C27" s="232">
        <f>pos21a!AV18</f>
        <v>34.1584069212538</v>
      </c>
      <c r="D27" s="164">
        <f>pos21a!AW18</f>
        <v>39.547459143817512</v>
      </c>
      <c r="E27" s="164">
        <f>pos21a!AX18</f>
        <v>37.272882487713268</v>
      </c>
      <c r="F27" s="164">
        <f>pos21a!AY18</f>
        <v>10.054765423612302</v>
      </c>
      <c r="G27" s="234">
        <f t="shared" si="0"/>
        <v>-16.797178711497757</v>
      </c>
      <c r="H27" s="252">
        <f t="shared" si="1"/>
        <v>-10.284573036058784</v>
      </c>
      <c r="J27" s="228">
        <f t="shared" si="7"/>
        <v>20</v>
      </c>
      <c r="K27" s="228">
        <f t="shared" si="7"/>
        <v>18.604651162790699</v>
      </c>
      <c r="L27" s="228">
        <f t="shared" si="7"/>
        <v>18.285714285714288</v>
      </c>
      <c r="M27" s="228">
        <f t="shared" si="7"/>
        <v>16.842105263157894</v>
      </c>
      <c r="N27" s="228">
        <f t="shared" si="7"/>
        <v>14.545454545454545</v>
      </c>
      <c r="O27" s="228">
        <f t="shared" si="7"/>
        <v>11.428571428571429</v>
      </c>
    </row>
    <row r="28" spans="1:15">
      <c r="A28" s="166">
        <v>103.7</v>
      </c>
      <c r="B28" s="253" t="s">
        <v>96</v>
      </c>
      <c r="C28" s="232">
        <f>pos21b!AV18</f>
        <v>48.365743370916988</v>
      </c>
      <c r="D28" s="164">
        <f>pos21b!AW18</f>
        <v>28.519279225609253</v>
      </c>
      <c r="E28" s="164">
        <f>pos21b!AX18</f>
        <v>37.280984856877424</v>
      </c>
      <c r="F28" s="164">
        <f>pos21b!AY18</f>
        <v>12.675292757364307</v>
      </c>
      <c r="G28" s="234">
        <f t="shared" si="0"/>
        <v>14.207336449663188</v>
      </c>
      <c r="H28" s="252">
        <f t="shared" si="1"/>
        <v>2.6205273337520048</v>
      </c>
      <c r="J28" s="228">
        <f t="shared" si="7"/>
        <v>25</v>
      </c>
      <c r="K28" s="228">
        <f t="shared" si="7"/>
        <v>22.857142857142858</v>
      </c>
      <c r="L28" s="228">
        <f t="shared" si="7"/>
        <v>22.377622377622377</v>
      </c>
      <c r="M28" s="228">
        <f t="shared" si="7"/>
        <v>20.253164556962027</v>
      </c>
      <c r="N28" s="228">
        <f t="shared" si="7"/>
        <v>17.021276595744681</v>
      </c>
      <c r="O28" s="228">
        <f t="shared" si="7"/>
        <v>12.903225806451612</v>
      </c>
    </row>
    <row r="29" spans="1:15">
      <c r="A29" s="166">
        <v>102.7</v>
      </c>
      <c r="B29" s="163" t="s">
        <v>97</v>
      </c>
      <c r="C29" s="232">
        <f>pos22b!AV18</f>
        <v>54.274494243767023</v>
      </c>
      <c r="D29" s="164">
        <f>pos22b!AW18</f>
        <v>47.041722928387941</v>
      </c>
      <c r="E29" s="164">
        <f>pos22b!AX18</f>
        <v>49.985836519464108</v>
      </c>
      <c r="F29" s="164">
        <f>pos22b!AY18</f>
        <v>13.012951210279034</v>
      </c>
      <c r="G29" s="234">
        <f t="shared" si="0"/>
        <v>5.9087508728500353</v>
      </c>
      <c r="H29" s="252">
        <f t="shared" si="1"/>
        <v>0.33765845291472729</v>
      </c>
      <c r="J29" s="228">
        <f t="shared" si="7"/>
        <v>30</v>
      </c>
      <c r="K29" s="228">
        <f t="shared" si="7"/>
        <v>26.966292134831459</v>
      </c>
      <c r="L29" s="228">
        <f t="shared" si="7"/>
        <v>26.301369863013697</v>
      </c>
      <c r="M29" s="228">
        <f t="shared" si="7"/>
        <v>23.414634146341463</v>
      </c>
      <c r="N29" s="228">
        <f t="shared" si="7"/>
        <v>19.2</v>
      </c>
      <c r="O29" s="228">
        <f t="shared" si="7"/>
        <v>14.117647058823529</v>
      </c>
    </row>
    <row r="30" spans="1:15">
      <c r="A30" s="166">
        <v>102.5</v>
      </c>
      <c r="B30" s="163" t="s">
        <v>98</v>
      </c>
      <c r="C30" s="232">
        <f>pos22a!AV18</f>
        <v>49.623889628015341</v>
      </c>
      <c r="D30" s="164">
        <f>pos22a!AW18</f>
        <v>48.817492022158717</v>
      </c>
      <c r="E30" s="164">
        <f>pos22a!AX18</f>
        <v>49.163389179755299</v>
      </c>
      <c r="F30" s="164">
        <f>pos22a!AY18</f>
        <v>19.474053281105</v>
      </c>
      <c r="G30" s="234">
        <f t="shared" si="0"/>
        <v>-4.650604615751682</v>
      </c>
      <c r="H30" s="252">
        <f t="shared" si="1"/>
        <v>6.4611020708259659</v>
      </c>
      <c r="J30" s="228">
        <f t="shared" si="7"/>
        <v>35</v>
      </c>
      <c r="K30" s="228">
        <f t="shared" si="7"/>
        <v>30.939226519337019</v>
      </c>
      <c r="L30" s="228">
        <f t="shared" si="7"/>
        <v>30.067114093959734</v>
      </c>
      <c r="M30" s="228">
        <f t="shared" si="7"/>
        <v>26.352941176470591</v>
      </c>
      <c r="N30" s="228">
        <f t="shared" si="7"/>
        <v>21.132075471698116</v>
      </c>
      <c r="O30" s="228">
        <f t="shared" si="7"/>
        <v>15.135135135135135</v>
      </c>
    </row>
    <row r="31" spans="1:15">
      <c r="A31" s="166">
        <v>101.7</v>
      </c>
      <c r="B31" s="163">
        <v>23</v>
      </c>
      <c r="C31" s="232">
        <f>'pos23'!AV18</f>
        <v>30.859846021073036</v>
      </c>
      <c r="D31" s="164">
        <f>'pos23'!AW18</f>
        <v>26.185044017714446</v>
      </c>
      <c r="E31" s="164">
        <f>'pos23'!AX18</f>
        <v>27.417778108661992</v>
      </c>
      <c r="F31" s="164">
        <f>'pos23'!AY18</f>
        <v>7.2103306093665758</v>
      </c>
      <c r="G31" s="234">
        <f t="shared" si="0"/>
        <v>-18.764043606942305</v>
      </c>
      <c r="H31" s="252">
        <f t="shared" si="1"/>
        <v>-12.263722671738424</v>
      </c>
      <c r="J31" s="228">
        <f t="shared" si="7"/>
        <v>40</v>
      </c>
      <c r="K31" s="228">
        <f t="shared" si="7"/>
        <v>34.782608695652172</v>
      </c>
      <c r="L31" s="228">
        <f t="shared" si="7"/>
        <v>33.684210526315788</v>
      </c>
      <c r="M31" s="228">
        <f t="shared" si="7"/>
        <v>29.09090909090909</v>
      </c>
      <c r="N31" s="228">
        <f t="shared" si="7"/>
        <v>22.857142857142858</v>
      </c>
      <c r="O31" s="228">
        <f t="shared" si="7"/>
        <v>16</v>
      </c>
    </row>
    <row r="32" spans="1:15">
      <c r="A32" s="166">
        <v>100.6</v>
      </c>
      <c r="B32" s="163">
        <v>24</v>
      </c>
      <c r="C32" s="232">
        <f>'pos24'!AV18</f>
        <v>45.988796360802652</v>
      </c>
      <c r="D32" s="164">
        <f>'pos24'!AW18</f>
        <v>43.635444843426249</v>
      </c>
      <c r="E32" s="164">
        <f>'pos24'!AX18</f>
        <v>44.703203654674475</v>
      </c>
      <c r="F32" s="164">
        <f>'pos24'!AY18</f>
        <v>12.68735498389789</v>
      </c>
      <c r="G32" s="234">
        <f t="shared" si="0"/>
        <v>15.128950339729617</v>
      </c>
      <c r="H32" s="252">
        <f t="shared" si="1"/>
        <v>5.4770243745313145</v>
      </c>
      <c r="J32" s="228">
        <f t="shared" si="7"/>
        <v>45</v>
      </c>
      <c r="K32" s="228">
        <f t="shared" si="7"/>
        <v>38.502673796791449</v>
      </c>
      <c r="L32" s="228">
        <f t="shared" si="7"/>
        <v>37.161290322580648</v>
      </c>
      <c r="M32" s="228">
        <f t="shared" si="7"/>
        <v>31.64835164835165</v>
      </c>
      <c r="N32" s="228">
        <f t="shared" si="7"/>
        <v>24.406779661016948</v>
      </c>
      <c r="O32" s="228">
        <f t="shared" si="7"/>
        <v>16.744186046511629</v>
      </c>
    </row>
    <row r="33" spans="10:15">
      <c r="J33" s="228">
        <f t="shared" si="7"/>
        <v>50</v>
      </c>
      <c r="K33" s="228">
        <f t="shared" si="7"/>
        <v>42.105263157894733</v>
      </c>
      <c r="L33" s="228">
        <f t="shared" si="7"/>
        <v>40.506329113924053</v>
      </c>
      <c r="M33" s="228">
        <f t="shared" si="7"/>
        <v>34.042553191489361</v>
      </c>
      <c r="N33" s="228">
        <f t="shared" si="7"/>
        <v>25.806451612903224</v>
      </c>
      <c r="O33" s="228">
        <f t="shared" si="7"/>
        <v>17.391304347826086</v>
      </c>
    </row>
    <row r="34" spans="10:15">
      <c r="J34" s="228">
        <f t="shared" si="7"/>
        <v>55</v>
      </c>
      <c r="K34" s="228">
        <f t="shared" si="7"/>
        <v>45.595854922279791</v>
      </c>
      <c r="L34" s="228">
        <f t="shared" si="7"/>
        <v>43.726708074534159</v>
      </c>
      <c r="M34" s="228">
        <f t="shared" si="7"/>
        <v>36.288659793814432</v>
      </c>
      <c r="N34" s="228">
        <f t="shared" si="7"/>
        <v>27.076923076923073</v>
      </c>
      <c r="O34" s="228">
        <f t="shared" si="7"/>
        <v>17.959183673469383</v>
      </c>
    </row>
    <row r="35" spans="10:15">
      <c r="J35" s="228">
        <f t="shared" si="7"/>
        <v>60</v>
      </c>
      <c r="K35" s="228">
        <f t="shared" si="7"/>
        <v>48.979591836734691</v>
      </c>
      <c r="L35" s="228">
        <f t="shared" si="7"/>
        <v>46.829268292682926</v>
      </c>
      <c r="M35" s="228">
        <f t="shared" si="7"/>
        <v>38.4</v>
      </c>
      <c r="N35" s="228">
        <f t="shared" si="7"/>
        <v>28.235294117647058</v>
      </c>
      <c r="O35" s="228">
        <f t="shared" si="7"/>
        <v>18.46153846153846</v>
      </c>
    </row>
    <row r="36" spans="10:15">
      <c r="J36" s="282" t="s">
        <v>162</v>
      </c>
      <c r="K36" s="282"/>
      <c r="L36" s="282"/>
      <c r="M36" s="282"/>
      <c r="N36" s="282"/>
      <c r="O36" s="282"/>
    </row>
    <row r="37" spans="10:15">
      <c r="J37" s="41" t="s">
        <v>146</v>
      </c>
      <c r="K37" s="221">
        <f>K17</f>
        <v>3.4782608695652174E-2</v>
      </c>
      <c r="L37" s="221">
        <f>L18</f>
        <v>3.7161290322580649E-2</v>
      </c>
      <c r="M37" s="221">
        <f t="shared" ref="M37:N37" si="8">M17</f>
        <v>2.9090909090909091E-2</v>
      </c>
      <c r="N37" s="221">
        <f t="shared" si="8"/>
        <v>2.2857142857142857E-2</v>
      </c>
      <c r="O37" s="221">
        <f>O21</f>
        <v>1.846153846153846E-2</v>
      </c>
    </row>
    <row r="38" spans="10:15" ht="13.8">
      <c r="J38" s="218" t="s">
        <v>158</v>
      </c>
      <c r="K38" s="221">
        <f>(K$5*K$2*K$3)/((K$4-K$5)*K37)</f>
        <v>7.6666666666666675E-2</v>
      </c>
      <c r="L38" s="221">
        <f t="shared" ref="L38:O38" si="9">(L$5*L$2*L$3)/((L$4-L$5)*L37)</f>
        <v>5.7407407407407407E-2</v>
      </c>
      <c r="M38" s="221">
        <f t="shared" si="9"/>
        <v>3.6666666666666667E-2</v>
      </c>
      <c r="N38" s="221">
        <f t="shared" si="9"/>
        <v>2.3333333333333334E-2</v>
      </c>
      <c r="O38" s="221">
        <f t="shared" si="9"/>
        <v>1.4444444444444446E-2</v>
      </c>
    </row>
    <row r="39" spans="10:15">
      <c r="J39" s="41" t="s">
        <v>145</v>
      </c>
      <c r="K39" s="221">
        <f>J17</f>
        <v>0.04</v>
      </c>
      <c r="L39" s="221">
        <f>J18</f>
        <v>4.4999999999999998E-2</v>
      </c>
      <c r="M39" s="221">
        <f>J17</f>
        <v>0.04</v>
      </c>
      <c r="N39" s="221">
        <f t="shared" ref="N39" si="10">M17</f>
        <v>2.9090909090909091E-2</v>
      </c>
      <c r="O39" s="221">
        <f>J21</f>
        <v>0.06</v>
      </c>
    </row>
    <row r="40" spans="10:15" ht="13.8">
      <c r="J40" s="218" t="s">
        <v>159</v>
      </c>
      <c r="K40" s="221">
        <f>(K$5*K$2*K$3)/((K$4-K$5)*K39)</f>
        <v>6.6666666666666666E-2</v>
      </c>
      <c r="L40" s="221">
        <f t="shared" ref="L40:O40" si="11">(L$5*L$2*L$3)/((L$4-L$5)*L39)</f>
        <v>4.7407407407407405E-2</v>
      </c>
      <c r="M40" s="221">
        <f t="shared" si="11"/>
        <v>2.6666666666666668E-2</v>
      </c>
      <c r="N40" s="221">
        <f t="shared" si="11"/>
        <v>1.8333333333333333E-2</v>
      </c>
      <c r="O40" s="221">
        <f t="shared" si="11"/>
        <v>4.4444444444444444E-3</v>
      </c>
    </row>
    <row r="41" spans="10:15" ht="13.8">
      <c r="J41" s="218" t="s">
        <v>143</v>
      </c>
      <c r="K41" s="221">
        <f>K38-K40</f>
        <v>1.0000000000000009E-2</v>
      </c>
      <c r="L41" s="221">
        <f t="shared" ref="L41:O41" si="12">L38-L40</f>
        <v>1.0000000000000002E-2</v>
      </c>
      <c r="M41" s="221">
        <f t="shared" si="12"/>
        <v>9.9999999999999985E-3</v>
      </c>
      <c r="N41" s="221">
        <f t="shared" si="12"/>
        <v>5.000000000000001E-3</v>
      </c>
      <c r="O41" s="221">
        <f t="shared" si="12"/>
        <v>1.0000000000000002E-2</v>
      </c>
    </row>
    <row r="42" spans="10:15">
      <c r="J42" s="283" t="s">
        <v>169</v>
      </c>
      <c r="K42" s="283"/>
      <c r="L42" s="283"/>
      <c r="M42" s="283"/>
      <c r="N42" s="283"/>
      <c r="O42" s="283"/>
    </row>
    <row r="43" spans="10:15" ht="13.8">
      <c r="J43" s="227" t="s">
        <v>163</v>
      </c>
      <c r="K43" s="229" t="s">
        <v>165</v>
      </c>
      <c r="L43" s="229" t="s">
        <v>164</v>
      </c>
      <c r="M43" s="229" t="s">
        <v>166</v>
      </c>
      <c r="N43" s="229" t="s">
        <v>167</v>
      </c>
      <c r="O43" s="229" t="s">
        <v>168</v>
      </c>
    </row>
    <row r="44" spans="10:15">
      <c r="J44" s="228">
        <f>J24</f>
        <v>5</v>
      </c>
      <c r="K44" s="230">
        <f>(K$5*K$2*K$3)/((K$4-K$5)*$J44*0.001)</f>
        <v>0.53333333333333333</v>
      </c>
      <c r="L44" s="230">
        <f t="shared" ref="L44:O44" si="13">(L$5*L$2*L$3)/((L$4-L$5)*$J44*0.001)</f>
        <v>0.42666666666666669</v>
      </c>
      <c r="M44" s="230">
        <f t="shared" si="13"/>
        <v>0.21333333333333335</v>
      </c>
      <c r="N44" s="230">
        <f t="shared" si="13"/>
        <v>0.10666666666666667</v>
      </c>
      <c r="O44" s="230">
        <f t="shared" si="13"/>
        <v>5.3333333333333337E-2</v>
      </c>
    </row>
    <row r="45" spans="10:15">
      <c r="J45" s="228">
        <f t="shared" ref="J45:J55" si="14">J25</f>
        <v>10</v>
      </c>
      <c r="K45" s="230">
        <f t="shared" ref="K45:O55" si="15">(K$5*K$2*K$3)/((K$4-K$5)*$J45*0.001)</f>
        <v>0.26666666666666666</v>
      </c>
      <c r="L45" s="230">
        <f t="shared" si="15"/>
        <v>0.21333333333333335</v>
      </c>
      <c r="M45" s="230">
        <f t="shared" si="15"/>
        <v>0.10666666666666667</v>
      </c>
      <c r="N45" s="230">
        <f t="shared" si="15"/>
        <v>5.3333333333333337E-2</v>
      </c>
      <c r="O45" s="230">
        <f t="shared" si="15"/>
        <v>2.6666666666666668E-2</v>
      </c>
    </row>
    <row r="46" spans="10:15">
      <c r="J46" s="228">
        <f t="shared" si="14"/>
        <v>15</v>
      </c>
      <c r="K46" s="230">
        <f t="shared" si="15"/>
        <v>0.17777777777777778</v>
      </c>
      <c r="L46" s="230">
        <f t="shared" si="15"/>
        <v>0.14222222222222222</v>
      </c>
      <c r="M46" s="230">
        <f t="shared" si="15"/>
        <v>7.1111111111111111E-2</v>
      </c>
      <c r="N46" s="230">
        <f t="shared" si="15"/>
        <v>3.5555555555555556E-2</v>
      </c>
      <c r="O46" s="230">
        <f t="shared" si="15"/>
        <v>1.7777777777777778E-2</v>
      </c>
    </row>
    <row r="47" spans="10:15">
      <c r="J47" s="228">
        <f t="shared" si="14"/>
        <v>20</v>
      </c>
      <c r="K47" s="230">
        <f t="shared" si="15"/>
        <v>0.13333333333333333</v>
      </c>
      <c r="L47" s="230">
        <f t="shared" si="15"/>
        <v>0.10666666666666667</v>
      </c>
      <c r="M47" s="230">
        <f t="shared" si="15"/>
        <v>5.3333333333333337E-2</v>
      </c>
      <c r="N47" s="230">
        <f t="shared" si="15"/>
        <v>2.6666666666666668E-2</v>
      </c>
      <c r="O47" s="230">
        <f t="shared" si="15"/>
        <v>1.3333333333333334E-2</v>
      </c>
    </row>
    <row r="48" spans="10:15">
      <c r="J48" s="228">
        <f t="shared" si="14"/>
        <v>25</v>
      </c>
      <c r="K48" s="230">
        <f t="shared" si="15"/>
        <v>0.10666666666666667</v>
      </c>
      <c r="L48" s="230">
        <f t="shared" si="15"/>
        <v>8.533333333333333E-2</v>
      </c>
      <c r="M48" s="230">
        <f t="shared" si="15"/>
        <v>4.2666666666666665E-2</v>
      </c>
      <c r="N48" s="230">
        <f t="shared" si="15"/>
        <v>2.1333333333333333E-2</v>
      </c>
      <c r="O48" s="230">
        <f t="shared" si="15"/>
        <v>1.0666666666666666E-2</v>
      </c>
    </row>
    <row r="49" spans="10:15">
      <c r="J49" s="228">
        <f t="shared" si="14"/>
        <v>30</v>
      </c>
      <c r="K49" s="230">
        <f t="shared" si="15"/>
        <v>8.8888888888888892E-2</v>
      </c>
      <c r="L49" s="230">
        <f t="shared" si="15"/>
        <v>7.1111111111111111E-2</v>
      </c>
      <c r="M49" s="230">
        <f t="shared" si="15"/>
        <v>3.5555555555555556E-2</v>
      </c>
      <c r="N49" s="230">
        <f t="shared" si="15"/>
        <v>1.7777777777777778E-2</v>
      </c>
      <c r="O49" s="230">
        <f t="shared" si="15"/>
        <v>8.8888888888888889E-3</v>
      </c>
    </row>
    <row r="50" spans="10:15">
      <c r="J50" s="228">
        <f t="shared" si="14"/>
        <v>35</v>
      </c>
      <c r="K50" s="230">
        <f t="shared" si="15"/>
        <v>7.6190476190476197E-2</v>
      </c>
      <c r="L50" s="230">
        <f t="shared" si="15"/>
        <v>6.0952380952380952E-2</v>
      </c>
      <c r="M50" s="230">
        <f t="shared" si="15"/>
        <v>3.0476190476190476E-2</v>
      </c>
      <c r="N50" s="230">
        <f t="shared" si="15"/>
        <v>1.5238095238095238E-2</v>
      </c>
      <c r="O50" s="230">
        <f t="shared" si="15"/>
        <v>7.619047619047619E-3</v>
      </c>
    </row>
    <row r="51" spans="10:15">
      <c r="J51" s="228">
        <f t="shared" si="14"/>
        <v>40</v>
      </c>
      <c r="K51" s="230">
        <f t="shared" si="15"/>
        <v>6.6666666666666666E-2</v>
      </c>
      <c r="L51" s="230">
        <f t="shared" si="15"/>
        <v>5.3333333333333337E-2</v>
      </c>
      <c r="M51" s="230">
        <f t="shared" si="15"/>
        <v>2.6666666666666668E-2</v>
      </c>
      <c r="N51" s="230">
        <f t="shared" si="15"/>
        <v>1.3333333333333334E-2</v>
      </c>
      <c r="O51" s="230">
        <f t="shared" si="15"/>
        <v>6.6666666666666671E-3</v>
      </c>
    </row>
    <row r="52" spans="10:15">
      <c r="J52" s="228">
        <f t="shared" si="14"/>
        <v>45</v>
      </c>
      <c r="K52" s="230">
        <f t="shared" si="15"/>
        <v>5.9259259259259262E-2</v>
      </c>
      <c r="L52" s="230">
        <f t="shared" si="15"/>
        <v>4.7407407407407405E-2</v>
      </c>
      <c r="M52" s="230">
        <f t="shared" si="15"/>
        <v>2.3703703703703703E-2</v>
      </c>
      <c r="N52" s="230">
        <f t="shared" si="15"/>
        <v>1.1851851851851851E-2</v>
      </c>
      <c r="O52" s="230">
        <f t="shared" si="15"/>
        <v>5.9259259259259256E-3</v>
      </c>
    </row>
    <row r="53" spans="10:15">
      <c r="J53" s="228">
        <f t="shared" si="14"/>
        <v>50</v>
      </c>
      <c r="K53" s="230">
        <f t="shared" si="15"/>
        <v>5.3333333333333337E-2</v>
      </c>
      <c r="L53" s="230">
        <f t="shared" si="15"/>
        <v>4.2666666666666665E-2</v>
      </c>
      <c r="M53" s="230">
        <f t="shared" si="15"/>
        <v>2.1333333333333333E-2</v>
      </c>
      <c r="N53" s="230">
        <f t="shared" si="15"/>
        <v>1.0666666666666666E-2</v>
      </c>
      <c r="O53" s="230">
        <f t="shared" si="15"/>
        <v>5.3333333333333332E-3</v>
      </c>
    </row>
    <row r="54" spans="10:15">
      <c r="J54" s="228">
        <f t="shared" si="14"/>
        <v>55</v>
      </c>
      <c r="K54" s="230">
        <f t="shared" si="15"/>
        <v>4.8484848484848492E-2</v>
      </c>
      <c r="L54" s="230">
        <f t="shared" si="15"/>
        <v>3.8787878787878788E-2</v>
      </c>
      <c r="M54" s="230">
        <f t="shared" si="15"/>
        <v>1.9393939393939394E-2</v>
      </c>
      <c r="N54" s="230">
        <f t="shared" si="15"/>
        <v>9.696969696969697E-3</v>
      </c>
      <c r="O54" s="230">
        <f t="shared" si="15"/>
        <v>4.8484848484848485E-3</v>
      </c>
    </row>
    <row r="55" spans="10:15">
      <c r="J55" s="228">
        <f t="shared" si="14"/>
        <v>60</v>
      </c>
      <c r="K55" s="230">
        <f t="shared" si="15"/>
        <v>4.4444444444444446E-2</v>
      </c>
      <c r="L55" s="230">
        <f t="shared" si="15"/>
        <v>3.5555555555555556E-2</v>
      </c>
      <c r="M55" s="230">
        <f t="shared" si="15"/>
        <v>1.7777777777777778E-2</v>
      </c>
      <c r="N55" s="230">
        <f t="shared" si="15"/>
        <v>8.8888888888888889E-3</v>
      </c>
      <c r="O55" s="230">
        <f t="shared" si="15"/>
        <v>4.4444444444444444E-3</v>
      </c>
    </row>
    <row r="56" spans="10:15">
      <c r="J56" s="273" t="s">
        <v>171</v>
      </c>
      <c r="K56" s="274"/>
      <c r="L56" s="274"/>
      <c r="M56" s="274"/>
      <c r="N56" s="274"/>
      <c r="O56" s="275"/>
    </row>
    <row r="57" spans="10:15" ht="13.8">
      <c r="J57" s="227" t="s">
        <v>152</v>
      </c>
      <c r="K57" s="227" t="s">
        <v>170</v>
      </c>
      <c r="L57" s="227" t="s">
        <v>172</v>
      </c>
      <c r="M57" s="227" t="s">
        <v>173</v>
      </c>
      <c r="N57" s="227" t="s">
        <v>174</v>
      </c>
      <c r="O57" s="227" t="s">
        <v>175</v>
      </c>
    </row>
    <row r="58" spans="10:15">
      <c r="J58" s="228">
        <f>J24</f>
        <v>5</v>
      </c>
      <c r="K58" s="231">
        <f>$J24-K24</f>
        <v>9.2024539877300526E-2</v>
      </c>
      <c r="L58" s="231">
        <f t="shared" ref="L58:O58" si="16">$J24-L24</f>
        <v>0.11450381679389299</v>
      </c>
      <c r="M58" s="231">
        <f t="shared" si="16"/>
        <v>0.22388059701492491</v>
      </c>
      <c r="N58" s="231">
        <f t="shared" si="16"/>
        <v>0.42857142857142794</v>
      </c>
      <c r="O58" s="231">
        <f t="shared" si="16"/>
        <v>0.78947368421052655</v>
      </c>
    </row>
    <row r="59" spans="10:15">
      <c r="J59" s="228">
        <f t="shared" ref="J59:J69" si="17">J25</f>
        <v>10</v>
      </c>
      <c r="K59" s="231">
        <f t="shared" ref="K59:O69" si="18">$J25-K25</f>
        <v>0.36144578313252929</v>
      </c>
      <c r="L59" s="231">
        <f t="shared" si="18"/>
        <v>0.44776119402984982</v>
      </c>
      <c r="M59" s="231">
        <f t="shared" si="18"/>
        <v>0.85714285714285587</v>
      </c>
      <c r="N59" s="231">
        <f t="shared" si="18"/>
        <v>1.5789473684210531</v>
      </c>
      <c r="O59" s="228">
        <f t="shared" si="18"/>
        <v>2.7272727272727275</v>
      </c>
    </row>
    <row r="60" spans="10:15">
      <c r="J60" s="228">
        <f t="shared" si="17"/>
        <v>15</v>
      </c>
      <c r="K60" s="231">
        <f t="shared" si="18"/>
        <v>0.79881656804733758</v>
      </c>
      <c r="L60" s="231">
        <f t="shared" si="18"/>
        <v>0.98540145985401573</v>
      </c>
      <c r="M60" s="231">
        <f t="shared" si="18"/>
        <v>1.8493150684931514</v>
      </c>
      <c r="N60" s="228">
        <f t="shared" si="18"/>
        <v>3.2926829268292686</v>
      </c>
      <c r="O60" s="228">
        <f t="shared" si="18"/>
        <v>5.4</v>
      </c>
    </row>
    <row r="61" spans="10:15">
      <c r="J61" s="228">
        <f t="shared" si="17"/>
        <v>20</v>
      </c>
      <c r="K61" s="231">
        <f t="shared" si="18"/>
        <v>1.3953488372093013</v>
      </c>
      <c r="L61" s="231">
        <f t="shared" si="18"/>
        <v>1.7142857142857117</v>
      </c>
      <c r="M61" s="231">
        <f t="shared" si="18"/>
        <v>3.1578947368421062</v>
      </c>
      <c r="N61" s="228">
        <f t="shared" si="18"/>
        <v>5.454545454545455</v>
      </c>
      <c r="O61" s="228">
        <f t="shared" si="18"/>
        <v>8.5714285714285712</v>
      </c>
    </row>
    <row r="62" spans="10:15">
      <c r="J62" s="228">
        <f t="shared" si="17"/>
        <v>25</v>
      </c>
      <c r="K62" s="231">
        <f t="shared" si="18"/>
        <v>2.1428571428571423</v>
      </c>
      <c r="L62" s="231">
        <f t="shared" si="18"/>
        <v>2.6223776223776234</v>
      </c>
      <c r="M62" s="228">
        <f t="shared" si="18"/>
        <v>4.7468354430379733</v>
      </c>
      <c r="N62" s="228">
        <f t="shared" si="18"/>
        <v>7.9787234042553195</v>
      </c>
      <c r="O62" s="228">
        <f t="shared" si="18"/>
        <v>12.096774193548388</v>
      </c>
    </row>
    <row r="63" spans="10:15">
      <c r="J63" s="228">
        <f t="shared" si="17"/>
        <v>30</v>
      </c>
      <c r="K63" s="231">
        <f t="shared" si="18"/>
        <v>3.033707865168541</v>
      </c>
      <c r="L63" s="231">
        <f t="shared" si="18"/>
        <v>3.6986301369863028</v>
      </c>
      <c r="M63" s="228">
        <f t="shared" si="18"/>
        <v>6.5853658536585371</v>
      </c>
      <c r="N63" s="228">
        <f t="shared" si="18"/>
        <v>10.8</v>
      </c>
      <c r="O63" s="228">
        <f t="shared" si="18"/>
        <v>15.882352941176471</v>
      </c>
    </row>
    <row r="64" spans="10:15">
      <c r="J64" s="228">
        <f t="shared" si="17"/>
        <v>35</v>
      </c>
      <c r="K64" s="231">
        <f t="shared" si="18"/>
        <v>4.0607734806629807</v>
      </c>
      <c r="L64" s="231">
        <f t="shared" si="18"/>
        <v>4.9328859060402657</v>
      </c>
      <c r="M64" s="228">
        <f t="shared" si="18"/>
        <v>8.6470588235294095</v>
      </c>
      <c r="N64" s="228">
        <f t="shared" si="18"/>
        <v>13.867924528301884</v>
      </c>
      <c r="O64" s="228">
        <f t="shared" si="18"/>
        <v>19.864864864864863</v>
      </c>
    </row>
    <row r="65" spans="10:15">
      <c r="J65" s="228">
        <f t="shared" si="17"/>
        <v>40</v>
      </c>
      <c r="K65" s="231">
        <f t="shared" si="18"/>
        <v>5.2173913043478279</v>
      </c>
      <c r="L65" s="231">
        <f t="shared" si="18"/>
        <v>6.3157894736842124</v>
      </c>
      <c r="M65" s="228">
        <f t="shared" si="18"/>
        <v>10.90909090909091</v>
      </c>
      <c r="N65" s="228">
        <f t="shared" si="18"/>
        <v>17.142857142857142</v>
      </c>
      <c r="O65" s="228">
        <f t="shared" si="18"/>
        <v>24</v>
      </c>
    </row>
    <row r="66" spans="10:15">
      <c r="J66" s="228">
        <f t="shared" si="17"/>
        <v>45</v>
      </c>
      <c r="K66" s="231">
        <f t="shared" si="18"/>
        <v>6.4973262032085515</v>
      </c>
      <c r="L66" s="228">
        <f t="shared" si="18"/>
        <v>7.8387096774193523</v>
      </c>
      <c r="M66" s="228">
        <f t="shared" si="18"/>
        <v>13.35164835164835</v>
      </c>
      <c r="N66" s="228">
        <f t="shared" si="18"/>
        <v>20.593220338983052</v>
      </c>
      <c r="O66" s="228">
        <f t="shared" si="18"/>
        <v>28.255813953488371</v>
      </c>
    </row>
    <row r="67" spans="10:15">
      <c r="J67" s="228">
        <f t="shared" si="17"/>
        <v>50</v>
      </c>
      <c r="K67" s="231">
        <f t="shared" si="18"/>
        <v>7.8947368421052673</v>
      </c>
      <c r="L67" s="228">
        <f t="shared" si="18"/>
        <v>9.4936708860759467</v>
      </c>
      <c r="M67" s="228">
        <f t="shared" si="18"/>
        <v>15.957446808510639</v>
      </c>
      <c r="N67" s="228">
        <f t="shared" si="18"/>
        <v>24.193548387096776</v>
      </c>
      <c r="O67" s="228">
        <f t="shared" si="18"/>
        <v>32.608695652173914</v>
      </c>
    </row>
    <row r="68" spans="10:15">
      <c r="J68" s="228">
        <f t="shared" si="17"/>
        <v>55</v>
      </c>
      <c r="K68" s="228">
        <f t="shared" si="18"/>
        <v>9.4041450777202087</v>
      </c>
      <c r="L68" s="228">
        <f t="shared" si="18"/>
        <v>11.273291925465841</v>
      </c>
      <c r="M68" s="228">
        <f t="shared" si="18"/>
        <v>18.711340206185568</v>
      </c>
      <c r="N68" s="228">
        <f t="shared" si="18"/>
        <v>27.923076923076927</v>
      </c>
      <c r="O68" s="228">
        <f t="shared" si="18"/>
        <v>37.040816326530617</v>
      </c>
    </row>
    <row r="69" spans="10:15">
      <c r="J69" s="228">
        <f t="shared" si="17"/>
        <v>60</v>
      </c>
      <c r="K69" s="228">
        <f t="shared" si="18"/>
        <v>11.020408163265309</v>
      </c>
      <c r="L69" s="228">
        <f t="shared" si="18"/>
        <v>13.170731707317074</v>
      </c>
      <c r="M69" s="228">
        <f t="shared" si="18"/>
        <v>21.6</v>
      </c>
      <c r="N69" s="228">
        <f t="shared" si="18"/>
        <v>31.764705882352942</v>
      </c>
      <c r="O69" s="228">
        <f t="shared" si="18"/>
        <v>41.53846153846154</v>
      </c>
    </row>
  </sheetData>
  <mergeCells count="6">
    <mergeCell ref="J56:O56"/>
    <mergeCell ref="J1:O1"/>
    <mergeCell ref="J8:O8"/>
    <mergeCell ref="J22:O22"/>
    <mergeCell ref="J36:O36"/>
    <mergeCell ref="J42:O42"/>
  </mergeCells>
  <conditionalFormatting sqref="G3:H32">
    <cfRule type="cellIs" dxfId="5" priority="4" operator="lessThan">
      <formula>-10</formula>
    </cfRule>
    <cfRule type="cellIs" dxfId="4" priority="5" operator="greaterThan">
      <formula>10</formula>
    </cfRule>
  </conditionalFormatting>
  <conditionalFormatting sqref="K44:O55">
    <cfRule type="cellIs" dxfId="3" priority="3" operator="greaterThan">
      <formula>0.05</formula>
    </cfRule>
  </conditionalFormatting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9"/>
  <sheetViews>
    <sheetView topLeftCell="A31" zoomScale="90" zoomScaleNormal="90" workbookViewId="0">
      <selection activeCell="J52" sqref="J52"/>
    </sheetView>
  </sheetViews>
  <sheetFormatPr defaultColWidth="11.5546875" defaultRowHeight="13.2"/>
  <cols>
    <col min="1" max="1" width="11.5546875" style="167"/>
    <col min="2" max="2" width="17.88671875" style="160" bestFit="1" customWidth="1"/>
    <col min="3" max="4" width="11.5546875" style="161"/>
    <col min="6" max="6" width="11.5546875" style="161"/>
    <col min="9" max="12" width="13.6640625" bestFit="1" customWidth="1"/>
    <col min="13" max="13" width="15.33203125" bestFit="1" customWidth="1"/>
  </cols>
  <sheetData>
    <row r="1" spans="1:15" ht="13.8">
      <c r="A1" s="246" t="s">
        <v>99</v>
      </c>
      <c r="B1" s="247" t="s">
        <v>81</v>
      </c>
      <c r="C1" s="241" t="s">
        <v>83</v>
      </c>
      <c r="D1" s="244" t="s">
        <v>82</v>
      </c>
      <c r="E1" s="241" t="s">
        <v>109</v>
      </c>
      <c r="F1" s="244" t="s">
        <v>137</v>
      </c>
      <c r="H1" s="276" t="s">
        <v>140</v>
      </c>
      <c r="I1" s="277"/>
      <c r="J1" s="277"/>
      <c r="K1" s="277"/>
      <c r="L1" s="277"/>
      <c r="M1" s="278"/>
    </row>
    <row r="2" spans="1:15">
      <c r="A2" s="246" t="s">
        <v>100</v>
      </c>
      <c r="B2" s="247" t="s">
        <v>84</v>
      </c>
      <c r="C2" s="241" t="s">
        <v>2</v>
      </c>
      <c r="D2" s="244" t="s">
        <v>2</v>
      </c>
      <c r="E2" s="241" t="s">
        <v>2</v>
      </c>
      <c r="F2" s="244" t="s">
        <v>2</v>
      </c>
      <c r="H2" s="222" t="s">
        <v>138</v>
      </c>
      <c r="I2" s="223">
        <v>5</v>
      </c>
      <c r="J2" s="223">
        <v>4</v>
      </c>
      <c r="K2" s="223">
        <v>2</v>
      </c>
      <c r="L2" s="223">
        <v>1</v>
      </c>
      <c r="M2" s="223">
        <v>0.5</v>
      </c>
    </row>
    <row r="3" spans="1:15">
      <c r="A3" s="166">
        <v>127.6</v>
      </c>
      <c r="B3" s="163">
        <v>1</v>
      </c>
      <c r="C3" s="164">
        <f>'d65'!C3</f>
        <v>56.533733459116718</v>
      </c>
      <c r="D3" s="164">
        <f>'d65'!F3</f>
        <v>6.4136844718030179</v>
      </c>
      <c r="E3" s="217">
        <v>0</v>
      </c>
      <c r="F3" s="164">
        <v>0</v>
      </c>
      <c r="H3" s="224" t="s">
        <v>139</v>
      </c>
      <c r="I3" s="224">
        <v>8.8000000000000003E-4</v>
      </c>
      <c r="J3" s="224">
        <v>8.8000000000000003E-4</v>
      </c>
      <c r="K3" s="224">
        <v>8.8000000000000003E-4</v>
      </c>
      <c r="L3" s="224">
        <v>8.8000000000000003E-4</v>
      </c>
      <c r="M3" s="224">
        <v>8.8000000000000003E-4</v>
      </c>
    </row>
    <row r="4" spans="1:15" ht="13.8">
      <c r="A4" s="166">
        <f>0.5*(A3+A5)</f>
        <v>127.5</v>
      </c>
      <c r="B4" s="245" t="s">
        <v>178</v>
      </c>
      <c r="C4" s="164">
        <f ca="1">INDIRECT("'pos"&amp;B4&amp;"'!F15")</f>
        <v>49.610418538853992</v>
      </c>
      <c r="D4" s="164">
        <f ca="1">INDIRECT("'pos"&amp;B4&amp;"'!G15")</f>
        <v>10.490428458421277</v>
      </c>
      <c r="E4" s="179">
        <f t="shared" ref="E4:F5" ca="1" si="0">C4-C3</f>
        <v>-6.923314920262726</v>
      </c>
      <c r="F4" s="179">
        <f t="shared" ca="1" si="0"/>
        <v>4.0767439866182595</v>
      </c>
      <c r="H4" s="225" t="s">
        <v>141</v>
      </c>
      <c r="I4" s="224">
        <v>2650</v>
      </c>
      <c r="J4" s="224">
        <v>2650</v>
      </c>
      <c r="K4" s="224">
        <v>2650</v>
      </c>
      <c r="L4" s="224">
        <v>2650</v>
      </c>
      <c r="M4" s="224">
        <v>2650</v>
      </c>
    </row>
    <row r="5" spans="1:15" ht="13.8">
      <c r="A5" s="166">
        <v>127.4</v>
      </c>
      <c r="B5" s="163" t="s">
        <v>85</v>
      </c>
      <c r="C5" s="164">
        <f>'d65'!C4</f>
        <v>42.729807864171825</v>
      </c>
      <c r="D5" s="164">
        <f>'d65'!F4</f>
        <v>20.15619732150796</v>
      </c>
      <c r="E5" s="179">
        <f t="shared" ca="1" si="0"/>
        <v>-6.8806106746821669</v>
      </c>
      <c r="F5" s="179">
        <f t="shared" ca="1" si="0"/>
        <v>9.6657688630866829</v>
      </c>
      <c r="H5" s="226" t="s">
        <v>142</v>
      </c>
      <c r="I5" s="224">
        <v>1000</v>
      </c>
      <c r="J5" s="224">
        <v>1000</v>
      </c>
      <c r="K5" s="224">
        <v>1000</v>
      </c>
      <c r="L5" s="224">
        <v>1000</v>
      </c>
      <c r="M5" s="224">
        <v>1000</v>
      </c>
      <c r="N5" s="75"/>
      <c r="O5" s="75"/>
    </row>
    <row r="6" spans="1:15" ht="13.8">
      <c r="A6" s="166">
        <v>126.2</v>
      </c>
      <c r="B6" s="245" t="s">
        <v>193</v>
      </c>
      <c r="C6" s="164">
        <f ca="1">INDIRECT("'pos"&amp;B6&amp;"'!F15")</f>
        <v>51.454910089370095</v>
      </c>
      <c r="D6" s="164">
        <f ca="1">INDIRECT("'pos"&amp;B6&amp;"'!G15")</f>
        <v>12.89865999167268</v>
      </c>
      <c r="E6" s="179">
        <f ca="1">C6-C5</f>
        <v>8.7251022251982704</v>
      </c>
      <c r="F6" s="179">
        <f ca="1">D6-D5</f>
        <v>-7.2575373298352801</v>
      </c>
      <c r="H6" s="226" t="s">
        <v>143</v>
      </c>
      <c r="I6" s="224">
        <v>0.01</v>
      </c>
      <c r="J6" s="224">
        <f>I6</f>
        <v>0.01</v>
      </c>
      <c r="K6" s="224">
        <f t="shared" ref="K6:M6" si="1">J6</f>
        <v>0.01</v>
      </c>
      <c r="L6" s="224">
        <f t="shared" si="1"/>
        <v>0.01</v>
      </c>
      <c r="M6" s="224">
        <f t="shared" si="1"/>
        <v>0.01</v>
      </c>
    </row>
    <row r="7" spans="1:15">
      <c r="A7" s="166">
        <f>0.5*(A6+A8)</f>
        <v>125.30000000000001</v>
      </c>
      <c r="B7" s="245" t="s">
        <v>179</v>
      </c>
      <c r="C7" s="164">
        <f ca="1">INDIRECT("'pos"&amp;B7&amp;"'!F15")</f>
        <v>46.188263080876233</v>
      </c>
      <c r="D7" s="164">
        <f ca="1">INDIRECT("'pos"&amp;B7&amp;"'!G15")</f>
        <v>23.593359593693862</v>
      </c>
      <c r="E7" s="179">
        <f ca="1">C7-C6</f>
        <v>-5.2666470084938624</v>
      </c>
      <c r="F7" s="179">
        <f ca="1">D7-D6</f>
        <v>10.694699602021181</v>
      </c>
      <c r="H7" s="225" t="s">
        <v>144</v>
      </c>
      <c r="I7" s="224">
        <f>(I6*(I4-I5))/(I5*I2*I3)</f>
        <v>3.7499999999999996</v>
      </c>
      <c r="J7" s="224">
        <f t="shared" ref="J7:M7" si="2">(J6*(J4-J5))/(J5*J2*J3)</f>
        <v>4.6875</v>
      </c>
      <c r="K7" s="224">
        <f t="shared" si="2"/>
        <v>9.375</v>
      </c>
      <c r="L7" s="224">
        <f t="shared" si="2"/>
        <v>18.75</v>
      </c>
      <c r="M7" s="224">
        <f t="shared" si="2"/>
        <v>37.5</v>
      </c>
    </row>
    <row r="8" spans="1:15">
      <c r="A8" s="166">
        <v>124.4</v>
      </c>
      <c r="B8" s="163" t="s">
        <v>86</v>
      </c>
      <c r="C8" s="164">
        <f>'d65'!C7</f>
        <v>42.24211250099161</v>
      </c>
      <c r="D8" s="164">
        <f>'d65'!F7</f>
        <v>30.647243417951827</v>
      </c>
      <c r="E8" s="179">
        <f t="shared" ref="E8:E46" ca="1" si="3">C8-C7</f>
        <v>-3.9461505798846233</v>
      </c>
      <c r="F8" s="179">
        <f t="shared" ref="F8:F44" ca="1" si="4">D8-D7</f>
        <v>7.0538838242579658</v>
      </c>
      <c r="H8" s="279" t="s">
        <v>160</v>
      </c>
      <c r="I8" s="280"/>
      <c r="J8" s="280"/>
      <c r="K8" s="280"/>
      <c r="L8" s="280"/>
      <c r="M8" s="281"/>
    </row>
    <row r="9" spans="1:15">
      <c r="A9" s="166">
        <f>0.5*(A8+A10)</f>
        <v>124.30000000000001</v>
      </c>
      <c r="B9" s="245" t="s">
        <v>180</v>
      </c>
      <c r="C9" s="164">
        <f ca="1">INDIRECT("'pos"&amp;B9&amp;"'!F15")</f>
        <v>42.871519622477123</v>
      </c>
      <c r="D9" s="164">
        <f ca="1">INDIRECT("'pos"&amp;B9&amp;"'!G15")</f>
        <v>19.350423719108605</v>
      </c>
      <c r="E9" s="179">
        <f t="shared" ca="1" si="3"/>
        <v>0.6294071214855137</v>
      </c>
      <c r="F9" s="179">
        <f t="shared" ca="1" si="4"/>
        <v>-11.296819698843223</v>
      </c>
      <c r="H9" s="219" t="s">
        <v>145</v>
      </c>
      <c r="I9" s="219" t="s">
        <v>147</v>
      </c>
      <c r="J9" s="219" t="s">
        <v>148</v>
      </c>
      <c r="K9" s="219" t="s">
        <v>149</v>
      </c>
      <c r="L9" s="219" t="s">
        <v>151</v>
      </c>
      <c r="M9" s="219" t="s">
        <v>150</v>
      </c>
    </row>
    <row r="10" spans="1:15">
      <c r="A10" s="166">
        <v>124.2</v>
      </c>
      <c r="B10" s="163" t="s">
        <v>87</v>
      </c>
      <c r="C10" s="164">
        <f>'d65'!C8</f>
        <v>43.49334757830816</v>
      </c>
      <c r="D10" s="164">
        <f>'d65'!F8</f>
        <v>13.385465817756575</v>
      </c>
      <c r="E10" s="179">
        <f t="shared" ca="1" si="3"/>
        <v>0.62182795583103712</v>
      </c>
      <c r="F10" s="179">
        <f t="shared" ca="1" si="4"/>
        <v>-5.9649579013520295</v>
      </c>
      <c r="H10" s="220">
        <v>5.0000000000000001E-3</v>
      </c>
      <c r="I10" s="221">
        <f ca="1">(I$7+(1/$J10))^(-1)</f>
        <v>4.9079754601226997E-3</v>
      </c>
      <c r="J10" s="221">
        <f t="shared" ref="J10:M10" ca="1" si="5">(J$7+(1/$J10))^(-1)</f>
        <v>4.885496183206107E-3</v>
      </c>
      <c r="K10" s="221">
        <f t="shared" ca="1" si="5"/>
        <v>4.7761194029850747E-3</v>
      </c>
      <c r="L10" s="221">
        <f t="shared" ca="1" si="5"/>
        <v>4.5714285714285718E-3</v>
      </c>
      <c r="M10" s="221">
        <f t="shared" ca="1" si="5"/>
        <v>4.2105263157894736E-3</v>
      </c>
    </row>
    <row r="11" spans="1:15">
      <c r="A11" s="166">
        <f>0.5*(A10+A12)</f>
        <v>123.7</v>
      </c>
      <c r="B11" s="245" t="s">
        <v>181</v>
      </c>
      <c r="C11" s="164">
        <f ca="1">INDIRECT("'pos"&amp;B11&amp;"'!F15")</f>
        <v>51.952877403879384</v>
      </c>
      <c r="D11" s="164">
        <f ca="1">INDIRECT("'pos"&amp;B11&amp;"'!G15")</f>
        <v>22.083813648985711</v>
      </c>
      <c r="E11" s="179">
        <f t="shared" ca="1" si="3"/>
        <v>8.4595298255712237</v>
      </c>
      <c r="F11" s="179">
        <f t="shared" ca="1" si="4"/>
        <v>8.6983478312291354</v>
      </c>
      <c r="H11" s="220">
        <v>0.01</v>
      </c>
      <c r="I11" s="221">
        <f t="shared" ref="I11:M21" ca="1" si="6">(I$7+(1/$J11))^(-1)</f>
        <v>9.6385542168674707E-3</v>
      </c>
      <c r="J11" s="221">
        <f t="shared" ca="1" si="6"/>
        <v>9.5522388059701493E-3</v>
      </c>
      <c r="K11" s="221">
        <f t="shared" ca="1" si="6"/>
        <v>9.1428571428571435E-3</v>
      </c>
      <c r="L11" s="221">
        <f t="shared" ca="1" si="6"/>
        <v>8.4210526315789472E-3</v>
      </c>
      <c r="M11" s="221">
        <f t="shared" ca="1" si="6"/>
        <v>7.2727272727272727E-3</v>
      </c>
    </row>
    <row r="12" spans="1:15">
      <c r="A12" s="166">
        <v>123.2</v>
      </c>
      <c r="B12" s="163">
        <v>5</v>
      </c>
      <c r="C12" s="164">
        <f>'d65'!C9</f>
        <v>61.164067565587047</v>
      </c>
      <c r="D12" s="164">
        <f>'d65'!F9</f>
        <v>30.905735973950762</v>
      </c>
      <c r="E12" s="179">
        <f t="shared" ca="1" si="3"/>
        <v>9.2111901617076626</v>
      </c>
      <c r="F12" s="179">
        <f t="shared" ca="1" si="4"/>
        <v>8.8219223249650511</v>
      </c>
      <c r="H12" s="220">
        <v>1.4999999999999999E-2</v>
      </c>
      <c r="I12" s="221">
        <f t="shared" ca="1" si="6"/>
        <v>1.4201183431952662E-2</v>
      </c>
      <c r="J12" s="221">
        <f t="shared" ca="1" si="6"/>
        <v>1.4014598540145985E-2</v>
      </c>
      <c r="K12" s="221">
        <f t="shared" ca="1" si="6"/>
        <v>1.3150684931506848E-2</v>
      </c>
      <c r="L12" s="221">
        <f t="shared" ca="1" si="6"/>
        <v>1.1707317073170732E-2</v>
      </c>
      <c r="M12" s="221">
        <f t="shared" ca="1" si="6"/>
        <v>9.5999999999999992E-3</v>
      </c>
    </row>
    <row r="13" spans="1:15">
      <c r="A13" s="166">
        <f>0.5*(A12+A14)</f>
        <v>122.7</v>
      </c>
      <c r="B13" s="245" t="s">
        <v>182</v>
      </c>
      <c r="C13" s="164">
        <f ca="1">INDIRECT("'pos"&amp;B13&amp;"'!F15")</f>
        <v>54.320475354115231</v>
      </c>
      <c r="D13" s="164">
        <f ca="1">INDIRECT("'pos"&amp;B13&amp;"'!G15")</f>
        <v>18.515461404819703</v>
      </c>
      <c r="E13" s="179">
        <f t="shared" ca="1" si="3"/>
        <v>-6.8435922114718153</v>
      </c>
      <c r="F13" s="179">
        <f t="shared" ca="1" si="4"/>
        <v>-12.390274569131059</v>
      </c>
      <c r="H13" s="221">
        <v>0.02</v>
      </c>
      <c r="I13" s="221">
        <f t="shared" ca="1" si="6"/>
        <v>1.8604651162790697E-2</v>
      </c>
      <c r="J13" s="221">
        <f t="shared" ca="1" si="6"/>
        <v>1.8285714285714287E-2</v>
      </c>
      <c r="K13" s="221">
        <f t="shared" ca="1" si="6"/>
        <v>1.6842105263157894E-2</v>
      </c>
      <c r="L13" s="221">
        <f t="shared" ca="1" si="6"/>
        <v>1.4545454545454545E-2</v>
      </c>
      <c r="M13" s="221">
        <f t="shared" ca="1" si="6"/>
        <v>1.1428571428571429E-2</v>
      </c>
    </row>
    <row r="14" spans="1:15">
      <c r="A14" s="166">
        <v>122.2</v>
      </c>
      <c r="B14" s="163" t="s">
        <v>88</v>
      </c>
      <c r="C14" s="164">
        <f>'d65'!C10</f>
        <v>48.904071216901414</v>
      </c>
      <c r="D14" s="164">
        <f>'d65'!F10</f>
        <v>9.3824561403508788</v>
      </c>
      <c r="E14" s="179">
        <f t="shared" ca="1" si="3"/>
        <v>-5.4164041372138172</v>
      </c>
      <c r="F14" s="179">
        <f t="shared" ca="1" si="4"/>
        <v>-9.1330052644688244</v>
      </c>
      <c r="H14" s="221">
        <v>2.5000000000000001E-2</v>
      </c>
      <c r="I14" s="221">
        <f t="shared" ca="1" si="6"/>
        <v>2.2857142857142857E-2</v>
      </c>
      <c r="J14" s="221">
        <f t="shared" ca="1" si="6"/>
        <v>2.2377622377622378E-2</v>
      </c>
      <c r="K14" s="221">
        <f t="shared" ca="1" si="6"/>
        <v>2.0253164556962026E-2</v>
      </c>
      <c r="L14" s="221">
        <f t="shared" ca="1" si="6"/>
        <v>1.7021276595744681E-2</v>
      </c>
      <c r="M14" s="221">
        <f t="shared" ca="1" si="6"/>
        <v>1.2903225806451613E-2</v>
      </c>
    </row>
    <row r="15" spans="1:15">
      <c r="A15" s="166">
        <v>121.9</v>
      </c>
      <c r="B15" s="163" t="s">
        <v>89</v>
      </c>
      <c r="C15" s="164">
        <f>'d65'!C11</f>
        <v>41.853883075168632</v>
      </c>
      <c r="D15" s="164">
        <f>'d65'!F11</f>
        <v>13.099331058473695</v>
      </c>
      <c r="E15" s="179">
        <f>C15-C14</f>
        <v>-7.0501881417327823</v>
      </c>
      <c r="F15" s="179">
        <f>D15-D14</f>
        <v>3.7168749181228158</v>
      </c>
      <c r="H15" s="221">
        <v>0.03</v>
      </c>
      <c r="I15" s="221">
        <f t="shared" ca="1" si="6"/>
        <v>2.6966292134831458E-2</v>
      </c>
      <c r="J15" s="221">
        <f t="shared" ca="1" si="6"/>
        <v>2.6301369863013697E-2</v>
      </c>
      <c r="K15" s="221">
        <f t="shared" ca="1" si="6"/>
        <v>2.3414634146341463E-2</v>
      </c>
      <c r="L15" s="221">
        <f t="shared" ca="1" si="6"/>
        <v>1.9199999999999998E-2</v>
      </c>
      <c r="M15" s="221">
        <f t="shared" ca="1" si="6"/>
        <v>1.4117647058823528E-2</v>
      </c>
    </row>
    <row r="16" spans="1:15">
      <c r="A16" s="166">
        <f>0.5*(A15+A17)</f>
        <v>120.65</v>
      </c>
      <c r="B16" s="245" t="s">
        <v>183</v>
      </c>
      <c r="C16" s="164">
        <f ca="1">INDIRECT("'pos"&amp;B16&amp;"'!F15")</f>
        <v>48.512266988943175</v>
      </c>
      <c r="D16" s="164">
        <f ca="1">INDIRECT("'pos"&amp;B16&amp;"'!G15")</f>
        <v>15.777498466724884</v>
      </c>
      <c r="E16" s="179">
        <f t="shared" ca="1" si="3"/>
        <v>6.6583839137745429</v>
      </c>
      <c r="F16" s="179">
        <f t="shared" ca="1" si="4"/>
        <v>2.6781674082511895</v>
      </c>
      <c r="H16" s="221">
        <v>3.5000000000000003E-2</v>
      </c>
      <c r="I16" s="221">
        <f t="shared" ca="1" si="6"/>
        <v>3.0939226519337018E-2</v>
      </c>
      <c r="J16" s="221">
        <f t="shared" ca="1" si="6"/>
        <v>3.0067114093959735E-2</v>
      </c>
      <c r="K16" s="221">
        <f t="shared" ca="1" si="6"/>
        <v>2.6352941176470589E-2</v>
      </c>
      <c r="L16" s="221">
        <f t="shared" ca="1" si="6"/>
        <v>2.1132075471698115E-2</v>
      </c>
      <c r="M16" s="221">
        <f t="shared" ca="1" si="6"/>
        <v>1.5135135135135135E-2</v>
      </c>
    </row>
    <row r="17" spans="1:13">
      <c r="A17" s="166">
        <v>119.4</v>
      </c>
      <c r="B17" s="163" t="s">
        <v>90</v>
      </c>
      <c r="C17" s="164">
        <f>'d65'!C12</f>
        <v>54.318968575477108</v>
      </c>
      <c r="D17" s="164">
        <f>'d65'!F12</f>
        <v>29.595813996382091</v>
      </c>
      <c r="E17" s="179">
        <f t="shared" ca="1" si="3"/>
        <v>5.8067015865339329</v>
      </c>
      <c r="F17" s="179">
        <f t="shared" ca="1" si="4"/>
        <v>13.818315529657207</v>
      </c>
      <c r="H17" s="221">
        <v>0.04</v>
      </c>
      <c r="I17" s="221">
        <f t="shared" ca="1" si="6"/>
        <v>3.4782608695652174E-2</v>
      </c>
      <c r="J17" s="221">
        <f t="shared" ca="1" si="6"/>
        <v>3.3684210526315789E-2</v>
      </c>
      <c r="K17" s="221">
        <f t="shared" ca="1" si="6"/>
        <v>2.9090909090909091E-2</v>
      </c>
      <c r="L17" s="221">
        <f t="shared" ca="1" si="6"/>
        <v>2.2857142857142857E-2</v>
      </c>
      <c r="M17" s="221">
        <f t="shared" ca="1" si="6"/>
        <v>1.6E-2</v>
      </c>
    </row>
    <row r="18" spans="1:13">
      <c r="A18" s="166">
        <f>0.5*(A17+A19)</f>
        <v>119.30000000000001</v>
      </c>
      <c r="B18" s="245" t="s">
        <v>184</v>
      </c>
      <c r="C18" s="164">
        <f ca="1">INDIRECT("'pos"&amp;B18&amp;"'!F15")</f>
        <v>54.952609524819557</v>
      </c>
      <c r="D18" s="164">
        <f ca="1">INDIRECT("'pos"&amp;B18&amp;"'!G15")</f>
        <v>21.709897949268353</v>
      </c>
      <c r="E18" s="179">
        <f t="shared" ca="1" si="3"/>
        <v>0.63364094934244974</v>
      </c>
      <c r="F18" s="179">
        <f t="shared" ca="1" si="4"/>
        <v>-7.8859160471137386</v>
      </c>
      <c r="H18" s="221">
        <v>4.4999999999999998E-2</v>
      </c>
      <c r="I18" s="221">
        <f t="shared" ca="1" si="6"/>
        <v>3.8502673796791446E-2</v>
      </c>
      <c r="J18" s="221">
        <f t="shared" ca="1" si="6"/>
        <v>3.7161290322580649E-2</v>
      </c>
      <c r="K18" s="221">
        <f t="shared" ca="1" si="6"/>
        <v>3.1648351648351648E-2</v>
      </c>
      <c r="L18" s="221">
        <f t="shared" ca="1" si="6"/>
        <v>2.4406779661016949E-2</v>
      </c>
      <c r="M18" s="221">
        <f t="shared" ca="1" si="6"/>
        <v>1.6744186046511629E-2</v>
      </c>
    </row>
    <row r="19" spans="1:13">
      <c r="A19" s="166">
        <v>119.2</v>
      </c>
      <c r="B19" s="163" t="s">
        <v>91</v>
      </c>
      <c r="C19" s="164">
        <f>'d65'!C13</f>
        <v>56.056986923244501</v>
      </c>
      <c r="D19" s="164">
        <f>'d65'!F13</f>
        <v>12.591309152186518</v>
      </c>
      <c r="E19" s="179">
        <f t="shared" ca="1" si="3"/>
        <v>1.1043773984249441</v>
      </c>
      <c r="F19" s="179">
        <f t="shared" ca="1" si="4"/>
        <v>-9.1185887970818342</v>
      </c>
      <c r="H19" s="221">
        <v>0.05</v>
      </c>
      <c r="I19" s="221">
        <f t="shared" ca="1" si="6"/>
        <v>4.2105263157894736E-2</v>
      </c>
      <c r="J19" s="221">
        <f t="shared" ca="1" si="6"/>
        <v>4.0506329113924051E-2</v>
      </c>
      <c r="K19" s="221">
        <f t="shared" ca="1" si="6"/>
        <v>3.4042553191489362E-2</v>
      </c>
      <c r="L19" s="221">
        <f t="shared" ca="1" si="6"/>
        <v>2.5806451612903226E-2</v>
      </c>
      <c r="M19" s="221">
        <f t="shared" ca="1" si="6"/>
        <v>1.7391304347826087E-2</v>
      </c>
    </row>
    <row r="20" spans="1:13">
      <c r="A20" s="166">
        <f>0.5*(A19+A21)</f>
        <v>117.4</v>
      </c>
      <c r="B20" s="245" t="s">
        <v>185</v>
      </c>
      <c r="C20" s="164">
        <f ca="1">INDIRECT("'pos"&amp;B20&amp;"'!F15")</f>
        <v>46.260864812890823</v>
      </c>
      <c r="D20" s="164">
        <f ca="1">INDIRECT("'pos"&amp;B20&amp;"'!G15")</f>
        <v>14.452116752246404</v>
      </c>
      <c r="E20" s="179">
        <f t="shared" ca="1" si="3"/>
        <v>-9.7961221103536786</v>
      </c>
      <c r="F20" s="179">
        <f t="shared" ca="1" si="4"/>
        <v>1.8608076000598857</v>
      </c>
      <c r="H20" s="221">
        <v>5.5E-2</v>
      </c>
      <c r="I20" s="221">
        <f t="shared" ca="1" si="6"/>
        <v>4.5595854922279792E-2</v>
      </c>
      <c r="J20" s="221">
        <f t="shared" ca="1" si="6"/>
        <v>4.372670807453416E-2</v>
      </c>
      <c r="K20" s="221">
        <f t="shared" ca="1" si="6"/>
        <v>3.6288659793814432E-2</v>
      </c>
      <c r="L20" s="221">
        <f t="shared" ca="1" si="6"/>
        <v>2.7076923076923075E-2</v>
      </c>
      <c r="M20" s="221">
        <f t="shared" ca="1" si="6"/>
        <v>1.7959183673469385E-2</v>
      </c>
    </row>
    <row r="21" spans="1:13">
      <c r="A21" s="166">
        <v>115.6</v>
      </c>
      <c r="B21" s="163">
        <v>10</v>
      </c>
      <c r="C21" s="164">
        <f>'d65'!C14</f>
        <v>38.486896642676207</v>
      </c>
      <c r="D21" s="164">
        <f>'d65'!F14</f>
        <v>15.885288306821192</v>
      </c>
      <c r="E21" s="179">
        <f t="shared" ca="1" si="3"/>
        <v>-7.7739681702146157</v>
      </c>
      <c r="F21" s="179">
        <f t="shared" ca="1" si="4"/>
        <v>1.4331715545747876</v>
      </c>
      <c r="H21" s="221">
        <v>0.06</v>
      </c>
      <c r="I21" s="221">
        <f t="shared" ca="1" si="6"/>
        <v>4.8979591836734691E-2</v>
      </c>
      <c r="J21" s="221">
        <f t="shared" ca="1" si="6"/>
        <v>4.6829268292682927E-2</v>
      </c>
      <c r="K21" s="221">
        <f t="shared" ca="1" si="6"/>
        <v>3.8399999999999997E-2</v>
      </c>
      <c r="L21" s="221">
        <f t="shared" ca="1" si="6"/>
        <v>2.8235294117647056E-2</v>
      </c>
      <c r="M21" s="221">
        <f t="shared" ca="1" si="6"/>
        <v>1.846153846153846E-2</v>
      </c>
    </row>
    <row r="22" spans="1:13">
      <c r="A22" s="166">
        <f>0.5*(A21+A23)</f>
        <v>114.9</v>
      </c>
      <c r="B22" s="245" t="s">
        <v>186</v>
      </c>
      <c r="C22" s="164">
        <f ca="1">INDIRECT("'pos"&amp;B22&amp;"'!F15")</f>
        <v>49.26971536586958</v>
      </c>
      <c r="D22" s="164">
        <f ca="1">INDIRECT("'pos"&amp;B22&amp;"'!G15")</f>
        <v>13.436060438021318</v>
      </c>
      <c r="E22" s="179">
        <f t="shared" ca="1" si="3"/>
        <v>10.782818723193373</v>
      </c>
      <c r="F22" s="179">
        <f t="shared" ca="1" si="4"/>
        <v>-2.4492278687998734</v>
      </c>
      <c r="H22" s="273" t="s">
        <v>161</v>
      </c>
      <c r="I22" s="274"/>
      <c r="J22" s="274"/>
      <c r="K22" s="274"/>
      <c r="L22" s="274"/>
      <c r="M22" s="275"/>
    </row>
    <row r="23" spans="1:13">
      <c r="A23" s="166">
        <v>114.2</v>
      </c>
      <c r="B23" s="163">
        <v>11</v>
      </c>
      <c r="C23" s="164">
        <f>'d65'!C15</f>
        <v>56.920314447160123</v>
      </c>
      <c r="D23" s="164">
        <f>'d65'!F15</f>
        <v>11.585181786348219</v>
      </c>
      <c r="E23" s="179">
        <f t="shared" ca="1" si="3"/>
        <v>7.6505990812905438</v>
      </c>
      <c r="F23" s="179">
        <f t="shared" ca="1" si="4"/>
        <v>-1.8508786516730993</v>
      </c>
      <c r="H23" s="227" t="s">
        <v>152</v>
      </c>
      <c r="I23" s="227" t="s">
        <v>153</v>
      </c>
      <c r="J23" s="227" t="s">
        <v>154</v>
      </c>
      <c r="K23" s="227" t="s">
        <v>155</v>
      </c>
      <c r="L23" s="227" t="s">
        <v>156</v>
      </c>
      <c r="M23" s="227" t="s">
        <v>157</v>
      </c>
    </row>
    <row r="24" spans="1:13">
      <c r="A24" s="166">
        <f>0.5*(A23+A25)</f>
        <v>113.85</v>
      </c>
      <c r="B24" s="245" t="s">
        <v>187</v>
      </c>
      <c r="C24" s="164">
        <f ca="1">INDIRECT("'pos"&amp;B24&amp;"'!F15")</f>
        <v>50.680717176150026</v>
      </c>
      <c r="D24" s="164">
        <f ca="1">INDIRECT("'pos"&amp;B24&amp;"'!G15")</f>
        <v>12.058207920472896</v>
      </c>
      <c r="E24" s="179">
        <f t="shared" ca="1" si="3"/>
        <v>-6.2395972710100978</v>
      </c>
      <c r="F24" s="179">
        <f t="shared" ca="1" si="4"/>
        <v>0.47302613412467664</v>
      </c>
      <c r="H24" s="228">
        <f>H10*1000</f>
        <v>5</v>
      </c>
      <c r="I24" s="228">
        <f t="shared" ref="I24:M24" ca="1" si="7">I10*1000</f>
        <v>4.9079754601226995</v>
      </c>
      <c r="J24" s="228">
        <f t="shared" ca="1" si="7"/>
        <v>4.885496183206107</v>
      </c>
      <c r="K24" s="228">
        <f t="shared" ca="1" si="7"/>
        <v>4.7761194029850751</v>
      </c>
      <c r="L24" s="228">
        <f t="shared" ca="1" si="7"/>
        <v>4.5714285714285721</v>
      </c>
      <c r="M24" s="228">
        <f t="shared" ca="1" si="7"/>
        <v>4.2105263157894735</v>
      </c>
    </row>
    <row r="25" spans="1:13">
      <c r="A25" s="166">
        <v>113.5</v>
      </c>
      <c r="B25" s="163">
        <v>12</v>
      </c>
      <c r="C25" s="164">
        <f>'d65'!C16</f>
        <v>41.671066688548756</v>
      </c>
      <c r="D25" s="164">
        <f>'d65'!F16</f>
        <v>12.827859907486079</v>
      </c>
      <c r="E25" s="179">
        <f t="shared" ca="1" si="3"/>
        <v>-9.0096504876012702</v>
      </c>
      <c r="F25" s="179">
        <f t="shared" ca="1" si="4"/>
        <v>0.76965198701318371</v>
      </c>
      <c r="H25" s="228">
        <f t="shared" ref="H25:M35" si="8">H11*1000</f>
        <v>10</v>
      </c>
      <c r="I25" s="228">
        <f t="shared" ca="1" si="8"/>
        <v>9.6385542168674707</v>
      </c>
      <c r="J25" s="228">
        <f t="shared" ca="1" si="8"/>
        <v>9.5522388059701502</v>
      </c>
      <c r="K25" s="228">
        <f t="shared" ca="1" si="8"/>
        <v>9.1428571428571441</v>
      </c>
      <c r="L25" s="228">
        <f t="shared" ca="1" si="8"/>
        <v>8.4210526315789469</v>
      </c>
      <c r="M25" s="228">
        <f t="shared" ca="1" si="8"/>
        <v>7.2727272727272725</v>
      </c>
    </row>
    <row r="26" spans="1:13">
      <c r="A26" s="166">
        <v>112.6</v>
      </c>
      <c r="B26" s="163">
        <v>13</v>
      </c>
      <c r="C26" s="164">
        <f>'d65'!C17</f>
        <v>46.366018980031583</v>
      </c>
      <c r="D26" s="164">
        <f>'d65'!F17</f>
        <v>15.62711980106295</v>
      </c>
      <c r="E26" s="179">
        <f t="shared" si="3"/>
        <v>4.6949522914828279</v>
      </c>
      <c r="F26" s="179">
        <f t="shared" si="4"/>
        <v>2.7992598935768704</v>
      </c>
      <c r="H26" s="228">
        <f t="shared" si="8"/>
        <v>15</v>
      </c>
      <c r="I26" s="228">
        <f t="shared" ca="1" si="8"/>
        <v>14.201183431952662</v>
      </c>
      <c r="J26" s="228">
        <f t="shared" ca="1" si="8"/>
        <v>14.014598540145984</v>
      </c>
      <c r="K26" s="228">
        <f t="shared" ca="1" si="8"/>
        <v>13.150684931506849</v>
      </c>
      <c r="L26" s="228">
        <f t="shared" ca="1" si="8"/>
        <v>11.707317073170731</v>
      </c>
      <c r="M26" s="228">
        <f t="shared" ca="1" si="8"/>
        <v>9.6</v>
      </c>
    </row>
    <row r="27" spans="1:13">
      <c r="A27" s="166">
        <v>109.6</v>
      </c>
      <c r="B27" s="163" t="s">
        <v>92</v>
      </c>
      <c r="C27" s="164">
        <f>'d65'!C18</f>
        <v>43.440480765123446</v>
      </c>
      <c r="D27" s="164">
        <f>'d65'!F18</f>
        <v>9.9752115205304364</v>
      </c>
      <c r="E27" s="179">
        <f t="shared" si="3"/>
        <v>-2.925538214908137</v>
      </c>
      <c r="F27" s="179">
        <f t="shared" si="4"/>
        <v>-5.6519082805325134</v>
      </c>
      <c r="H27" s="228">
        <f t="shared" si="8"/>
        <v>20</v>
      </c>
      <c r="I27" s="228">
        <f t="shared" ca="1" si="8"/>
        <v>18.604651162790699</v>
      </c>
      <c r="J27" s="228">
        <f t="shared" ca="1" si="8"/>
        <v>18.285714285714288</v>
      </c>
      <c r="K27" s="228">
        <f t="shared" ca="1" si="8"/>
        <v>16.842105263157894</v>
      </c>
      <c r="L27" s="228">
        <f t="shared" ca="1" si="8"/>
        <v>14.545454545454545</v>
      </c>
      <c r="M27" s="228">
        <f t="shared" ca="1" si="8"/>
        <v>11.428571428571429</v>
      </c>
    </row>
    <row r="28" spans="1:13">
      <c r="A28" s="166">
        <v>108.1</v>
      </c>
      <c r="B28" s="163">
        <v>15</v>
      </c>
      <c r="C28" s="164">
        <f>'d65'!C19</f>
        <v>50.669756236000865</v>
      </c>
      <c r="D28" s="164">
        <f>'d65'!F19</f>
        <v>5.6230526761491042</v>
      </c>
      <c r="E28" s="179">
        <f t="shared" si="3"/>
        <v>7.2292754708774183</v>
      </c>
      <c r="F28" s="179">
        <f t="shared" si="4"/>
        <v>-4.3521588443813322</v>
      </c>
      <c r="H28" s="228">
        <f t="shared" si="8"/>
        <v>25</v>
      </c>
      <c r="I28" s="228">
        <f t="shared" ca="1" si="8"/>
        <v>22.857142857142858</v>
      </c>
      <c r="J28" s="228">
        <f t="shared" ca="1" si="8"/>
        <v>22.377622377622377</v>
      </c>
      <c r="K28" s="228">
        <f t="shared" ca="1" si="8"/>
        <v>20.253164556962027</v>
      </c>
      <c r="L28" s="228">
        <f t="shared" ca="1" si="8"/>
        <v>17.021276595744681</v>
      </c>
      <c r="M28" s="228">
        <f t="shared" ca="1" si="8"/>
        <v>12.903225806451612</v>
      </c>
    </row>
    <row r="29" spans="1:13">
      <c r="A29" s="166">
        <f>0.5*(A28+A30)</f>
        <v>108</v>
      </c>
      <c r="B29" s="245" t="s">
        <v>188</v>
      </c>
      <c r="C29" s="164">
        <f ca="1">INDIRECT("'pos"&amp;B29&amp;"'!F15")</f>
        <v>46.831575367990062</v>
      </c>
      <c r="D29" s="164">
        <f ca="1">INDIRECT("'pos"&amp;B29&amp;"'!G15")</f>
        <v>13.858497352579469</v>
      </c>
      <c r="E29" s="179">
        <f t="shared" ca="1" si="3"/>
        <v>-3.8381808680108023</v>
      </c>
      <c r="F29" s="179">
        <f t="shared" ca="1" si="4"/>
        <v>8.2354446764303653</v>
      </c>
      <c r="H29" s="228">
        <f t="shared" si="8"/>
        <v>30</v>
      </c>
      <c r="I29" s="228">
        <f t="shared" ca="1" si="8"/>
        <v>26.966292134831459</v>
      </c>
      <c r="J29" s="228">
        <f t="shared" ca="1" si="8"/>
        <v>26.301369863013697</v>
      </c>
      <c r="K29" s="228">
        <f t="shared" ca="1" si="8"/>
        <v>23.414634146341463</v>
      </c>
      <c r="L29" s="228">
        <f t="shared" ca="1" si="8"/>
        <v>19.2</v>
      </c>
      <c r="M29" s="228">
        <f t="shared" ca="1" si="8"/>
        <v>14.117647058823529</v>
      </c>
    </row>
    <row r="30" spans="1:13">
      <c r="A30" s="166">
        <v>107.9</v>
      </c>
      <c r="B30" s="163">
        <v>16</v>
      </c>
      <c r="C30" s="164">
        <f>'d65'!C20</f>
        <v>40.917389152586111</v>
      </c>
      <c r="D30" s="164">
        <f>'d65'!F20</f>
        <v>24.776018229179662</v>
      </c>
      <c r="E30" s="179">
        <f t="shared" ca="1" si="3"/>
        <v>-5.9141862154039515</v>
      </c>
      <c r="F30" s="179">
        <f t="shared" ca="1" si="4"/>
        <v>10.917520876600193</v>
      </c>
      <c r="H30" s="228">
        <f t="shared" si="8"/>
        <v>35</v>
      </c>
      <c r="I30" s="228">
        <f t="shared" ca="1" si="8"/>
        <v>30.939226519337019</v>
      </c>
      <c r="J30" s="228">
        <f t="shared" ca="1" si="8"/>
        <v>30.067114093959734</v>
      </c>
      <c r="K30" s="228">
        <f t="shared" ca="1" si="8"/>
        <v>26.352941176470591</v>
      </c>
      <c r="L30" s="228">
        <f t="shared" ca="1" si="8"/>
        <v>21.132075471698116</v>
      </c>
      <c r="M30" s="228">
        <f t="shared" ca="1" si="8"/>
        <v>15.135135135135135</v>
      </c>
    </row>
    <row r="31" spans="1:13">
      <c r="A31" s="166">
        <v>106</v>
      </c>
      <c r="B31" s="163">
        <v>17</v>
      </c>
      <c r="C31" s="164">
        <f>'d65'!C21</f>
        <v>37.432175720675339</v>
      </c>
      <c r="D31" s="164">
        <f>'d65'!F21</f>
        <v>19.026179628824359</v>
      </c>
      <c r="E31" s="179">
        <f t="shared" si="3"/>
        <v>-3.4852134319107719</v>
      </c>
      <c r="F31" s="179">
        <f t="shared" si="4"/>
        <v>-5.7498386003553037</v>
      </c>
      <c r="H31" s="228">
        <f t="shared" si="8"/>
        <v>40</v>
      </c>
      <c r="I31" s="228">
        <f t="shared" ca="1" si="8"/>
        <v>34.782608695652172</v>
      </c>
      <c r="J31" s="228">
        <f t="shared" ca="1" si="8"/>
        <v>33.684210526315788</v>
      </c>
      <c r="K31" s="228">
        <f t="shared" ca="1" si="8"/>
        <v>29.09090909090909</v>
      </c>
      <c r="L31" s="228">
        <f t="shared" ca="1" si="8"/>
        <v>22.857142857142858</v>
      </c>
      <c r="M31" s="228">
        <f t="shared" ca="1" si="8"/>
        <v>16</v>
      </c>
    </row>
    <row r="32" spans="1:13">
      <c r="A32" s="166">
        <v>105.6</v>
      </c>
      <c r="B32" s="163">
        <v>18</v>
      </c>
      <c r="C32" s="164">
        <f>'d65'!C22</f>
        <v>40.805365518171172</v>
      </c>
      <c r="D32" s="164">
        <f>'d65'!F22</f>
        <v>16.831872329368622</v>
      </c>
      <c r="E32" s="179">
        <f t="shared" si="3"/>
        <v>3.3731897974958329</v>
      </c>
      <c r="F32" s="179">
        <f t="shared" si="4"/>
        <v>-2.1943072994557369</v>
      </c>
      <c r="H32" s="228">
        <f t="shared" si="8"/>
        <v>45</v>
      </c>
      <c r="I32" s="228">
        <f t="shared" ca="1" si="8"/>
        <v>38.502673796791449</v>
      </c>
      <c r="J32" s="228">
        <f t="shared" ca="1" si="8"/>
        <v>37.161290322580648</v>
      </c>
      <c r="K32" s="228">
        <f t="shared" ca="1" si="8"/>
        <v>31.64835164835165</v>
      </c>
      <c r="L32" s="228">
        <f t="shared" ca="1" si="8"/>
        <v>24.406779661016948</v>
      </c>
      <c r="M32" s="228">
        <f t="shared" ca="1" si="8"/>
        <v>16.744186046511629</v>
      </c>
    </row>
    <row r="33" spans="1:13">
      <c r="A33" s="166">
        <v>105.4</v>
      </c>
      <c r="B33" s="163" t="s">
        <v>93</v>
      </c>
      <c r="C33" s="164">
        <f>'d65'!C23</f>
        <v>46.499174322204311</v>
      </c>
      <c r="D33" s="164">
        <f>'d65'!F23</f>
        <v>16.983537467687576</v>
      </c>
      <c r="E33" s="179">
        <f t="shared" si="3"/>
        <v>5.6938088040331394</v>
      </c>
      <c r="F33" s="179">
        <f t="shared" si="4"/>
        <v>0.15166513831895401</v>
      </c>
      <c r="H33" s="228">
        <f t="shared" si="8"/>
        <v>50</v>
      </c>
      <c r="I33" s="228">
        <f t="shared" ca="1" si="8"/>
        <v>42.105263157894733</v>
      </c>
      <c r="J33" s="228">
        <f t="shared" ca="1" si="8"/>
        <v>40.506329113924053</v>
      </c>
      <c r="K33" s="228">
        <f t="shared" ca="1" si="8"/>
        <v>34.042553191489361</v>
      </c>
      <c r="L33" s="228">
        <f t="shared" ca="1" si="8"/>
        <v>25.806451612903224</v>
      </c>
      <c r="M33" s="228">
        <f t="shared" ca="1" si="8"/>
        <v>17.391304347826086</v>
      </c>
    </row>
    <row r="34" spans="1:13">
      <c r="A34" s="166">
        <v>105.2</v>
      </c>
      <c r="B34" s="163" t="s">
        <v>59</v>
      </c>
      <c r="C34" s="164">
        <f>'d65'!C24</f>
        <v>47.452796043248789</v>
      </c>
      <c r="D34" s="164">
        <f>'d65'!F24</f>
        <v>9.855771621381642</v>
      </c>
      <c r="E34" s="179">
        <f t="shared" si="3"/>
        <v>0.95362172104447751</v>
      </c>
      <c r="F34" s="179">
        <f t="shared" si="4"/>
        <v>-7.1277658463059339</v>
      </c>
      <c r="H34" s="228">
        <f t="shared" si="8"/>
        <v>55</v>
      </c>
      <c r="I34" s="228">
        <f t="shared" ca="1" si="8"/>
        <v>45.595854922279791</v>
      </c>
      <c r="J34" s="228">
        <f t="shared" ca="1" si="8"/>
        <v>43.726708074534159</v>
      </c>
      <c r="K34" s="228">
        <f t="shared" ca="1" si="8"/>
        <v>36.288659793814432</v>
      </c>
      <c r="L34" s="228">
        <f t="shared" ca="1" si="8"/>
        <v>27.076923076923073</v>
      </c>
      <c r="M34" s="228">
        <f t="shared" ca="1" si="8"/>
        <v>17.959183673469383</v>
      </c>
    </row>
    <row r="35" spans="1:13">
      <c r="A35" s="166">
        <v>104.1</v>
      </c>
      <c r="B35" s="163" t="s">
        <v>60</v>
      </c>
      <c r="C35" s="164">
        <f>'d65'!C25</f>
        <v>50.44800778700251</v>
      </c>
      <c r="D35" s="164">
        <f>'d65'!F25</f>
        <v>18.721663743083575</v>
      </c>
      <c r="E35" s="179">
        <f t="shared" si="3"/>
        <v>2.9952117437537211</v>
      </c>
      <c r="F35" s="179">
        <f t="shared" si="4"/>
        <v>8.8658921217019326</v>
      </c>
      <c r="H35" s="228">
        <f t="shared" si="8"/>
        <v>60</v>
      </c>
      <c r="I35" s="228">
        <f t="shared" ca="1" si="8"/>
        <v>48.979591836734691</v>
      </c>
      <c r="J35" s="228">
        <f t="shared" ca="1" si="8"/>
        <v>46.829268292682926</v>
      </c>
      <c r="K35" s="228">
        <f t="shared" ca="1" si="8"/>
        <v>38.4</v>
      </c>
      <c r="L35" s="228">
        <f t="shared" ca="1" si="8"/>
        <v>28.235294117647058</v>
      </c>
      <c r="M35" s="228">
        <f t="shared" ca="1" si="8"/>
        <v>18.46153846153846</v>
      </c>
    </row>
    <row r="36" spans="1:13">
      <c r="A36" s="166">
        <v>104</v>
      </c>
      <c r="B36" s="163" t="s">
        <v>94</v>
      </c>
      <c r="C36" s="164">
        <f>'d65'!C26</f>
        <v>50.955585632751557</v>
      </c>
      <c r="D36" s="164">
        <f>'d65'!F26</f>
        <v>20.339338459671087</v>
      </c>
      <c r="E36" s="179">
        <f t="shared" si="3"/>
        <v>0.50757784574904719</v>
      </c>
      <c r="F36" s="179">
        <f t="shared" si="4"/>
        <v>1.6176747165875121</v>
      </c>
      <c r="H36" s="282" t="s">
        <v>162</v>
      </c>
      <c r="I36" s="282"/>
      <c r="J36" s="282"/>
      <c r="K36" s="282"/>
      <c r="L36" s="282"/>
      <c r="M36" s="282"/>
    </row>
    <row r="37" spans="1:13">
      <c r="A37" s="166">
        <f>0.5*(A36+A38)</f>
        <v>103.9</v>
      </c>
      <c r="B37" s="245" t="s">
        <v>189</v>
      </c>
      <c r="C37" s="164">
        <f ca="1">INDIRECT("'pos"&amp;B37&amp;"'!F15")</f>
        <v>44.432722171923224</v>
      </c>
      <c r="D37" s="164">
        <f ca="1">INDIRECT("'pos"&amp;B37&amp;"'!G15")</f>
        <v>15.650001197805071</v>
      </c>
      <c r="E37" s="179">
        <f t="shared" ca="1" si="3"/>
        <v>-6.5228634608283329</v>
      </c>
      <c r="F37" s="179">
        <f t="shared" ca="1" si="4"/>
        <v>-4.6893372618660152</v>
      </c>
      <c r="H37" s="41" t="s">
        <v>146</v>
      </c>
      <c r="I37" s="221">
        <f ca="1">I17</f>
        <v>3.4782608695652174E-2</v>
      </c>
      <c r="J37" s="221">
        <f ca="1">J18</f>
        <v>3.7161290322580649E-2</v>
      </c>
      <c r="K37" s="221">
        <f t="shared" ref="K37:L37" ca="1" si="9">K17</f>
        <v>2.9090909090909091E-2</v>
      </c>
      <c r="L37" s="221">
        <f t="shared" ca="1" si="9"/>
        <v>2.2857142857142857E-2</v>
      </c>
      <c r="M37" s="221">
        <f ca="1">M21</f>
        <v>1.846153846153846E-2</v>
      </c>
    </row>
    <row r="38" spans="1:13" ht="13.8">
      <c r="A38" s="166">
        <v>103.8</v>
      </c>
      <c r="B38" s="163" t="s">
        <v>95</v>
      </c>
      <c r="C38" s="164">
        <f>'d65'!C27</f>
        <v>34.1584069212538</v>
      </c>
      <c r="D38" s="164">
        <f>'d65'!F27</f>
        <v>10.054765423612302</v>
      </c>
      <c r="E38" s="179">
        <f t="shared" ca="1" si="3"/>
        <v>-10.274315250669424</v>
      </c>
      <c r="F38" s="179">
        <f t="shared" ca="1" si="4"/>
        <v>-5.5952357741927692</v>
      </c>
      <c r="H38" s="218" t="s">
        <v>158</v>
      </c>
      <c r="I38" s="221">
        <f ca="1">(I$5*I$2*I$3)/((I$4-I$5)*I37)</f>
        <v>7.6666666666666675E-2</v>
      </c>
      <c r="J38" s="221">
        <f t="shared" ref="J38:M38" ca="1" si="10">(J$5*J$2*J$3)/((J$4-J$5)*J37)</f>
        <v>5.7407407407407407E-2</v>
      </c>
      <c r="K38" s="221">
        <f t="shared" ca="1" si="10"/>
        <v>3.6666666666666667E-2</v>
      </c>
      <c r="L38" s="221">
        <f t="shared" ca="1" si="10"/>
        <v>2.3333333333333334E-2</v>
      </c>
      <c r="M38" s="221">
        <f t="shared" ca="1" si="10"/>
        <v>1.4444444444444446E-2</v>
      </c>
    </row>
    <row r="39" spans="1:13">
      <c r="A39" s="166">
        <f>0.5*(A38+A40)</f>
        <v>103.75</v>
      </c>
      <c r="B39" s="245" t="s">
        <v>190</v>
      </c>
      <c r="C39" s="164">
        <f ca="1">INDIRECT("'pos"&amp;B39&amp;"'!F15")</f>
        <v>42.727899458162035</v>
      </c>
      <c r="D39" s="164">
        <f ca="1">INDIRECT("'pos"&amp;B39&amp;"'!G15")</f>
        <v>11.504732145591255</v>
      </c>
      <c r="E39" s="179">
        <f t="shared" ca="1" si="3"/>
        <v>8.5694925369082355</v>
      </c>
      <c r="F39" s="179">
        <f t="shared" ca="1" si="4"/>
        <v>1.4499667219789529</v>
      </c>
      <c r="H39" s="41" t="s">
        <v>145</v>
      </c>
      <c r="I39" s="221">
        <f>H17</f>
        <v>0.04</v>
      </c>
      <c r="J39" s="221">
        <f>H18</f>
        <v>4.4999999999999998E-2</v>
      </c>
      <c r="K39" s="221">
        <f>H17</f>
        <v>0.04</v>
      </c>
      <c r="L39" s="221">
        <f t="shared" ref="L39" ca="1" si="11">K17</f>
        <v>2.9090909090909091E-2</v>
      </c>
      <c r="M39" s="221">
        <f>H21</f>
        <v>0.06</v>
      </c>
    </row>
    <row r="40" spans="1:13" ht="13.8">
      <c r="A40" s="166">
        <v>103.7</v>
      </c>
      <c r="B40" s="163" t="s">
        <v>96</v>
      </c>
      <c r="C40" s="164">
        <f>'d65'!C28</f>
        <v>48.365743370916988</v>
      </c>
      <c r="D40" s="164">
        <f>'d65'!F28</f>
        <v>12.675292757364307</v>
      </c>
      <c r="E40" s="179">
        <f t="shared" ca="1" si="3"/>
        <v>5.6378439127549527</v>
      </c>
      <c r="F40" s="179">
        <f t="shared" ca="1" si="4"/>
        <v>1.1705606117730518</v>
      </c>
      <c r="H40" s="218" t="s">
        <v>159</v>
      </c>
      <c r="I40" s="221">
        <f>(I$5*I$2*I$3)/((I$4-I$5)*I39)</f>
        <v>6.6666666666666666E-2</v>
      </c>
      <c r="J40" s="221">
        <f t="shared" ref="J40:M40" si="12">(J$5*J$2*J$3)/((J$4-J$5)*J39)</f>
        <v>4.7407407407407405E-2</v>
      </c>
      <c r="K40" s="221">
        <f t="shared" si="12"/>
        <v>2.6666666666666668E-2</v>
      </c>
      <c r="L40" s="221">
        <f t="shared" ca="1" si="12"/>
        <v>1.8333333333333333E-2</v>
      </c>
      <c r="M40" s="221">
        <f t="shared" si="12"/>
        <v>4.4444444444444444E-3</v>
      </c>
    </row>
    <row r="41" spans="1:13" ht="13.8">
      <c r="A41" s="166">
        <v>102.7</v>
      </c>
      <c r="B41" s="163" t="s">
        <v>97</v>
      </c>
      <c r="C41" s="164">
        <f>'d65'!C29</f>
        <v>54.274494243767023</v>
      </c>
      <c r="D41" s="164">
        <f>'d65'!F29</f>
        <v>13.012951210279034</v>
      </c>
      <c r="E41" s="179">
        <f t="shared" si="3"/>
        <v>5.9087508728500353</v>
      </c>
      <c r="F41" s="179">
        <f t="shared" si="4"/>
        <v>0.33765845291472729</v>
      </c>
      <c r="H41" s="218" t="s">
        <v>143</v>
      </c>
      <c r="I41" s="221">
        <f ca="1">I38-I40</f>
        <v>1.0000000000000009E-2</v>
      </c>
      <c r="J41" s="221">
        <f t="shared" ref="J41:M41" ca="1" si="13">J38-J40</f>
        <v>1.0000000000000002E-2</v>
      </c>
      <c r="K41" s="221">
        <f t="shared" ca="1" si="13"/>
        <v>9.9999999999999985E-3</v>
      </c>
      <c r="L41" s="221">
        <f t="shared" ca="1" si="13"/>
        <v>5.000000000000001E-3</v>
      </c>
      <c r="M41" s="221">
        <f t="shared" ca="1" si="13"/>
        <v>1.0000000000000002E-2</v>
      </c>
    </row>
    <row r="42" spans="1:13">
      <c r="A42" s="166">
        <v>102.5</v>
      </c>
      <c r="B42" s="163" t="s">
        <v>98</v>
      </c>
      <c r="C42" s="164">
        <f>'d65'!C30</f>
        <v>49.623889628015341</v>
      </c>
      <c r="D42" s="164">
        <f>'d65'!F30</f>
        <v>19.474053281105</v>
      </c>
      <c r="E42" s="179">
        <f t="shared" si="3"/>
        <v>-4.650604615751682</v>
      </c>
      <c r="F42" s="179">
        <f t="shared" si="4"/>
        <v>6.4611020708259659</v>
      </c>
      <c r="H42" s="283" t="s">
        <v>169</v>
      </c>
      <c r="I42" s="283"/>
      <c r="J42" s="283"/>
      <c r="K42" s="283"/>
      <c r="L42" s="283"/>
      <c r="M42" s="283"/>
    </row>
    <row r="43" spans="1:13" ht="13.8">
      <c r="A43" s="166">
        <f>0.5*(A42+A44)</f>
        <v>102.1</v>
      </c>
      <c r="B43" s="245" t="s">
        <v>191</v>
      </c>
      <c r="C43" s="164">
        <f ca="1">INDIRECT("'pos"&amp;B43&amp;"'!F15")</f>
        <v>43.018943796225614</v>
      </c>
      <c r="D43" s="164">
        <f ca="1">INDIRECT("'pos"&amp;B43&amp;"'!G15")</f>
        <v>12.697798799783424</v>
      </c>
      <c r="E43" s="179">
        <f t="shared" ca="1" si="3"/>
        <v>-6.6049458317897276</v>
      </c>
      <c r="F43" s="179">
        <f t="shared" ca="1" si="4"/>
        <v>-6.7762544813215762</v>
      </c>
      <c r="H43" s="227" t="s">
        <v>163</v>
      </c>
      <c r="I43" s="229" t="s">
        <v>165</v>
      </c>
      <c r="J43" s="229" t="s">
        <v>164</v>
      </c>
      <c r="K43" s="229" t="s">
        <v>166</v>
      </c>
      <c r="L43" s="229" t="s">
        <v>167</v>
      </c>
      <c r="M43" s="229" t="s">
        <v>168</v>
      </c>
    </row>
    <row r="44" spans="1:13">
      <c r="A44" s="166">
        <v>101.7</v>
      </c>
      <c r="B44" s="163">
        <v>23</v>
      </c>
      <c r="C44" s="164">
        <f>'d65'!C31</f>
        <v>30.859846021073036</v>
      </c>
      <c r="D44" s="164">
        <f>'d65'!F31</f>
        <v>7.2103306093665758</v>
      </c>
      <c r="E44" s="179">
        <f t="shared" ca="1" si="3"/>
        <v>-12.159097775152578</v>
      </c>
      <c r="F44" s="179">
        <f t="shared" ca="1" si="4"/>
        <v>-5.4874681904168483</v>
      </c>
      <c r="H44" s="228">
        <f>H24</f>
        <v>5</v>
      </c>
      <c r="I44" s="230">
        <f ca="1">(I$5*I$2*I$3)/((I$4-I$5)*$J44*0.001)</f>
        <v>0.53333333333333333</v>
      </c>
      <c r="J44" s="230">
        <f t="shared" ref="J44:M44" ca="1" si="14">(J$5*J$2*J$3)/((J$4-J$5)*$J44*0.001)</f>
        <v>0.42666666666666669</v>
      </c>
      <c r="K44" s="230">
        <f t="shared" ca="1" si="14"/>
        <v>0.21333333333333335</v>
      </c>
      <c r="L44" s="230">
        <f t="shared" ca="1" si="14"/>
        <v>0.10666666666666667</v>
      </c>
      <c r="M44" s="230">
        <f t="shared" ca="1" si="14"/>
        <v>5.3333333333333337E-2</v>
      </c>
    </row>
    <row r="45" spans="1:13">
      <c r="A45" s="166">
        <f>0.5*(A44+A46)</f>
        <v>101.15</v>
      </c>
      <c r="B45" s="245" t="s">
        <v>192</v>
      </c>
      <c r="C45" s="164">
        <f ca="1">INDIRECT("'pos"&amp;B45&amp;"'!F15")</f>
        <v>39.809079660010674</v>
      </c>
      <c r="D45" s="164">
        <f ca="1">INDIRECT("'pos"&amp;B45&amp;"'!G15")</f>
        <v>9.1609373384813608</v>
      </c>
      <c r="E45" s="179">
        <f t="shared" ca="1" si="3"/>
        <v>8.9492336389376383</v>
      </c>
      <c r="F45" s="179">
        <f t="shared" ref="F45:F46" ca="1" si="15">D45-D44</f>
        <v>1.9506067291147851</v>
      </c>
      <c r="H45" s="228">
        <f t="shared" ref="H45:H55" si="16">H25</f>
        <v>10</v>
      </c>
      <c r="I45" s="230">
        <f t="shared" ref="I45:M55" ca="1" si="17">(I$5*I$2*I$3)/((I$4-I$5)*$J45*0.001)</f>
        <v>0.26666666666666666</v>
      </c>
      <c r="J45" s="230">
        <f t="shared" ca="1" si="17"/>
        <v>0.21333333333333335</v>
      </c>
      <c r="K45" s="230">
        <f t="shared" ca="1" si="17"/>
        <v>0.10666666666666667</v>
      </c>
      <c r="L45" s="230">
        <f t="shared" ca="1" si="17"/>
        <v>5.3333333333333337E-2</v>
      </c>
      <c r="M45" s="230">
        <f t="shared" ca="1" si="17"/>
        <v>2.6666666666666668E-2</v>
      </c>
    </row>
    <row r="46" spans="1:13">
      <c r="A46" s="166">
        <v>100.6</v>
      </c>
      <c r="B46" s="163">
        <v>24</v>
      </c>
      <c r="C46" s="164">
        <f>'d65'!C32</f>
        <v>45.988796360802652</v>
      </c>
      <c r="D46" s="164">
        <f>'d65'!F32</f>
        <v>12.68735498389789</v>
      </c>
      <c r="E46" s="179">
        <f t="shared" ca="1" si="3"/>
        <v>6.1797167007919782</v>
      </c>
      <c r="F46" s="179">
        <f t="shared" ca="1" si="15"/>
        <v>3.5264176454165295</v>
      </c>
      <c r="H46" s="228">
        <f t="shared" si="16"/>
        <v>15</v>
      </c>
      <c r="I46" s="230">
        <f t="shared" ca="1" si="17"/>
        <v>0.17777777777777778</v>
      </c>
      <c r="J46" s="230">
        <f t="shared" ca="1" si="17"/>
        <v>0.14222222222222222</v>
      </c>
      <c r="K46" s="230">
        <f t="shared" ca="1" si="17"/>
        <v>7.1111111111111111E-2</v>
      </c>
      <c r="L46" s="230">
        <f t="shared" ca="1" si="17"/>
        <v>3.5555555555555556E-2</v>
      </c>
      <c r="M46" s="230">
        <f t="shared" ca="1" si="17"/>
        <v>1.7777777777777778E-2</v>
      </c>
    </row>
    <row r="47" spans="1:13">
      <c r="H47" s="228">
        <f t="shared" si="16"/>
        <v>20</v>
      </c>
      <c r="I47" s="230">
        <f t="shared" ca="1" si="17"/>
        <v>0.13333333333333333</v>
      </c>
      <c r="J47" s="230">
        <f t="shared" ca="1" si="17"/>
        <v>0.10666666666666667</v>
      </c>
      <c r="K47" s="230">
        <f t="shared" ca="1" si="17"/>
        <v>5.3333333333333337E-2</v>
      </c>
      <c r="L47" s="230">
        <f t="shared" ca="1" si="17"/>
        <v>2.6666666666666668E-2</v>
      </c>
      <c r="M47" s="230">
        <f t="shared" ca="1" si="17"/>
        <v>1.3333333333333334E-2</v>
      </c>
    </row>
    <row r="48" spans="1:13">
      <c r="H48" s="228">
        <f t="shared" si="16"/>
        <v>25</v>
      </c>
      <c r="I48" s="230">
        <f t="shared" ca="1" si="17"/>
        <v>0.10666666666666667</v>
      </c>
      <c r="J48" s="230">
        <f t="shared" ca="1" si="17"/>
        <v>8.533333333333333E-2</v>
      </c>
      <c r="K48" s="230">
        <f t="shared" ca="1" si="17"/>
        <v>4.2666666666666665E-2</v>
      </c>
      <c r="L48" s="230">
        <f t="shared" ca="1" si="17"/>
        <v>2.1333333333333333E-2</v>
      </c>
      <c r="M48" s="230">
        <f t="shared" ca="1" si="17"/>
        <v>1.0666666666666666E-2</v>
      </c>
    </row>
    <row r="49" spans="8:13">
      <c r="H49" s="228">
        <f t="shared" si="16"/>
        <v>30</v>
      </c>
      <c r="I49" s="230">
        <f t="shared" ca="1" si="17"/>
        <v>8.8888888888888892E-2</v>
      </c>
      <c r="J49" s="230">
        <f t="shared" ca="1" si="17"/>
        <v>7.1111111111111111E-2</v>
      </c>
      <c r="K49" s="230">
        <f t="shared" ca="1" si="17"/>
        <v>3.5555555555555556E-2</v>
      </c>
      <c r="L49" s="230">
        <f t="shared" ca="1" si="17"/>
        <v>1.7777777777777778E-2</v>
      </c>
      <c r="M49" s="230">
        <f t="shared" ca="1" si="17"/>
        <v>8.8888888888888889E-3</v>
      </c>
    </row>
    <row r="50" spans="8:13">
      <c r="H50" s="228">
        <f t="shared" si="16"/>
        <v>35</v>
      </c>
      <c r="I50" s="230">
        <f t="shared" ca="1" si="17"/>
        <v>7.6190476190476197E-2</v>
      </c>
      <c r="J50" s="230">
        <f t="shared" ca="1" si="17"/>
        <v>6.0952380952380952E-2</v>
      </c>
      <c r="K50" s="230">
        <f t="shared" ca="1" si="17"/>
        <v>3.0476190476190476E-2</v>
      </c>
      <c r="L50" s="230">
        <f t="shared" ca="1" si="17"/>
        <v>1.5238095238095238E-2</v>
      </c>
      <c r="M50" s="230">
        <f t="shared" ca="1" si="17"/>
        <v>7.619047619047619E-3</v>
      </c>
    </row>
    <row r="51" spans="8:13">
      <c r="H51" s="228">
        <f t="shared" si="16"/>
        <v>40</v>
      </c>
      <c r="I51" s="230">
        <f t="shared" ca="1" si="17"/>
        <v>6.6666666666666666E-2</v>
      </c>
      <c r="J51" s="230">
        <f t="shared" ca="1" si="17"/>
        <v>5.3333333333333337E-2</v>
      </c>
      <c r="K51" s="230">
        <f t="shared" ca="1" si="17"/>
        <v>2.6666666666666668E-2</v>
      </c>
      <c r="L51" s="230">
        <f t="shared" ca="1" si="17"/>
        <v>1.3333333333333334E-2</v>
      </c>
      <c r="M51" s="230">
        <f t="shared" ca="1" si="17"/>
        <v>6.6666666666666671E-3</v>
      </c>
    </row>
    <row r="52" spans="8:13">
      <c r="H52" s="228">
        <f t="shared" si="16"/>
        <v>45</v>
      </c>
      <c r="I52" s="230">
        <f t="shared" ca="1" si="17"/>
        <v>5.9259259259259262E-2</v>
      </c>
      <c r="J52" s="230">
        <f t="shared" ca="1" si="17"/>
        <v>4.7407407407407405E-2</v>
      </c>
      <c r="K52" s="230">
        <f t="shared" ca="1" si="17"/>
        <v>2.3703703703703703E-2</v>
      </c>
      <c r="L52" s="230">
        <f t="shared" ca="1" si="17"/>
        <v>1.1851851851851851E-2</v>
      </c>
      <c r="M52" s="230">
        <f t="shared" ca="1" si="17"/>
        <v>5.9259259259259256E-3</v>
      </c>
    </row>
    <row r="53" spans="8:13">
      <c r="H53" s="228">
        <f t="shared" si="16"/>
        <v>50</v>
      </c>
      <c r="I53" s="230">
        <f t="shared" ca="1" si="17"/>
        <v>5.3333333333333337E-2</v>
      </c>
      <c r="J53" s="230">
        <f t="shared" ca="1" si="17"/>
        <v>4.2666666666666665E-2</v>
      </c>
      <c r="K53" s="230">
        <f t="shared" ca="1" si="17"/>
        <v>2.1333333333333333E-2</v>
      </c>
      <c r="L53" s="230">
        <f t="shared" ca="1" si="17"/>
        <v>1.0666666666666666E-2</v>
      </c>
      <c r="M53" s="230">
        <f t="shared" ca="1" si="17"/>
        <v>5.3333333333333332E-3</v>
      </c>
    </row>
    <row r="54" spans="8:13">
      <c r="H54" s="228">
        <f t="shared" si="16"/>
        <v>55</v>
      </c>
      <c r="I54" s="230">
        <f t="shared" ca="1" si="17"/>
        <v>4.8484848484848492E-2</v>
      </c>
      <c r="J54" s="230">
        <f t="shared" ca="1" si="17"/>
        <v>3.8787878787878788E-2</v>
      </c>
      <c r="K54" s="230">
        <f t="shared" ca="1" si="17"/>
        <v>1.9393939393939394E-2</v>
      </c>
      <c r="L54" s="230">
        <f t="shared" ca="1" si="17"/>
        <v>9.696969696969697E-3</v>
      </c>
      <c r="M54" s="230">
        <f t="shared" ca="1" si="17"/>
        <v>4.8484848484848485E-3</v>
      </c>
    </row>
    <row r="55" spans="8:13">
      <c r="H55" s="228">
        <f t="shared" si="16"/>
        <v>60</v>
      </c>
      <c r="I55" s="230">
        <f t="shared" ca="1" si="17"/>
        <v>4.4444444444444446E-2</v>
      </c>
      <c r="J55" s="230">
        <f t="shared" ca="1" si="17"/>
        <v>3.5555555555555556E-2</v>
      </c>
      <c r="K55" s="230">
        <f t="shared" ca="1" si="17"/>
        <v>1.7777777777777778E-2</v>
      </c>
      <c r="L55" s="230">
        <f t="shared" ca="1" si="17"/>
        <v>8.8888888888888889E-3</v>
      </c>
      <c r="M55" s="230">
        <f t="shared" ca="1" si="17"/>
        <v>4.4444444444444444E-3</v>
      </c>
    </row>
    <row r="56" spans="8:13">
      <c r="H56" s="273" t="s">
        <v>171</v>
      </c>
      <c r="I56" s="274"/>
      <c r="J56" s="274"/>
      <c r="K56" s="274"/>
      <c r="L56" s="274"/>
      <c r="M56" s="275"/>
    </row>
    <row r="57" spans="8:13" ht="13.8">
      <c r="H57" s="227" t="s">
        <v>152</v>
      </c>
      <c r="I57" s="227" t="s">
        <v>170</v>
      </c>
      <c r="J57" s="227" t="s">
        <v>172</v>
      </c>
      <c r="K57" s="227" t="s">
        <v>173</v>
      </c>
      <c r="L57" s="227" t="s">
        <v>174</v>
      </c>
      <c r="M57" s="227" t="s">
        <v>175</v>
      </c>
    </row>
    <row r="58" spans="8:13">
      <c r="H58" s="228">
        <f>H24</f>
        <v>5</v>
      </c>
      <c r="I58" s="231">
        <f ca="1">$J24-I24</f>
        <v>9.2024539877300526E-2</v>
      </c>
      <c r="J58" s="231">
        <f t="shared" ref="J58:M58" ca="1" si="18">$J24-J24</f>
        <v>0.11450381679389299</v>
      </c>
      <c r="K58" s="231">
        <f t="shared" ca="1" si="18"/>
        <v>0.22388059701492491</v>
      </c>
      <c r="L58" s="231">
        <f t="shared" ca="1" si="18"/>
        <v>0.42857142857142794</v>
      </c>
      <c r="M58" s="231">
        <f t="shared" ca="1" si="18"/>
        <v>0.78947368421052655</v>
      </c>
    </row>
    <row r="59" spans="8:13">
      <c r="H59" s="228">
        <f t="shared" ref="H59:H69" si="19">H25</f>
        <v>10</v>
      </c>
      <c r="I59" s="231">
        <f t="shared" ref="I59:M69" ca="1" si="20">$J25-I25</f>
        <v>0.36144578313252929</v>
      </c>
      <c r="J59" s="231">
        <f t="shared" ca="1" si="20"/>
        <v>0.44776119402984982</v>
      </c>
      <c r="K59" s="231">
        <f t="shared" ca="1" si="20"/>
        <v>0.85714285714285587</v>
      </c>
      <c r="L59" s="231">
        <f t="shared" ca="1" si="20"/>
        <v>1.5789473684210531</v>
      </c>
      <c r="M59" s="228">
        <f t="shared" ca="1" si="20"/>
        <v>2.7272727272727275</v>
      </c>
    </row>
    <row r="60" spans="8:13">
      <c r="H60" s="228">
        <f t="shared" si="19"/>
        <v>15</v>
      </c>
      <c r="I60" s="231">
        <f t="shared" ca="1" si="20"/>
        <v>0.79881656804733758</v>
      </c>
      <c r="J60" s="231">
        <f t="shared" ca="1" si="20"/>
        <v>0.98540145985401573</v>
      </c>
      <c r="K60" s="231">
        <f t="shared" ca="1" si="20"/>
        <v>1.8493150684931514</v>
      </c>
      <c r="L60" s="228">
        <f t="shared" ca="1" si="20"/>
        <v>3.2926829268292686</v>
      </c>
      <c r="M60" s="228">
        <f t="shared" ca="1" si="20"/>
        <v>5.4</v>
      </c>
    </row>
    <row r="61" spans="8:13">
      <c r="H61" s="228">
        <f t="shared" si="19"/>
        <v>20</v>
      </c>
      <c r="I61" s="231">
        <f t="shared" ca="1" si="20"/>
        <v>1.3953488372093013</v>
      </c>
      <c r="J61" s="231">
        <f t="shared" ca="1" si="20"/>
        <v>1.7142857142857117</v>
      </c>
      <c r="K61" s="231">
        <f t="shared" ca="1" si="20"/>
        <v>3.1578947368421062</v>
      </c>
      <c r="L61" s="228">
        <f t="shared" ca="1" si="20"/>
        <v>5.454545454545455</v>
      </c>
      <c r="M61" s="228">
        <f t="shared" ca="1" si="20"/>
        <v>8.5714285714285712</v>
      </c>
    </row>
    <row r="62" spans="8:13">
      <c r="H62" s="228">
        <f t="shared" si="19"/>
        <v>25</v>
      </c>
      <c r="I62" s="231">
        <f t="shared" ca="1" si="20"/>
        <v>2.1428571428571423</v>
      </c>
      <c r="J62" s="231">
        <f t="shared" ca="1" si="20"/>
        <v>2.6223776223776234</v>
      </c>
      <c r="K62" s="228">
        <f t="shared" ca="1" si="20"/>
        <v>4.7468354430379733</v>
      </c>
      <c r="L62" s="228">
        <f t="shared" ca="1" si="20"/>
        <v>7.9787234042553195</v>
      </c>
      <c r="M62" s="228">
        <f t="shared" ca="1" si="20"/>
        <v>12.096774193548388</v>
      </c>
    </row>
    <row r="63" spans="8:13">
      <c r="H63" s="228">
        <f t="shared" si="19"/>
        <v>30</v>
      </c>
      <c r="I63" s="231">
        <f t="shared" ca="1" si="20"/>
        <v>3.033707865168541</v>
      </c>
      <c r="J63" s="231">
        <f t="shared" ca="1" si="20"/>
        <v>3.6986301369863028</v>
      </c>
      <c r="K63" s="228">
        <f t="shared" ca="1" si="20"/>
        <v>6.5853658536585371</v>
      </c>
      <c r="L63" s="228">
        <f t="shared" ca="1" si="20"/>
        <v>10.8</v>
      </c>
      <c r="M63" s="228">
        <f t="shared" ca="1" si="20"/>
        <v>15.882352941176471</v>
      </c>
    </row>
    <row r="64" spans="8:13">
      <c r="H64" s="228">
        <f t="shared" si="19"/>
        <v>35</v>
      </c>
      <c r="I64" s="231">
        <f t="shared" ca="1" si="20"/>
        <v>4.0607734806629807</v>
      </c>
      <c r="J64" s="231">
        <f t="shared" ca="1" si="20"/>
        <v>4.9328859060402657</v>
      </c>
      <c r="K64" s="228">
        <f t="shared" ca="1" si="20"/>
        <v>8.6470588235294095</v>
      </c>
      <c r="L64" s="228">
        <f t="shared" ca="1" si="20"/>
        <v>13.867924528301884</v>
      </c>
      <c r="M64" s="228">
        <f t="shared" ca="1" si="20"/>
        <v>19.864864864864863</v>
      </c>
    </row>
    <row r="65" spans="8:13">
      <c r="H65" s="228">
        <f t="shared" si="19"/>
        <v>40</v>
      </c>
      <c r="I65" s="231">
        <f t="shared" ca="1" si="20"/>
        <v>5.2173913043478279</v>
      </c>
      <c r="J65" s="231">
        <f t="shared" ca="1" si="20"/>
        <v>6.3157894736842124</v>
      </c>
      <c r="K65" s="228">
        <f t="shared" ca="1" si="20"/>
        <v>10.90909090909091</v>
      </c>
      <c r="L65" s="228">
        <f t="shared" ca="1" si="20"/>
        <v>17.142857142857142</v>
      </c>
      <c r="M65" s="228">
        <f t="shared" ca="1" si="20"/>
        <v>24</v>
      </c>
    </row>
    <row r="66" spans="8:13">
      <c r="H66" s="228">
        <f t="shared" si="19"/>
        <v>45</v>
      </c>
      <c r="I66" s="231">
        <f t="shared" ca="1" si="20"/>
        <v>6.4973262032085515</v>
      </c>
      <c r="J66" s="228">
        <f t="shared" ca="1" si="20"/>
        <v>7.8387096774193523</v>
      </c>
      <c r="K66" s="228">
        <f t="shared" ca="1" si="20"/>
        <v>13.35164835164835</v>
      </c>
      <c r="L66" s="228">
        <f t="shared" ca="1" si="20"/>
        <v>20.593220338983052</v>
      </c>
      <c r="M66" s="228">
        <f t="shared" ca="1" si="20"/>
        <v>28.255813953488371</v>
      </c>
    </row>
    <row r="67" spans="8:13">
      <c r="H67" s="228">
        <f t="shared" si="19"/>
        <v>50</v>
      </c>
      <c r="I67" s="231">
        <f t="shared" ca="1" si="20"/>
        <v>7.8947368421052673</v>
      </c>
      <c r="J67" s="228">
        <f t="shared" ca="1" si="20"/>
        <v>9.4936708860759467</v>
      </c>
      <c r="K67" s="228">
        <f t="shared" ca="1" si="20"/>
        <v>15.957446808510639</v>
      </c>
      <c r="L67" s="228">
        <f t="shared" ca="1" si="20"/>
        <v>24.193548387096776</v>
      </c>
      <c r="M67" s="228">
        <f t="shared" ca="1" si="20"/>
        <v>32.608695652173914</v>
      </c>
    </row>
    <row r="68" spans="8:13">
      <c r="H68" s="228">
        <f t="shared" si="19"/>
        <v>55</v>
      </c>
      <c r="I68" s="228">
        <f t="shared" ca="1" si="20"/>
        <v>9.4041450777202087</v>
      </c>
      <c r="J68" s="228">
        <f t="shared" ca="1" si="20"/>
        <v>11.273291925465841</v>
      </c>
      <c r="K68" s="228">
        <f t="shared" ca="1" si="20"/>
        <v>18.711340206185568</v>
      </c>
      <c r="L68" s="228">
        <f t="shared" ca="1" si="20"/>
        <v>27.923076923076927</v>
      </c>
      <c r="M68" s="228">
        <f t="shared" ca="1" si="20"/>
        <v>37.040816326530617</v>
      </c>
    </row>
    <row r="69" spans="8:13">
      <c r="H69" s="228">
        <f t="shared" si="19"/>
        <v>60</v>
      </c>
      <c r="I69" s="228">
        <f t="shared" ca="1" si="20"/>
        <v>11.020408163265309</v>
      </c>
      <c r="J69" s="228">
        <f t="shared" ca="1" si="20"/>
        <v>13.170731707317074</v>
      </c>
      <c r="K69" s="228">
        <f t="shared" ca="1" si="20"/>
        <v>21.6</v>
      </c>
      <c r="L69" s="228">
        <f t="shared" ca="1" si="20"/>
        <v>31.764705882352942</v>
      </c>
      <c r="M69" s="228">
        <f t="shared" ca="1" si="20"/>
        <v>41.53846153846154</v>
      </c>
    </row>
  </sheetData>
  <mergeCells count="6">
    <mergeCell ref="H56:M56"/>
    <mergeCell ref="H1:M1"/>
    <mergeCell ref="H8:M8"/>
    <mergeCell ref="H22:M22"/>
    <mergeCell ref="H36:M36"/>
    <mergeCell ref="H42:M42"/>
  </mergeCells>
  <conditionalFormatting sqref="E3:E46 F4:F46">
    <cfRule type="cellIs" dxfId="2" priority="4" operator="lessThan">
      <formula>-10</formula>
    </cfRule>
    <cfRule type="cellIs" dxfId="1" priority="5" operator="greaterThan">
      <formula>10</formula>
    </cfRule>
  </conditionalFormatting>
  <conditionalFormatting sqref="I44:M55">
    <cfRule type="cellIs" dxfId="0" priority="1" operator="greaterThan">
      <formula>0.05</formula>
    </cfRule>
  </conditionalFormatting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O114"/>
  <sheetViews>
    <sheetView topLeftCell="AH1" zoomScale="80" zoomScaleNormal="80" workbookViewId="0">
      <selection activeCell="AV8" sqref="AV8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9.109375" style="12" customWidth="1"/>
    <col min="24" max="24" width="30.5546875" style="12" customWidth="1"/>
    <col min="25" max="25" width="13.88671875" style="12" bestFit="1" customWidth="1"/>
    <col min="26" max="26" width="7.77734375" style="12" bestFit="1" customWidth="1"/>
    <col min="27" max="27" width="7.44140625" style="12" customWidth="1"/>
    <col min="28" max="28" width="34.33203125" style="12" customWidth="1"/>
    <col min="29" max="29" width="40" style="12" customWidth="1"/>
    <col min="30" max="30" width="11" style="12" bestFit="1" customWidth="1"/>
    <col min="31" max="46" width="9.21875" style="12"/>
    <col min="47" max="47" width="14.33203125" style="12" bestFit="1" customWidth="1"/>
    <col min="48" max="48" width="12.6640625" style="12" customWidth="1"/>
    <col min="49" max="49" width="9.21875" style="12" customWidth="1"/>
    <col min="50" max="50" width="16.33203125" style="12" customWidth="1"/>
    <col min="51" max="51" width="10.33203125" style="12" customWidth="1"/>
    <col min="52" max="52" width="10.6640625" style="12" bestFit="1" customWidth="1"/>
    <col min="53" max="53" width="9.21875" style="12" customWidth="1"/>
    <col min="54" max="54" width="9.21875" style="12"/>
    <col min="55" max="56" width="9.21875" style="12" customWidth="1"/>
    <col min="57" max="61" width="9.21875" style="12"/>
    <col min="62" max="62" width="10.6640625" style="12" bestFit="1" customWidth="1"/>
    <col min="63" max="16384" width="9.21875" style="12"/>
  </cols>
  <sheetData>
    <row r="1" spans="1:67" ht="27.75" customHeight="1">
      <c r="B1" s="40" t="s">
        <v>14</v>
      </c>
      <c r="K1" s="40" t="s">
        <v>15</v>
      </c>
      <c r="T1" s="40" t="s">
        <v>69</v>
      </c>
    </row>
    <row r="2" spans="1:67" ht="17.25" customHeight="1" thickBot="1">
      <c r="D2" s="14"/>
      <c r="E2" s="15"/>
      <c r="H2" s="15"/>
      <c r="I2" s="14"/>
      <c r="J2" s="15"/>
      <c r="K2" s="14"/>
    </row>
    <row r="3" spans="1:67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7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7" ht="17.25" customHeight="1">
      <c r="B5" s="21" t="s">
        <v>12</v>
      </c>
      <c r="C5" s="22" t="s">
        <v>13</v>
      </c>
      <c r="D5" s="20"/>
      <c r="E5" s="2" t="s">
        <v>0</v>
      </c>
      <c r="F5" s="34" t="str">
        <f>'pos1'!C5</f>
        <v>position 1</v>
      </c>
      <c r="G5" s="35"/>
      <c r="H5" s="35"/>
      <c r="I5" s="36"/>
      <c r="K5" s="21" t="s">
        <v>12</v>
      </c>
      <c r="L5" s="22" t="s">
        <v>13</v>
      </c>
      <c r="N5" s="2" t="s">
        <v>0</v>
      </c>
      <c r="O5" s="34" t="str">
        <f>'pos1'!L5</f>
        <v>position 1</v>
      </c>
      <c r="P5" s="35"/>
      <c r="Q5" s="35"/>
      <c r="R5" s="36"/>
      <c r="S5"/>
      <c r="T5" s="83"/>
      <c r="U5" s="83"/>
    </row>
    <row r="6" spans="1:67" ht="14.4" thickBot="1">
      <c r="B6" s="27" t="s">
        <v>6</v>
      </c>
      <c r="C6" s="28">
        <f>SUM(C8:C23)</f>
        <v>146.00020000000001</v>
      </c>
      <c r="D6" s="20"/>
      <c r="E6" s="5" t="s">
        <v>4</v>
      </c>
      <c r="F6" s="37">
        <f>'pos1'!C6</f>
        <v>146.00020000000001</v>
      </c>
      <c r="G6" s="38"/>
      <c r="H6" s="38"/>
      <c r="I6" s="39"/>
      <c r="K6" s="53" t="s">
        <v>6</v>
      </c>
      <c r="L6" s="54">
        <f>SUM(L8:L17)</f>
        <v>24341.7</v>
      </c>
      <c r="N6" s="5" t="s">
        <v>4</v>
      </c>
      <c r="O6" s="37">
        <f>'pos1'!L6</f>
        <v>24341.7</v>
      </c>
      <c r="P6" s="38"/>
      <c r="Q6" s="38"/>
      <c r="R6" s="39"/>
      <c r="S6"/>
      <c r="T6" s="83"/>
      <c r="U6" s="83"/>
    </row>
    <row r="7" spans="1:67" ht="33" thickBot="1">
      <c r="B7" s="50">
        <v>256</v>
      </c>
      <c r="C7" s="51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50">
        <v>63</v>
      </c>
      <c r="L7" s="50">
        <v>0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7" ht="17.25" customHeight="1">
      <c r="B8" s="1">
        <v>179.33330000000001</v>
      </c>
      <c r="C8" s="1">
        <v>0.65300000000000002</v>
      </c>
      <c r="D8" s="20"/>
      <c r="E8" s="55">
        <f>B7</f>
        <v>256</v>
      </c>
      <c r="F8" s="30">
        <f>C7</f>
        <v>0</v>
      </c>
      <c r="G8" s="29">
        <f>F8+G9</f>
        <v>146.00019999999998</v>
      </c>
      <c r="H8" s="9">
        <f>F8/$F$6</f>
        <v>0</v>
      </c>
      <c r="I8" s="10">
        <f t="shared" ref="I8:I24" si="0">I9+H8</f>
        <v>1</v>
      </c>
      <c r="K8" s="41">
        <v>53</v>
      </c>
      <c r="L8" s="41">
        <v>172</v>
      </c>
      <c r="N8" s="32">
        <f t="shared" ref="N8:N19" si="1">K7</f>
        <v>63</v>
      </c>
      <c r="O8" s="30">
        <f t="shared" ref="O8:O19" si="2">L7</f>
        <v>0</v>
      </c>
      <c r="P8" s="29">
        <f>O8+P9</f>
        <v>24341.7</v>
      </c>
      <c r="Q8" s="9">
        <f>O8/$O$6</f>
        <v>0</v>
      </c>
      <c r="R8" s="10">
        <f>R9+Q8</f>
        <v>1</v>
      </c>
      <c r="S8"/>
      <c r="T8" s="79"/>
      <c r="U8" s="137">
        <f t="shared" ref="U8:U19" si="3">Q8</f>
        <v>0</v>
      </c>
      <c r="V8" s="138">
        <f t="shared" ref="V8:V19" si="4">1-R8</f>
        <v>0</v>
      </c>
      <c r="W8" s="139">
        <f t="shared" ref="W8:W19" si="5">SQRT(N8/$N$8)</f>
        <v>1</v>
      </c>
      <c r="X8" s="139">
        <f t="shared" ref="X8:X18" si="6">0.67*((N8/$N$8)^3)+0.33*(N8/$N$8)</f>
        <v>1</v>
      </c>
      <c r="Y8" s="139">
        <f t="shared" ref="Y8:Y17" si="7">X8+Y9</f>
        <v>2.1047918012507401</v>
      </c>
      <c r="Z8" s="139">
        <f t="shared" ref="Z8:Z18" si="8">Y8/$Y$8</f>
        <v>1</v>
      </c>
      <c r="AA8" s="140">
        <f>1-Z8</f>
        <v>0</v>
      </c>
      <c r="AB8" s="141">
        <v>0</v>
      </c>
      <c r="AC8" s="131">
        <f t="shared" ref="AC8:AC19" si="9">AB8/$AB$20</f>
        <v>0</v>
      </c>
      <c r="AD8" s="142">
        <f>AC8+AD9</f>
        <v>0.99999999999999989</v>
      </c>
      <c r="AU8" s="58">
        <v>256</v>
      </c>
      <c r="AV8" s="168">
        <f>IFERROR(SLOPE(BE8:BF8,BC8:BD8)*AU8+INTERCEPT(BE8:BF8,BC8:BD8),1)</f>
        <v>1</v>
      </c>
      <c r="AW8" s="168">
        <f t="shared" ref="AW8:AW13" si="10">IFERROR(SLOPE(BI8:BJ8,BG8:BH8)*AU8+INTERCEPT(BI8:BJ8,BG8:BH8),1)</f>
        <v>1</v>
      </c>
      <c r="AX8" s="168">
        <f t="shared" ref="AX8:AX16" si="11">0.5*(AV8+AW8)</f>
        <v>1</v>
      </c>
      <c r="AY8" s="168">
        <f>IFERROR(SLOPE(BM8:BN8,BK8:BL8)*AU8+INTERCEPT(BM8:BN8,BK8:BL8),1)</f>
        <v>1</v>
      </c>
      <c r="AZ8" s="188">
        <f t="shared" ref="AZ8:AZ15" si="12">AV8-AV9</f>
        <v>3.6061213452495133E-2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179.33330000000001</v>
      </c>
      <c r="BE8" s="177">
        <f t="shared" ref="BE8:BE13" si="13">INDEX($I$8:$I$24,MATCH(AU8,$E$8:$E$24,-1))</f>
        <v>1</v>
      </c>
      <c r="BF8" s="178" cm="1">
        <f t="array" ref="BF8">IFERROR(INDEX($I$8:$I$24,MATCH(AU8,$E$8:$E$24,-1)+1),BE8)</f>
        <v>1</v>
      </c>
      <c r="BG8" s="177" t="str">
        <f t="shared" ref="BG8:BG13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  <c r="BO8" s="169"/>
    </row>
    <row r="9" spans="1:67" ht="17.25" customHeight="1">
      <c r="B9" s="1">
        <v>168</v>
      </c>
      <c r="C9" s="1">
        <v>0.85950000000000004</v>
      </c>
      <c r="D9" s="20"/>
      <c r="E9" s="55">
        <f t="shared" ref="E9:E24" si="15">B8</f>
        <v>179.33330000000001</v>
      </c>
      <c r="F9" s="30">
        <f t="shared" ref="F9:F24" si="16">C8</f>
        <v>0.65300000000000002</v>
      </c>
      <c r="G9" s="29">
        <f t="shared" ref="G9:G24" si="17">F9+G10</f>
        <v>146.00019999999998</v>
      </c>
      <c r="H9" s="9">
        <f t="shared" ref="H9:H24" si="18">F9/$F$6</f>
        <v>4.4725966128813521E-3</v>
      </c>
      <c r="I9" s="10">
        <f t="shared" si="0"/>
        <v>1</v>
      </c>
      <c r="K9" s="1">
        <v>31.5</v>
      </c>
      <c r="L9" s="1">
        <v>1582.4</v>
      </c>
      <c r="N9" s="32">
        <f t="shared" si="1"/>
        <v>53</v>
      </c>
      <c r="O9" s="30">
        <f t="shared" si="2"/>
        <v>172</v>
      </c>
      <c r="P9" s="29">
        <f>O9+P10</f>
        <v>24341.7</v>
      </c>
      <c r="Q9" s="9">
        <f>O9/$O$6</f>
        <v>7.0660635863559239E-3</v>
      </c>
      <c r="R9" s="10">
        <f t="shared" ref="R9:R16" si="19">R10+Q9</f>
        <v>1</v>
      </c>
      <c r="S9"/>
      <c r="T9" s="79"/>
      <c r="U9" s="90">
        <f t="shared" si="3"/>
        <v>7.0660635863559239E-3</v>
      </c>
      <c r="V9" s="85">
        <f t="shared" si="4"/>
        <v>0</v>
      </c>
      <c r="W9" s="86">
        <f t="shared" si="5"/>
        <v>0.91720763258372484</v>
      </c>
      <c r="X9" s="86">
        <f t="shared" si="6"/>
        <v>0.67653441153063221</v>
      </c>
      <c r="Y9" s="86">
        <f t="shared" si="7"/>
        <v>1.1047918012507398</v>
      </c>
      <c r="Z9" s="86">
        <f t="shared" si="8"/>
        <v>0.52489362634073089</v>
      </c>
      <c r="AA9" s="84">
        <f t="shared" ref="AA9:AA18" si="20">1-Z9</f>
        <v>0.47510637365926911</v>
      </c>
      <c r="AB9" s="87">
        <v>0</v>
      </c>
      <c r="AC9" s="88">
        <f t="shared" si="9"/>
        <v>0</v>
      </c>
      <c r="AD9" s="91">
        <f t="shared" ref="AD9:AD18" si="21">AC9+AD10</f>
        <v>0.99999999999999989</v>
      </c>
      <c r="AU9" s="58">
        <v>128</v>
      </c>
      <c r="AV9" s="168">
        <f t="shared" ref="AV9:AV13" si="22">IFERROR(SLOPE(BE9:BF9,BC9:BD9)*AU9+INTERCEPT(BE9:BF9,BC9:BD9),0)</f>
        <v>0.96393878654750487</v>
      </c>
      <c r="AW9" s="168">
        <f t="shared" si="10"/>
        <v>1</v>
      </c>
      <c r="AX9" s="168">
        <f t="shared" si="11"/>
        <v>0.98196939327375243</v>
      </c>
      <c r="AY9" s="168">
        <f t="shared" ref="AY9:AY13" si="23">IFERROR(SLOPE(BM9:BN9,BK9:BL9)*AU9+INTERCEPT(BM9:BN9,BK9:BL9),1)</f>
        <v>1</v>
      </c>
      <c r="AZ9" s="188">
        <f t="shared" si="12"/>
        <v>0.22508549745193029</v>
      </c>
      <c r="BA9" s="189">
        <f t="shared" ref="BA9:BA15" si="24">AY9-AY10</f>
        <v>0</v>
      </c>
      <c r="BB9" s="74"/>
      <c r="BC9" s="171">
        <f t="shared" ref="BC9:BC13" si="25">INDEX($E$8:$E$24,MATCH(AU9,$E$8:$E$24,-1))</f>
        <v>134</v>
      </c>
      <c r="BD9" s="170" cm="1">
        <f t="array" ref="BD9">IFERROR(INDEX($E$8:$E$24,MATCH(AU9,$E$8:$E$24,-1)+1),BC9)</f>
        <v>122.66670000000001</v>
      </c>
      <c r="BE9" s="170">
        <f t="shared" si="13"/>
        <v>0.97139045015006831</v>
      </c>
      <c r="BF9" s="172" cm="1">
        <f t="array" ref="BF9">IFERROR(INDEX($I$8:$I$24,MATCH(AU9,$E$8:$E$24,-1)+1),BE9)</f>
        <v>0.95731512696557952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3" si="26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3" si="27">IFERROR(INDEX($R$8:$R$24,MATCH(AU9,$N$8:$N$24,-1)),1)</f>
        <v>1</v>
      </c>
      <c r="BN9" s="172" cm="1">
        <f t="array" ref="BN9">IFERROR(INDEX($R$8:$R$24,MATCH(AU9,$N$8:$N$24,-1)+1),BM9)</f>
        <v>1</v>
      </c>
      <c r="BO9" s="169"/>
    </row>
    <row r="10" spans="1:67" ht="17.25" customHeight="1">
      <c r="B10" s="1">
        <v>156.66669999999999</v>
      </c>
      <c r="C10" s="1">
        <v>1.1400999999999999</v>
      </c>
      <c r="D10" s="20"/>
      <c r="E10" s="55">
        <f t="shared" si="15"/>
        <v>168</v>
      </c>
      <c r="F10" s="30">
        <f t="shared" si="16"/>
        <v>0.85950000000000004</v>
      </c>
      <c r="G10" s="29">
        <f t="shared" si="17"/>
        <v>145.34719999999999</v>
      </c>
      <c r="H10" s="9">
        <f t="shared" si="18"/>
        <v>5.8869782370161135E-3</v>
      </c>
      <c r="I10" s="10">
        <f t="shared" si="0"/>
        <v>0.99552740338711876</v>
      </c>
      <c r="K10" s="1">
        <v>16</v>
      </c>
      <c r="L10" s="1">
        <v>4102.3</v>
      </c>
      <c r="N10" s="32">
        <f t="shared" si="1"/>
        <v>31.5</v>
      </c>
      <c r="O10" s="30">
        <f t="shared" si="2"/>
        <v>1582.4</v>
      </c>
      <c r="P10" s="26">
        <f>O10+P11</f>
        <v>24169.7</v>
      </c>
      <c r="Q10" s="9">
        <f t="shared" ref="Q10:Q19" si="28">O10/$O$6</f>
        <v>6.5007784994474502E-2</v>
      </c>
      <c r="R10" s="11">
        <f t="shared" si="19"/>
        <v>0.99293393641364402</v>
      </c>
      <c r="S10"/>
      <c r="T10" s="79"/>
      <c r="U10" s="90">
        <f t="shared" si="3"/>
        <v>6.5007784994474502E-2</v>
      </c>
      <c r="V10" s="85">
        <f t="shared" si="4"/>
        <v>7.0660635863559751E-3</v>
      </c>
      <c r="W10" s="86">
        <f t="shared" si="5"/>
        <v>0.70710678118654757</v>
      </c>
      <c r="X10" s="86">
        <f t="shared" si="6"/>
        <v>0.24875000000000003</v>
      </c>
      <c r="Y10" s="86">
        <f t="shared" si="7"/>
        <v>0.42825738972010763</v>
      </c>
      <c r="Z10" s="86">
        <f t="shared" si="8"/>
        <v>0.20346781542270465</v>
      </c>
      <c r="AA10" s="84">
        <f t="shared" si="20"/>
        <v>0.79653218457729535</v>
      </c>
      <c r="AB10" s="89">
        <f t="shared" ref="AB10:AB18" si="29">X10*(U10/W10)*(AA10/V10)</f>
        <v>2.5779188559701041</v>
      </c>
      <c r="AC10" s="88">
        <f t="shared" si="9"/>
        <v>0.82229322744316213</v>
      </c>
      <c r="AD10" s="91">
        <f t="shared" si="21"/>
        <v>0.99999999999999989</v>
      </c>
      <c r="AU10" s="58">
        <v>64</v>
      </c>
      <c r="AV10" s="168">
        <f t="shared" si="22"/>
        <v>0.73885328909557457</v>
      </c>
      <c r="AW10" s="168">
        <f t="shared" si="10"/>
        <v>1</v>
      </c>
      <c r="AX10" s="168">
        <f t="shared" si="11"/>
        <v>0.86942664454778729</v>
      </c>
      <c r="AY10" s="168">
        <f t="shared" si="23"/>
        <v>1</v>
      </c>
      <c r="AZ10" s="188">
        <f t="shared" si="12"/>
        <v>0.38082021790800086</v>
      </c>
      <c r="BA10" s="189">
        <f t="shared" si="24"/>
        <v>6.9017365262081798E-3</v>
      </c>
      <c r="BB10" s="74"/>
      <c r="BC10" s="171">
        <f t="shared" si="25"/>
        <v>66</v>
      </c>
      <c r="BD10" s="170" cm="1">
        <f t="array" ref="BD10">IFERROR(INDEX($E$8:$E$24,MATCH(AU10,$E$8:$E$24,-1)+1),BC10)</f>
        <v>54.666699999999999</v>
      </c>
      <c r="BE10" s="170">
        <f t="shared" si="13"/>
        <v>0.75588937549400625</v>
      </c>
      <c r="BF10" s="172" cm="1">
        <f t="array" ref="BF10">IFERROR(INDEX($I$8:$I$24,MATCH(AU10,$E$8:$E$24,-1)+1),BE10)</f>
        <v>0.6593518365043336</v>
      </c>
      <c r="BG10" s="170" t="str">
        <f t="shared" si="14"/>
        <v>-</v>
      </c>
      <c r="BH10" s="170" t="str" cm="1">
        <f t="array" ref="BH10">IFERROR(INDEX($N$8:$N$24,MATCH(AU10,$N$8:$N$24,-1)+1),BG10)</f>
        <v>-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 t="str">
        <f t="shared" si="26"/>
        <v>-</v>
      </c>
      <c r="BL10" s="170" t="str" cm="1">
        <f t="array" ref="BL10">IFERROR(INDEX($N$8:$N$24,MATCH(AU10,$N$8:$N$24,-1)+1),BK10)</f>
        <v>-</v>
      </c>
      <c r="BM10" s="170">
        <f t="shared" si="27"/>
        <v>1</v>
      </c>
      <c r="BN10" s="172" cm="1">
        <f t="array" ref="BN10">IFERROR(INDEX($R$8:$R$24,MATCH(AU10,$N$8:$N$24,-1)+1),BM10)</f>
        <v>1</v>
      </c>
      <c r="BO10" s="169"/>
    </row>
    <row r="11" spans="1:67" ht="17.25" customHeight="1">
      <c r="A11"/>
      <c r="B11" s="1">
        <v>145.33330000000001</v>
      </c>
      <c r="C11" s="1">
        <v>1.5244</v>
      </c>
      <c r="D11" s="20"/>
      <c r="E11" s="55">
        <f t="shared" si="15"/>
        <v>156.66669999999999</v>
      </c>
      <c r="F11" s="30">
        <f t="shared" si="16"/>
        <v>1.1400999999999999</v>
      </c>
      <c r="G11" s="29">
        <f t="shared" si="17"/>
        <v>144.48769999999999</v>
      </c>
      <c r="H11" s="9">
        <f t="shared" si="18"/>
        <v>7.8088934124747765E-3</v>
      </c>
      <c r="I11" s="10">
        <f t="shared" si="0"/>
        <v>0.98964042515010264</v>
      </c>
      <c r="K11" s="1">
        <v>8</v>
      </c>
      <c r="L11" s="1">
        <v>5251.8</v>
      </c>
      <c r="N11" s="32">
        <f t="shared" si="1"/>
        <v>16</v>
      </c>
      <c r="O11" s="30">
        <f t="shared" si="2"/>
        <v>4102.3</v>
      </c>
      <c r="P11" s="26">
        <f t="shared" ref="P11:P16" si="31">P12+O11</f>
        <v>22587.3</v>
      </c>
      <c r="Q11" s="9">
        <f t="shared" si="28"/>
        <v>0.16852972471109248</v>
      </c>
      <c r="R11" s="11">
        <f>R12+Q11</f>
        <v>0.92792615141916956</v>
      </c>
      <c r="S11"/>
      <c r="T11" s="79"/>
      <c r="U11" s="90">
        <f t="shared" si="3"/>
        <v>0.16852972471109248</v>
      </c>
      <c r="V11" s="85">
        <f t="shared" si="4"/>
        <v>7.2073848580830435E-2</v>
      </c>
      <c r="W11" s="86">
        <f t="shared" si="5"/>
        <v>0.50395263067896967</v>
      </c>
      <c r="X11" s="86">
        <f t="shared" si="6"/>
        <v>9.4784740468791859E-2</v>
      </c>
      <c r="Y11" s="86">
        <f t="shared" si="7"/>
        <v>0.1795073897201076</v>
      </c>
      <c r="Z11" s="86">
        <f t="shared" si="8"/>
        <v>8.5285104974961473E-2</v>
      </c>
      <c r="AA11" s="84">
        <f t="shared" si="20"/>
        <v>0.91471489502503855</v>
      </c>
      <c r="AB11" s="89">
        <f t="shared" si="29"/>
        <v>0.4022844616310256</v>
      </c>
      <c r="AC11" s="88">
        <f t="shared" si="9"/>
        <v>0.12831892964308539</v>
      </c>
      <c r="AD11" s="91">
        <f t="shared" si="21"/>
        <v>0.17770677255683778</v>
      </c>
      <c r="AU11" s="58">
        <v>32</v>
      </c>
      <c r="AV11" s="168">
        <f t="shared" si="22"/>
        <v>0.35803307118757371</v>
      </c>
      <c r="AW11" s="168">
        <f t="shared" si="10"/>
        <v>0.99999999999999989</v>
      </c>
      <c r="AX11" s="168">
        <f t="shared" si="11"/>
        <v>0.67901653559378683</v>
      </c>
      <c r="AY11" s="168">
        <f t="shared" si="23"/>
        <v>0.99309826347379182</v>
      </c>
      <c r="AZ11" s="188">
        <f t="shared" si="12"/>
        <v>0.35803307118757371</v>
      </c>
      <c r="BA11" s="189">
        <f t="shared" si="24"/>
        <v>6.5172112054622366E-2</v>
      </c>
      <c r="BB11" s="74"/>
      <c r="BC11" s="171">
        <f t="shared" si="25"/>
        <v>32</v>
      </c>
      <c r="BD11" s="170" cm="1">
        <f t="array" ref="BD11">IFERROR(INDEX($E$8:$E$24,MATCH(AU11,$E$8:$E$24,-1)+1),BC11)</f>
        <v>20.666699999999999</v>
      </c>
      <c r="BE11" s="170">
        <f t="shared" si="13"/>
        <v>0.35803307118757371</v>
      </c>
      <c r="BF11" s="172" cm="1">
        <f t="array" ref="BF11">IFERROR(INDEX($I$8:$I$24,MATCH(AU11,$E$8:$E$24,-1)+1),BE11)</f>
        <v>0.16209155877868661</v>
      </c>
      <c r="BG11" s="170">
        <f t="shared" si="14"/>
        <v>53</v>
      </c>
      <c r="BH11" s="170" cm="1">
        <f t="array" ref="BH11">IFERROR(INDEX($N$8:$N$24,MATCH(AU11,$N$8:$N$24,-1)+1),BG11)</f>
        <v>31.5</v>
      </c>
      <c r="BI11" s="170">
        <f t="shared" si="30"/>
        <v>0.99999999999999989</v>
      </c>
      <c r="BJ11" s="172" cm="1">
        <f t="array" ref="BJ11">IFERROR(INDEX($AD$8:$AD$24,MATCH(AU11,$N$8:$N$24,-1)+1),BI11)</f>
        <v>0.99999999999999989</v>
      </c>
      <c r="BK11" s="170">
        <f t="shared" si="26"/>
        <v>53</v>
      </c>
      <c r="BL11" s="170" cm="1">
        <f t="array" ref="BL11">IFERROR(INDEX($N$8:$N$24,MATCH(AU11,$N$8:$N$24,-1)+1),BK11)</f>
        <v>31.5</v>
      </c>
      <c r="BM11" s="170">
        <f t="shared" si="27"/>
        <v>1</v>
      </c>
      <c r="BN11" s="172" cm="1">
        <f t="array" ref="BN11">IFERROR(INDEX($R$8:$R$24,MATCH(AU11,$N$8:$N$24,-1)+1),BM11)</f>
        <v>0.99293393641364402</v>
      </c>
      <c r="BO11" s="169"/>
    </row>
    <row r="12" spans="1:67" ht="17.25" customHeight="1">
      <c r="A12"/>
      <c r="B12" s="1">
        <v>134</v>
      </c>
      <c r="C12" s="1">
        <v>2.0550000000000002</v>
      </c>
      <c r="D12" s="20"/>
      <c r="E12" s="55">
        <f t="shared" si="15"/>
        <v>145.33330000000001</v>
      </c>
      <c r="F12" s="30">
        <f t="shared" si="16"/>
        <v>1.5244</v>
      </c>
      <c r="G12" s="29">
        <f t="shared" si="17"/>
        <v>143.3476</v>
      </c>
      <c r="H12" s="9">
        <f t="shared" si="18"/>
        <v>1.0441081587559468E-2</v>
      </c>
      <c r="I12" s="10">
        <f t="shared" si="0"/>
        <v>0.98183153173762783</v>
      </c>
      <c r="K12" s="1">
        <v>4</v>
      </c>
      <c r="L12" s="1">
        <v>4820.2</v>
      </c>
      <c r="N12" s="32">
        <f t="shared" si="1"/>
        <v>8</v>
      </c>
      <c r="O12" s="30">
        <f t="shared" si="2"/>
        <v>5251.8</v>
      </c>
      <c r="P12" s="26">
        <f t="shared" si="31"/>
        <v>18485</v>
      </c>
      <c r="Q12" s="9">
        <f t="shared" si="28"/>
        <v>0.21575321362107003</v>
      </c>
      <c r="R12" s="11">
        <f t="shared" si="19"/>
        <v>0.75939642670807705</v>
      </c>
      <c r="S12"/>
      <c r="T12" s="79"/>
      <c r="U12" s="90">
        <f t="shared" si="3"/>
        <v>0.21575321362107003</v>
      </c>
      <c r="V12" s="85">
        <f t="shared" si="4"/>
        <v>0.24060357329192295</v>
      </c>
      <c r="W12" s="86">
        <f t="shared" si="5"/>
        <v>0.35634832254989918</v>
      </c>
      <c r="X12" s="86">
        <f t="shared" si="6"/>
        <v>4.3276663987170408E-2</v>
      </c>
      <c r="Y12" s="86">
        <f t="shared" si="7"/>
        <v>8.4722649251315743E-2</v>
      </c>
      <c r="Z12" s="86">
        <f t="shared" si="8"/>
        <v>4.0252270652598808E-2</v>
      </c>
      <c r="AA12" s="84">
        <f t="shared" si="20"/>
        <v>0.95974772934740116</v>
      </c>
      <c r="AB12" s="89">
        <f t="shared" si="29"/>
        <v>0.10451806247414183</v>
      </c>
      <c r="AC12" s="88">
        <f t="shared" si="9"/>
        <v>3.3338712240275736E-2</v>
      </c>
      <c r="AD12" s="91">
        <f t="shared" si="21"/>
        <v>4.9387842913752401E-2</v>
      </c>
      <c r="AU12" s="58">
        <v>16</v>
      </c>
      <c r="AV12" s="168">
        <f t="shared" si="22"/>
        <v>0</v>
      </c>
      <c r="AW12" s="168">
        <f t="shared" si="10"/>
        <v>0.17770677255683778</v>
      </c>
      <c r="AX12" s="168">
        <f t="shared" si="11"/>
        <v>8.8853386278418892E-2</v>
      </c>
      <c r="AY12" s="168">
        <f t="shared" si="23"/>
        <v>0.92792615141916945</v>
      </c>
      <c r="AZ12" s="188">
        <f t="shared" si="12"/>
        <v>0</v>
      </c>
      <c r="BA12" s="189">
        <f t="shared" si="24"/>
        <v>0.1685297247110924</v>
      </c>
      <c r="BB12" s="74"/>
      <c r="BC12" s="171">
        <f t="shared" si="25"/>
        <v>16</v>
      </c>
      <c r="BD12" s="170" cm="1">
        <f t="array" ref="BD12">IFERROR(INDEX($E$8:$E$24,MATCH(AU12,$E$8:$E$24,-1)+1),BC12)</f>
        <v>16</v>
      </c>
      <c r="BE12" s="170">
        <f t="shared" si="13"/>
        <v>0</v>
      </c>
      <c r="BF12" s="172" cm="1">
        <f t="array" ref="BF12">IFERROR(INDEX($I$8:$I$24,MATCH(AU12,$E$8:$E$24,-1)+1),BE12)</f>
        <v>0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0.17770677255683778</v>
      </c>
      <c r="BJ12" s="172" cm="1">
        <f t="array" ref="BJ12">IFERROR(INDEX($AD$8:$AD$24,MATCH(AU12,$N$8:$N$24,-1)+1),BI12)</f>
        <v>4.9387842913752401E-2</v>
      </c>
      <c r="BK12" s="170">
        <f t="shared" si="26"/>
        <v>16</v>
      </c>
      <c r="BL12" s="170" cm="1">
        <f t="array" ref="BL12">IFERROR(INDEX($N$8:$N$24,MATCH(AU12,$N$8:$N$24,-1)+1),BK12)</f>
        <v>8</v>
      </c>
      <c r="BM12" s="170">
        <f>IFERROR(INDEX($R$8:$R$24,MATCH(AU12,$N$8:$N$24,-1)),1)</f>
        <v>0.92792615141916956</v>
      </c>
      <c r="BN12" s="172" cm="1">
        <f t="array" ref="BN12">IFERROR(INDEX($R$8:$R$24,MATCH(AU12,$N$8:$N$24,-1)+1),BM12)</f>
        <v>0.75939642670807705</v>
      </c>
      <c r="BO12" s="169"/>
    </row>
    <row r="13" spans="1:67" ht="17.25" customHeight="1">
      <c r="A13"/>
      <c r="B13" s="1">
        <v>122.66670000000001</v>
      </c>
      <c r="C13" s="1">
        <v>2.7930999999999999</v>
      </c>
      <c r="D13" s="20"/>
      <c r="E13" s="55">
        <f t="shared" si="15"/>
        <v>134</v>
      </c>
      <c r="F13" s="30">
        <f t="shared" si="16"/>
        <v>2.0550000000000002</v>
      </c>
      <c r="G13" s="29">
        <f t="shared" si="17"/>
        <v>141.82320000000001</v>
      </c>
      <c r="H13" s="9">
        <f t="shared" si="18"/>
        <v>1.407532318448879E-2</v>
      </c>
      <c r="I13" s="10">
        <f t="shared" si="0"/>
        <v>0.97139045015006831</v>
      </c>
      <c r="K13" s="1">
        <v>2</v>
      </c>
      <c r="L13" s="1">
        <v>2244.5</v>
      </c>
      <c r="N13" s="32">
        <f t="shared" si="1"/>
        <v>4</v>
      </c>
      <c r="O13" s="30">
        <f t="shared" si="2"/>
        <v>4820.2</v>
      </c>
      <c r="P13" s="26">
        <f t="shared" si="31"/>
        <v>13233.2</v>
      </c>
      <c r="Q13" s="9">
        <f t="shared" si="28"/>
        <v>0.19802232383112106</v>
      </c>
      <c r="R13" s="11">
        <f t="shared" si="19"/>
        <v>0.54364321308700703</v>
      </c>
      <c r="S13"/>
      <c r="T13" s="79"/>
      <c r="U13" s="90">
        <f t="shared" si="3"/>
        <v>0.19802232383112106</v>
      </c>
      <c r="V13" s="85">
        <f t="shared" si="4"/>
        <v>0.45635678691299297</v>
      </c>
      <c r="W13" s="86">
        <f t="shared" si="5"/>
        <v>0.25197631533948484</v>
      </c>
      <c r="X13" s="86">
        <f t="shared" si="6"/>
        <v>2.1123868712682015E-2</v>
      </c>
      <c r="Y13" s="86">
        <f t="shared" si="7"/>
        <v>4.1445985264145335E-2</v>
      </c>
      <c r="Z13" s="86">
        <f t="shared" si="8"/>
        <v>1.9691251761583591E-2</v>
      </c>
      <c r="AA13" s="84">
        <f t="shared" si="20"/>
        <v>0.98030874823841641</v>
      </c>
      <c r="AB13" s="89">
        <f t="shared" si="29"/>
        <v>3.5660403751154382E-2</v>
      </c>
      <c r="AC13" s="88">
        <f t="shared" si="9"/>
        <v>1.1374798871017312E-2</v>
      </c>
      <c r="AD13" s="91">
        <f t="shared" si="21"/>
        <v>1.6049130673476665E-2</v>
      </c>
      <c r="AU13" s="58">
        <v>8</v>
      </c>
      <c r="AV13" s="168">
        <f t="shared" si="22"/>
        <v>0</v>
      </c>
      <c r="AW13" s="168">
        <f t="shared" si="10"/>
        <v>4.9387842913752401E-2</v>
      </c>
      <c r="AX13" s="168">
        <f t="shared" si="11"/>
        <v>2.4693921456876201E-2</v>
      </c>
      <c r="AY13" s="168">
        <f t="shared" si="23"/>
        <v>0.75939642670807705</v>
      </c>
      <c r="AZ13" s="188">
        <f t="shared" si="12"/>
        <v>0</v>
      </c>
      <c r="BA13" s="189">
        <f t="shared" si="24"/>
        <v>0.41377553745219109</v>
      </c>
      <c r="BB13" s="74"/>
      <c r="BC13" s="171">
        <f t="shared" si="25"/>
        <v>16</v>
      </c>
      <c r="BD13" s="170" cm="1">
        <f t="array" ref="BD13">IFERROR(INDEX($E$8:$E$24,MATCH(AU13,$E$8:$E$24,-1)+1),BC13)</f>
        <v>16</v>
      </c>
      <c r="BE13" s="170">
        <f t="shared" si="13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4.9387842913752401E-2</v>
      </c>
      <c r="BJ13" s="172" cm="1">
        <f t="array" ref="BJ13">IFERROR(INDEX($AD$8:$AD$24,MATCH(AU13,$N$8:$N$24,-1)+1),BI13)</f>
        <v>1.6049130673476665E-2</v>
      </c>
      <c r="BK13" s="170">
        <f t="shared" si="26"/>
        <v>8</v>
      </c>
      <c r="BL13" s="170" cm="1">
        <f t="array" ref="BL13">IFERROR(INDEX($N$8:$N$24,MATCH(AU13,$N$8:$N$24,-1)+1),BK13)</f>
        <v>4</v>
      </c>
      <c r="BM13" s="170">
        <f t="shared" si="27"/>
        <v>0.75939642670807705</v>
      </c>
      <c r="BN13" s="172" cm="1">
        <f t="array" ref="BN13">IFERROR(INDEX($R$8:$R$24,MATCH(AU13,$N$8:$N$24,-1)+1),BM13)</f>
        <v>0.54364321308700703</v>
      </c>
      <c r="BO13" s="169"/>
    </row>
    <row r="14" spans="1:67" ht="17.25" customHeight="1">
      <c r="A14"/>
      <c r="B14" s="1">
        <v>111.33329999999999</v>
      </c>
      <c r="C14" s="1">
        <v>3.8264</v>
      </c>
      <c r="D14" s="20"/>
      <c r="E14" s="55">
        <f t="shared" si="15"/>
        <v>122.66670000000001</v>
      </c>
      <c r="F14" s="30">
        <f t="shared" si="16"/>
        <v>2.7930999999999999</v>
      </c>
      <c r="G14" s="29">
        <f t="shared" si="17"/>
        <v>139.76820000000001</v>
      </c>
      <c r="H14" s="9">
        <f t="shared" si="18"/>
        <v>1.9130795711238751E-2</v>
      </c>
      <c r="I14" s="10">
        <f t="shared" si="0"/>
        <v>0.95731512696557952</v>
      </c>
      <c r="K14" s="1">
        <v>1</v>
      </c>
      <c r="L14" s="1">
        <v>734.9</v>
      </c>
      <c r="N14" s="32">
        <f t="shared" si="1"/>
        <v>2</v>
      </c>
      <c r="O14" s="30">
        <f t="shared" si="2"/>
        <v>2244.5</v>
      </c>
      <c r="P14" s="26">
        <f t="shared" si="31"/>
        <v>8413</v>
      </c>
      <c r="Q14" s="9">
        <f t="shared" si="28"/>
        <v>9.2208021625441117E-2</v>
      </c>
      <c r="R14" s="11">
        <f t="shared" si="19"/>
        <v>0.34562088925588602</v>
      </c>
      <c r="S14"/>
      <c r="T14" s="79"/>
      <c r="U14" s="90">
        <f t="shared" si="3"/>
        <v>9.2208021625441117E-2</v>
      </c>
      <c r="V14" s="85">
        <f t="shared" si="4"/>
        <v>0.65437911074411392</v>
      </c>
      <c r="W14" s="86">
        <f t="shared" si="5"/>
        <v>0.17817416127494959</v>
      </c>
      <c r="X14" s="86">
        <f t="shared" si="6"/>
        <v>1.049762644622811E-2</v>
      </c>
      <c r="Y14" s="86">
        <f t="shared" si="7"/>
        <v>2.0322116551463324E-2</v>
      </c>
      <c r="Z14" s="86">
        <f t="shared" si="8"/>
        <v>9.6551670998467499E-3</v>
      </c>
      <c r="AA14" s="84">
        <f t="shared" si="20"/>
        <v>0.99034483290015329</v>
      </c>
      <c r="AB14" s="89">
        <f t="shared" si="29"/>
        <v>8.2218984469857228E-3</v>
      </c>
      <c r="AC14" s="88">
        <f t="shared" si="9"/>
        <v>2.6225850336695847E-3</v>
      </c>
      <c r="AD14" s="91">
        <f t="shared" si="21"/>
        <v>4.674331802459351E-3</v>
      </c>
      <c r="AU14" s="58">
        <v>2</v>
      </c>
      <c r="AV14" s="168">
        <f>IFERROR(SLOPE(BE14:BF14,BC14:BD14)*AU14+INTERCEPT(BE14:BF14,BC14:BD14),0)</f>
        <v>0</v>
      </c>
      <c r="AW14" s="168">
        <f>IFERROR(SLOPE(BI14:BJ14,BG14:BH14)*AU14+INTERCEPT(BI14:BJ14,BG14:BH14),1)</f>
        <v>4.674331802459351E-3</v>
      </c>
      <c r="AX14" s="168">
        <f t="shared" si="11"/>
        <v>2.3371659012296755E-3</v>
      </c>
      <c r="AY14" s="168">
        <f>IFERROR(SLOPE(BM14:BN14,BK14:BL14)*AU14+INTERCEPT(BM14:BN14,BK14:BL14),1)</f>
        <v>0.34562088925588597</v>
      </c>
      <c r="AZ14" s="188">
        <f t="shared" si="12"/>
        <v>0</v>
      </c>
      <c r="BA14" s="189">
        <f t="shared" si="24"/>
        <v>9.2208021625441061E-2</v>
      </c>
      <c r="BB14" s="74"/>
      <c r="BC14" s="171">
        <f>INDEX($E$8:$E$24,MATCH(AU14,$E$8:$E$24,-1))</f>
        <v>16</v>
      </c>
      <c r="BD14" s="170" cm="1">
        <f t="array" ref="BD14">IFERROR(INDEX($E$8:$E$24,MATCH(AU14,$E$8:$E$24,-1)+1),BC14)</f>
        <v>16</v>
      </c>
      <c r="BE14" s="170">
        <f>INDEX($I$8:$I$24,MATCH(AU14,$E$8:$E$24,-1))</f>
        <v>0</v>
      </c>
      <c r="BF14" s="172" cm="1">
        <f t="array" ref="BF14">IFERROR(INDEX($I$8:$I$24,MATCH(AU14,$E$8:$E$24,-1)+1),BE14)</f>
        <v>0</v>
      </c>
      <c r="BG14" s="170">
        <f>IFERROR(INDEX($N$8:$N$24,MATCH(AU14,$N$8:$N$24,-1)),"-")</f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4.674331802459351E-3</v>
      </c>
      <c r="BJ14" s="172" cm="1">
        <f t="array" ref="BJ14">IFERROR(INDEX($AD$8:$AD$24,MATCH(AU14,$N$8:$N$24,-1)+1),BI14)</f>
        <v>2.0517467687897668E-3</v>
      </c>
      <c r="BK14" s="170">
        <f>IFERROR(INDEX($N$8:$N$24,MATCH(AU14,$N$8:$N$24,-1)),"-")</f>
        <v>2</v>
      </c>
      <c r="BL14" s="170" cm="1">
        <f t="array" ref="BL14">IFERROR(INDEX($N$8:$N$24,MATCH(AU14,$N$8:$N$24,-1)+1),BK14)</f>
        <v>1</v>
      </c>
      <c r="BM14" s="170">
        <f>IFERROR(INDEX($R$8:$R$24,MATCH(AU14,$N$8:$N$24,-1)),1)</f>
        <v>0.34562088925588602</v>
      </c>
      <c r="BN14" s="172" cm="1">
        <f t="array" ref="BN14">IFERROR(INDEX($R$8:$R$24,MATCH(AU14,$N$8:$N$24,-1)+1),BM14)</f>
        <v>0.2534128676304449</v>
      </c>
      <c r="BO14" s="169"/>
    </row>
    <row r="15" spans="1:67" ht="17.25" customHeight="1">
      <c r="A15"/>
      <c r="B15" s="1">
        <v>100</v>
      </c>
      <c r="C15" s="1">
        <v>5.2797000000000001</v>
      </c>
      <c r="D15" s="20"/>
      <c r="E15" s="55">
        <f t="shared" si="15"/>
        <v>111.33329999999999</v>
      </c>
      <c r="F15" s="30">
        <f t="shared" si="16"/>
        <v>3.8264</v>
      </c>
      <c r="G15" s="29">
        <f t="shared" si="17"/>
        <v>136.9751</v>
      </c>
      <c r="H15" s="9">
        <f t="shared" si="18"/>
        <v>2.6208183276461263E-2</v>
      </c>
      <c r="I15" s="10">
        <f t="shared" si="0"/>
        <v>0.93818433125434075</v>
      </c>
      <c r="K15" s="1">
        <v>0.5</v>
      </c>
      <c r="L15" s="1">
        <v>212</v>
      </c>
      <c r="N15" s="32">
        <f t="shared" si="1"/>
        <v>1</v>
      </c>
      <c r="O15" s="30">
        <f t="shared" si="2"/>
        <v>734.9</v>
      </c>
      <c r="P15" s="26">
        <f t="shared" si="31"/>
        <v>6168.5</v>
      </c>
      <c r="Q15" s="9">
        <f t="shared" si="28"/>
        <v>3.0190989125656792E-2</v>
      </c>
      <c r="R15" s="11">
        <f t="shared" si="19"/>
        <v>0.2534128676304449</v>
      </c>
      <c r="S15"/>
      <c r="T15" s="79"/>
      <c r="U15" s="90">
        <f t="shared" si="3"/>
        <v>3.0190989125656792E-2</v>
      </c>
      <c r="V15" s="85">
        <f t="shared" si="4"/>
        <v>0.7465871323695551</v>
      </c>
      <c r="W15" s="86">
        <f t="shared" si="5"/>
        <v>0.12598815766974242</v>
      </c>
      <c r="X15" s="86">
        <f t="shared" si="6"/>
        <v>5.2407747343499421E-3</v>
      </c>
      <c r="Y15" s="86">
        <f t="shared" si="7"/>
        <v>9.8244901052352146E-3</v>
      </c>
      <c r="Z15" s="86">
        <f t="shared" si="8"/>
        <v>4.6676778669496729E-3</v>
      </c>
      <c r="AA15" s="84">
        <f t="shared" si="20"/>
        <v>0.99533232213305034</v>
      </c>
      <c r="AB15" s="89">
        <f t="shared" si="29"/>
        <v>1.674290126464286E-3</v>
      </c>
      <c r="AC15" s="88">
        <f t="shared" si="9"/>
        <v>5.3405770650156721E-4</v>
      </c>
      <c r="AD15" s="91">
        <f t="shared" si="21"/>
        <v>2.0517467687897668E-3</v>
      </c>
      <c r="AU15" s="58">
        <v>1</v>
      </c>
      <c r="AV15" s="168">
        <f>IFERROR(SLOPE(BE15:BF15,BC15:BD15)*AU15+INTERCEPT(BE15:BF15,BC15:BD15),0)</f>
        <v>0</v>
      </c>
      <c r="AW15" s="168">
        <f>IFERROR(SLOPE(BI15:BJ15,BG15:BH15)*AU15+INTERCEPT(BI15:BJ15,BG15:BH15),1)</f>
        <v>2.0517467687897668E-3</v>
      </c>
      <c r="AX15" s="168">
        <f t="shared" si="11"/>
        <v>1.0258733843948834E-3</v>
      </c>
      <c r="AY15" s="168">
        <f>IFERROR(SLOPE(BM15:BN15,BK15:BL15)*AU15+INTERCEPT(BM15:BN15,BK15:BL15),1)</f>
        <v>0.2534128676304449</v>
      </c>
      <c r="AZ15" s="188">
        <f t="shared" si="12"/>
        <v>0</v>
      </c>
      <c r="BA15" s="189">
        <f t="shared" si="24"/>
        <v>0.2534128676304449</v>
      </c>
      <c r="BB15" s="74"/>
      <c r="BC15" s="171">
        <f>INDEX($E$8:$E$24,MATCH(AU15,$E$8:$E$24,-1))</f>
        <v>16</v>
      </c>
      <c r="BD15" s="170" cm="1">
        <f t="array" ref="BD15">IFERROR(INDEX($E$8:$E$24,MATCH(AU15,$E$8:$E$24,-1)+1),BC15)</f>
        <v>16</v>
      </c>
      <c r="BE15" s="170">
        <f>INDEX($I$8:$I$24,MATCH(AU15,$E$8:$E$24,-1))</f>
        <v>0</v>
      </c>
      <c r="BF15" s="172" cm="1">
        <f t="array" ref="BF15">IFERROR(INDEX($I$8:$I$24,MATCH(AU15,$E$8:$E$24,-1)+1),BE15)</f>
        <v>0</v>
      </c>
      <c r="BG15" s="170">
        <f>IFERROR(INDEX($N$8:$N$24,MATCH(AU15,$N$8:$N$24,-1)),"-")</f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2.0517467687897668E-3</v>
      </c>
      <c r="BJ15" s="172" cm="1">
        <f t="array" ref="BJ15">IFERROR(INDEX($AD$8:$AD$24,MATCH(AU15,$N$8:$N$24,-1)+1),BI15)</f>
        <v>1.5176890622881996E-3</v>
      </c>
      <c r="BK15" s="170">
        <f>IFERROR(INDEX($N$8:$N$24,MATCH(AU15,$N$8:$N$24,-1)),"-")</f>
        <v>1</v>
      </c>
      <c r="BL15" s="170" cm="1">
        <f t="array" ref="BL15">IFERROR(INDEX($N$8:$N$24,MATCH(AU15,$N$8:$N$24,-1)+1),BK15)</f>
        <v>0.5</v>
      </c>
      <c r="BM15" s="170">
        <f>IFERROR(INDEX($R$8:$R$24,MATCH(AU15,$N$8:$N$24,-1)),1)</f>
        <v>0.2534128676304449</v>
      </c>
      <c r="BN15" s="172" cm="1">
        <f t="array" ref="BN15">IFERROR(INDEX($R$8:$R$24,MATCH(AU15,$N$8:$N$24,-1)+1),BM15)</f>
        <v>0.22322187850478808</v>
      </c>
      <c r="BO15" s="169"/>
    </row>
    <row r="16" spans="1:67" ht="17.25" customHeight="1" thickBot="1">
      <c r="A16"/>
      <c r="B16" s="1">
        <v>88.666700000000006</v>
      </c>
      <c r="C16" s="1">
        <v>7.3250000000000002</v>
      </c>
      <c r="D16" s="20"/>
      <c r="E16" s="55">
        <f t="shared" si="15"/>
        <v>100</v>
      </c>
      <c r="F16" s="30">
        <f t="shared" si="16"/>
        <v>5.2797000000000001</v>
      </c>
      <c r="G16" s="29">
        <f t="shared" si="17"/>
        <v>133.14869999999999</v>
      </c>
      <c r="H16" s="9">
        <f t="shared" si="18"/>
        <v>3.6162279229754478E-2</v>
      </c>
      <c r="I16" s="10">
        <f t="shared" si="0"/>
        <v>0.91197614797787951</v>
      </c>
      <c r="K16" s="1">
        <v>0.25</v>
      </c>
      <c r="L16" s="1">
        <v>2052.5</v>
      </c>
      <c r="N16" s="32">
        <f t="shared" si="1"/>
        <v>0.5</v>
      </c>
      <c r="O16" s="30">
        <f t="shared" si="2"/>
        <v>212</v>
      </c>
      <c r="P16" s="26">
        <f t="shared" si="31"/>
        <v>5433.6</v>
      </c>
      <c r="Q16" s="9">
        <f t="shared" si="28"/>
        <v>8.7093341878340461E-3</v>
      </c>
      <c r="R16" s="11">
        <f t="shared" si="19"/>
        <v>0.22322187850478808</v>
      </c>
      <c r="S16"/>
      <c r="T16" s="79"/>
      <c r="U16" s="90">
        <f t="shared" si="3"/>
        <v>8.7093341878340461E-3</v>
      </c>
      <c r="V16" s="85">
        <f t="shared" si="4"/>
        <v>0.77677812149521186</v>
      </c>
      <c r="W16" s="86">
        <f t="shared" si="5"/>
        <v>8.9087080637474794E-2</v>
      </c>
      <c r="X16" s="86">
        <f t="shared" si="6"/>
        <v>2.6193825560794567E-3</v>
      </c>
      <c r="Y16" s="86">
        <f t="shared" si="7"/>
        <v>4.5837153708852734E-3</v>
      </c>
      <c r="Z16" s="86">
        <f t="shared" si="8"/>
        <v>2.1777523877475535E-3</v>
      </c>
      <c r="AA16" s="84">
        <f t="shared" si="20"/>
        <v>0.99782224761225247</v>
      </c>
      <c r="AB16" s="89">
        <f t="shared" si="29"/>
        <v>3.2894656583722949E-4</v>
      </c>
      <c r="AC16" s="88">
        <f t="shared" si="9"/>
        <v>1.0492592994237245E-4</v>
      </c>
      <c r="AD16" s="91">
        <f t="shared" si="21"/>
        <v>1.5176890622881996E-3</v>
      </c>
      <c r="AU16" s="58">
        <v>6.3E-2</v>
      </c>
      <c r="AV16" s="168">
        <f>IFERROR(SLOPE(BE16:BF16,BC16:BD16)*AU16+INTERCEPT(BE16:BF16,BC16:BD16),0)</f>
        <v>0</v>
      </c>
      <c r="AW16" s="168">
        <f>IFERROR(SLOPE(BI16:BJ16,BG16:BH16)*AU16+INTERCEPT(BI16:BJ16,BG16:BH16),1)</f>
        <v>0</v>
      </c>
      <c r="AX16" s="168">
        <f t="shared" si="11"/>
        <v>0</v>
      </c>
      <c r="AY16" s="168">
        <f>IFERROR(SLOPE(BM16:BN16,BK16:BL16)*AU16+INTERCEPT(BM16:BN16,BK16:BL16),1)</f>
        <v>0</v>
      </c>
      <c r="AZ16" s="190">
        <f>SUM(AZ8:AZ15)</f>
        <v>1</v>
      </c>
      <c r="BA16" s="190">
        <f>SUM(BA8:BA15)</f>
        <v>1</v>
      </c>
      <c r="BB16" s="74"/>
      <c r="BC16" s="173">
        <f>INDEX($E$8:$E$24,MATCH(AU16,$E$8:$E$24,-1))</f>
        <v>16</v>
      </c>
      <c r="BD16" s="174" cm="1">
        <f t="array" ref="BD16">IFERROR(INDEX($E$8:$E$24,MATCH(AU16,$E$8:$E$24,-1)+1),BC16)</f>
        <v>16</v>
      </c>
      <c r="BE16" s="174">
        <f>INDEX($I$8:$I$24,MATCH(AU16,$E$8:$E$24,-1))</f>
        <v>0</v>
      </c>
      <c r="BF16" s="175" cm="1">
        <f t="array" ref="BF16">IFERROR(INDEX($I$8:$I$24,MATCH(AU16,$E$8:$E$24,-1)+1),BE16)</f>
        <v>0</v>
      </c>
      <c r="BG16" s="174">
        <f>IFERROR(INDEX($N$8:$N$24,MATCH(AU16,$N$8:$N$24,-1)),"-")</f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>IFERROR(INDEX($N$8:$N$24,MATCH(AU16,$N$8:$N$24,-1)),"-")</f>
        <v>6.3E-2</v>
      </c>
      <c r="BL16" s="174" cm="1">
        <f t="array" ref="BL16">IFERROR(INDEX($N$8:$N$24,MATCH(AU16,$N$8:$N$24,-1)+1),BK16)</f>
        <v>0</v>
      </c>
      <c r="BM16" s="174">
        <f>IFERROR(INDEX($R$8:$R$24,MATCH(AU16,$N$8:$N$24,-1)),1)</f>
        <v>0</v>
      </c>
      <c r="BN16" s="175" cm="1">
        <f t="array" ref="BN16">IFERROR(INDEX($R$8:$R$24,MATCH(AU16,$N$8:$N$24,-1)+1),BM16)</f>
        <v>0</v>
      </c>
      <c r="BO16" s="169"/>
    </row>
    <row r="17" spans="1:67" ht="17.25" customHeight="1" thickBot="1">
      <c r="A17"/>
      <c r="B17" s="1">
        <v>77.333299999999994</v>
      </c>
      <c r="C17" s="1">
        <v>10.183999999999999</v>
      </c>
      <c r="D17" s="20"/>
      <c r="E17" s="55">
        <f t="shared" si="15"/>
        <v>88.666700000000006</v>
      </c>
      <c r="F17" s="30">
        <f t="shared" si="16"/>
        <v>7.3250000000000002</v>
      </c>
      <c r="G17" s="29">
        <f t="shared" si="17"/>
        <v>127.869</v>
      </c>
      <c r="H17" s="9">
        <f t="shared" si="18"/>
        <v>5.0171164149090203E-2</v>
      </c>
      <c r="I17" s="10">
        <f t="shared" si="0"/>
        <v>0.87581386874812506</v>
      </c>
      <c r="K17" s="49">
        <v>0.125</v>
      </c>
      <c r="L17" s="1">
        <v>3169.1</v>
      </c>
      <c r="N17" s="32">
        <f t="shared" si="1"/>
        <v>0.25</v>
      </c>
      <c r="O17" s="30">
        <f t="shared" si="2"/>
        <v>2052.5</v>
      </c>
      <c r="P17" s="26">
        <f>O17+P18</f>
        <v>5221.6000000000004</v>
      </c>
      <c r="Q17" s="9">
        <f t="shared" si="28"/>
        <v>8.4320322738346123E-2</v>
      </c>
      <c r="R17" s="11">
        <f>Q17+R18</f>
        <v>0.21451254431695405</v>
      </c>
      <c r="S17"/>
      <c r="T17" s="79"/>
      <c r="U17" s="90">
        <f t="shared" si="3"/>
        <v>8.4320322738346123E-2</v>
      </c>
      <c r="V17" s="85">
        <f t="shared" si="4"/>
        <v>0.78548745568304601</v>
      </c>
      <c r="W17" s="86">
        <f t="shared" si="5"/>
        <v>6.2994078834871209E-2</v>
      </c>
      <c r="X17" s="86">
        <f t="shared" si="6"/>
        <v>1.3095656766527893E-3</v>
      </c>
      <c r="Y17" s="86">
        <f t="shared" si="7"/>
        <v>1.9643328148058166E-3</v>
      </c>
      <c r="Z17" s="86">
        <f t="shared" si="8"/>
        <v>9.33267040302296E-4</v>
      </c>
      <c r="AA17" s="84">
        <f t="shared" si="20"/>
        <v>0.99906673295969772</v>
      </c>
      <c r="AB17" s="89">
        <f t="shared" si="29"/>
        <v>2.2295389233402446E-3</v>
      </c>
      <c r="AC17" s="88">
        <f t="shared" si="9"/>
        <v>7.1116852756550211E-4</v>
      </c>
      <c r="AD17" s="91">
        <f t="shared" si="21"/>
        <v>1.412763132345827E-3</v>
      </c>
      <c r="BO17" s="169"/>
    </row>
    <row r="18" spans="1:67" ht="17.25" customHeight="1">
      <c r="A18"/>
      <c r="B18" s="1">
        <v>66</v>
      </c>
      <c r="C18" s="1">
        <v>14.0945</v>
      </c>
      <c r="D18" s="20"/>
      <c r="E18" s="55">
        <f t="shared" si="15"/>
        <v>77.333299999999994</v>
      </c>
      <c r="F18" s="30">
        <f t="shared" si="16"/>
        <v>10.183999999999999</v>
      </c>
      <c r="G18" s="29">
        <f t="shared" si="17"/>
        <v>120.544</v>
      </c>
      <c r="H18" s="9">
        <f t="shared" si="18"/>
        <v>6.9753329105028614E-2</v>
      </c>
      <c r="I18" s="10">
        <f t="shared" si="0"/>
        <v>0.82564270459903488</v>
      </c>
      <c r="K18" s="52">
        <v>6.3E-2</v>
      </c>
      <c r="L18" s="52">
        <v>0</v>
      </c>
      <c r="N18" s="32">
        <f t="shared" si="1"/>
        <v>0.125</v>
      </c>
      <c r="O18" s="30">
        <f t="shared" si="2"/>
        <v>3169.1</v>
      </c>
      <c r="P18" s="26">
        <f>O18</f>
        <v>3169.1</v>
      </c>
      <c r="Q18" s="9">
        <f t="shared" si="28"/>
        <v>0.13019222157860791</v>
      </c>
      <c r="R18" s="11">
        <f>Q18</f>
        <v>0.13019222157860791</v>
      </c>
      <c r="S18"/>
      <c r="T18" s="79"/>
      <c r="U18" s="90">
        <f t="shared" si="3"/>
        <v>0.13019222157860791</v>
      </c>
      <c r="V18" s="85">
        <f t="shared" si="4"/>
        <v>0.86980777842139212</v>
      </c>
      <c r="W18" s="86">
        <f t="shared" si="5"/>
        <v>4.4543540318737397E-2</v>
      </c>
      <c r="X18" s="86">
        <f t="shared" si="6"/>
        <v>6.5476713815302721E-4</v>
      </c>
      <c r="Y18" s="86">
        <f>X18+Y19</f>
        <v>6.5476713815302721E-4</v>
      </c>
      <c r="Z18" s="86">
        <f t="shared" si="8"/>
        <v>3.1108404059914237E-4</v>
      </c>
      <c r="AA18" s="84">
        <f t="shared" si="20"/>
        <v>0.9996889159594009</v>
      </c>
      <c r="AB18" s="89">
        <f t="shared" si="29"/>
        <v>2.1995243309177182E-3</v>
      </c>
      <c r="AC18" s="88">
        <f t="shared" si="9"/>
        <v>7.0159460478032482E-4</v>
      </c>
      <c r="AD18" s="91">
        <f t="shared" si="21"/>
        <v>7.0159460478032482E-4</v>
      </c>
      <c r="AU18" s="194" t="s">
        <v>80</v>
      </c>
      <c r="AV18" s="235">
        <f t="shared" ref="AV18:AY18" si="33">SLOPE(AV21:AV22,AV19:AV20)*0.65+INTERCEPT(AV21:AV22,AV19:AV20)</f>
        <v>56.533733459116718</v>
      </c>
      <c r="AW18" s="236">
        <f t="shared" si="33"/>
        <v>25.189777304365457</v>
      </c>
      <c r="AX18" s="191">
        <f>SLOPE(AX21:AX22,AX19:AX20)*0.65+INTERCEPT(AX21:AX22,AX19:AX20)</f>
        <v>31.213328432927113</v>
      </c>
      <c r="AY18" s="237">
        <f t="shared" si="33"/>
        <v>6.4136844718030179</v>
      </c>
      <c r="BO18" s="169"/>
    </row>
    <row r="19" spans="1:67" ht="17.25" customHeight="1" thickBot="1">
      <c r="A19"/>
      <c r="B19" s="1">
        <v>54.666699999999999</v>
      </c>
      <c r="C19" s="1">
        <v>19.157</v>
      </c>
      <c r="E19" s="55">
        <f t="shared" si="15"/>
        <v>66</v>
      </c>
      <c r="F19" s="30">
        <f t="shared" si="16"/>
        <v>14.0945</v>
      </c>
      <c r="G19" s="29">
        <f t="shared" si="17"/>
        <v>110.36</v>
      </c>
      <c r="H19" s="9">
        <f t="shared" si="18"/>
        <v>9.6537538989672614E-2</v>
      </c>
      <c r="I19" s="10">
        <f t="shared" si="0"/>
        <v>0.75588937549400625</v>
      </c>
      <c r="K19"/>
      <c r="L19"/>
      <c r="N19" s="32">
        <f t="shared" si="1"/>
        <v>6.3E-2</v>
      </c>
      <c r="O19" s="30">
        <f t="shared" si="2"/>
        <v>0</v>
      </c>
      <c r="P19" s="26">
        <f>O19</f>
        <v>0</v>
      </c>
      <c r="Q19" s="9">
        <f t="shared" si="28"/>
        <v>0</v>
      </c>
      <c r="R19" s="11">
        <f>Q19</f>
        <v>0</v>
      </c>
      <c r="S19"/>
      <c r="T19" s="79"/>
      <c r="U19" s="92">
        <f t="shared" si="3"/>
        <v>0</v>
      </c>
      <c r="V19" s="93">
        <f t="shared" si="4"/>
        <v>1</v>
      </c>
      <c r="W19" s="94">
        <f t="shared" si="5"/>
        <v>3.1622776601683791E-2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9"/>
        <v>0</v>
      </c>
      <c r="AD19" s="98">
        <f>AC19</f>
        <v>0</v>
      </c>
      <c r="AU19" s="193"/>
      <c r="AV19" s="170">
        <f t="shared" ref="AV19:AW19" si="34">INDEX(AV8:AV16,MATCH(0.65,AV8:AV16,-1))</f>
        <v>0.73885328909557457</v>
      </c>
      <c r="AW19" s="170">
        <f t="shared" si="34"/>
        <v>0.99999999999999989</v>
      </c>
      <c r="AX19" s="170">
        <f>INDEX(AX8:AX16,MATCH(0.65,AX8:AX16,-1))</f>
        <v>0.67901653559378683</v>
      </c>
      <c r="AY19" s="170">
        <f t="shared" ref="AY19" si="35">INDEX(AY8:AY16,MATCH(0.65,AY8:AY16,-1))</f>
        <v>0.75939642670807705</v>
      </c>
      <c r="BO19" s="169"/>
    </row>
    <row r="20" spans="1:67" ht="17.25" customHeight="1">
      <c r="A20"/>
      <c r="B20" s="1">
        <v>43.333300000000001</v>
      </c>
      <c r="C20" s="1">
        <v>24.835599999999999</v>
      </c>
      <c r="E20" s="55">
        <f t="shared" si="15"/>
        <v>54.666699999999999</v>
      </c>
      <c r="F20" s="30">
        <f t="shared" si="16"/>
        <v>19.157</v>
      </c>
      <c r="G20" s="29">
        <f t="shared" si="17"/>
        <v>96.265500000000003</v>
      </c>
      <c r="H20" s="9">
        <f t="shared" si="18"/>
        <v>0.13121214902445338</v>
      </c>
      <c r="I20" s="10">
        <f t="shared" si="0"/>
        <v>0.6593518365043336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3.1350359822199714</v>
      </c>
      <c r="AC20" s="78">
        <f>SUM(AC8:AC19)</f>
        <v>1</v>
      </c>
      <c r="AD20" s="148"/>
      <c r="AV20" s="170" cm="1">
        <f t="array" ref="AV20">INDEX(AV8:AV16,MATCH(0.65,AV8:AV16,-1)+1)</f>
        <v>0.35803307118757371</v>
      </c>
      <c r="AW20" s="170" cm="1">
        <f t="array" ref="AW20">INDEX(AW8:AW16,MATCH(0.65,AW8:AW16,-1)+1)</f>
        <v>0.17770677255683778</v>
      </c>
      <c r="AX20" s="170" cm="1">
        <f t="array" ref="AX20">INDEX(AX8:AX16,MATCH(0.65,AX8:AX16,-1)+1)</f>
        <v>8.8853386278418892E-2</v>
      </c>
      <c r="AY20" s="170" cm="1">
        <f t="array" ref="AY20">INDEX(AY8:AY16,MATCH(0.65,AY8:AY16,-1)+1)</f>
        <v>0.34562088925588597</v>
      </c>
      <c r="BD20" s="169"/>
      <c r="BO20" s="169"/>
    </row>
    <row r="21" spans="1:67" ht="17.25" customHeight="1">
      <c r="A21"/>
      <c r="B21" s="1">
        <v>32</v>
      </c>
      <c r="C21" s="1">
        <v>28.607500000000002</v>
      </c>
      <c r="E21" s="55">
        <f t="shared" si="15"/>
        <v>43.333300000000001</v>
      </c>
      <c r="F21" s="30">
        <f t="shared" si="16"/>
        <v>24.835599999999999</v>
      </c>
      <c r="G21" s="29">
        <f t="shared" si="17"/>
        <v>77.108500000000006</v>
      </c>
      <c r="H21" s="9">
        <f t="shared" si="18"/>
        <v>0.17010661629230645</v>
      </c>
      <c r="I21" s="10">
        <f t="shared" si="0"/>
        <v>0.52813968747988016</v>
      </c>
      <c r="K21"/>
      <c r="L21"/>
      <c r="N21" s="181" t="s">
        <v>80</v>
      </c>
      <c r="O21" s="159">
        <f>N13+(0.65-R13)/(R12-R13)*(N12-N13)</f>
        <v>5.9718229940210987</v>
      </c>
      <c r="S21"/>
      <c r="T21" s="77"/>
      <c r="U21" s="81"/>
      <c r="V21" s="81"/>
      <c r="W21" s="180" t="s">
        <v>80</v>
      </c>
      <c r="X21" s="159">
        <f>N11+(0.65-AD11)/(AD10-AD11)*(N10-N11)</f>
        <v>24.902596763604038</v>
      </c>
      <c r="Y21" s="81"/>
      <c r="Z21" s="81"/>
      <c r="AA21" s="81"/>
      <c r="AD21" s="13"/>
      <c r="AV21" s="170">
        <f t="shared" ref="AV21:AW21" si="36">INDEX($AU$8:$AU$16,MATCH(0.65,AV8:AV16,-1))</f>
        <v>64</v>
      </c>
      <c r="AW21" s="170">
        <f t="shared" si="36"/>
        <v>32</v>
      </c>
      <c r="AX21" s="170">
        <f>INDEX($AU$8:$AU$16,MATCH(0.65,AX8:AX16,-1))</f>
        <v>32</v>
      </c>
      <c r="AY21" s="170">
        <f t="shared" ref="AY21" si="37">INDEX($AU$8:$AU$16,MATCH(0.65,AY8:AY16,-1))</f>
        <v>8</v>
      </c>
      <c r="BD21" s="169"/>
    </row>
    <row r="22" spans="1:67" ht="17.25" customHeight="1">
      <c r="A22"/>
      <c r="B22" s="1">
        <v>20.666699999999999</v>
      </c>
      <c r="C22" s="1">
        <v>23.665400000000002</v>
      </c>
      <c r="E22" s="55">
        <f t="shared" si="15"/>
        <v>32</v>
      </c>
      <c r="F22" s="30">
        <f t="shared" si="16"/>
        <v>28.607500000000002</v>
      </c>
      <c r="G22" s="29">
        <f t="shared" si="17"/>
        <v>52.272900000000007</v>
      </c>
      <c r="H22" s="9">
        <f t="shared" si="18"/>
        <v>0.1959415124088871</v>
      </c>
      <c r="I22" s="10">
        <f t="shared" si="0"/>
        <v>0.35803307118757371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2</v>
      </c>
      <c r="BD22" s="169"/>
    </row>
    <row r="23" spans="1:67" ht="17.25" customHeight="1" thickBot="1">
      <c r="A23"/>
      <c r="B23" s="49">
        <v>16</v>
      </c>
      <c r="C23" s="49">
        <v>0</v>
      </c>
      <c r="E23" s="55">
        <f t="shared" si="15"/>
        <v>20.666699999999999</v>
      </c>
      <c r="F23" s="30">
        <f t="shared" si="16"/>
        <v>23.665400000000002</v>
      </c>
      <c r="G23" s="29">
        <f t="shared" si="17"/>
        <v>23.665400000000002</v>
      </c>
      <c r="H23" s="9">
        <f t="shared" si="18"/>
        <v>0.16209155877868661</v>
      </c>
      <c r="I23" s="10">
        <f t="shared" si="0"/>
        <v>0.16209155877868661</v>
      </c>
      <c r="K23" s="24"/>
      <c r="N23"/>
      <c r="O23"/>
      <c r="P23"/>
      <c r="Q23"/>
      <c r="R23"/>
      <c r="S23"/>
      <c r="T23"/>
      <c r="BD23" s="169"/>
    </row>
    <row r="24" spans="1:67" ht="17.25" customHeight="1">
      <c r="A24"/>
      <c r="B24"/>
      <c r="C24"/>
      <c r="E24" s="55">
        <f t="shared" si="15"/>
        <v>16</v>
      </c>
      <c r="F24" s="30">
        <f t="shared" si="16"/>
        <v>0</v>
      </c>
      <c r="G24" s="29">
        <f t="shared" si="17"/>
        <v>0</v>
      </c>
      <c r="H24" s="9">
        <f t="shared" si="18"/>
        <v>0</v>
      </c>
      <c r="I24" s="10">
        <f t="shared" si="0"/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U24" s="194" t="s">
        <v>176</v>
      </c>
      <c r="AV24" s="235">
        <f t="shared" ref="AV24:AW24" si="38">SLOPE(AV27:AV28,AV25:AV26)*0.84+INTERCEPT(AV27:AV28,AV25:AV26)</f>
        <v>92.759691633467838</v>
      </c>
      <c r="AW24" s="236">
        <f t="shared" si="38"/>
        <v>28.886755339138496</v>
      </c>
      <c r="AX24" s="191">
        <f>SLOPE(AX27:AX28,AX25:AX26)*0.84+INTERCEPT(AX27:AX28,AX25:AX26)</f>
        <v>59.05460802106532</v>
      </c>
      <c r="AY24" s="237">
        <f>SLOPE(AY27:AY28,AY25:AY26)*0.84+INTERCEPT(AY27:AY28,AY25:AY26)</f>
        <v>11.826200911683692</v>
      </c>
      <c r="BC24"/>
      <c r="BD24" s="192"/>
    </row>
    <row r="25" spans="1:67" ht="17.25" customHeight="1">
      <c r="A25"/>
      <c r="B25"/>
      <c r="C25"/>
      <c r="E25"/>
      <c r="F25"/>
      <c r="G25"/>
      <c r="H25"/>
      <c r="I25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39">INDEX(AV8:AV16,MATCH(0.84,AV8:AV16,-1))</f>
        <v>0.96393878654750487</v>
      </c>
      <c r="AW25" s="170">
        <f t="shared" si="39"/>
        <v>0.99999999999999989</v>
      </c>
      <c r="AX25" s="170">
        <f>INDEX(AX8:AX16,MATCH(0.84,AX8:AX16,-1))</f>
        <v>0.86942664454778729</v>
      </c>
      <c r="AY25" s="170">
        <f>INDEX(AY8:AY16,MATCH(0.84,AY8:AY16,-1))</f>
        <v>0.92792615141916945</v>
      </c>
      <c r="AZ25"/>
      <c r="BA25"/>
      <c r="BB25"/>
      <c r="BC25"/>
      <c r="BD25" s="192"/>
      <c r="BE25"/>
      <c r="BF25"/>
      <c r="BH25"/>
      <c r="BI25"/>
      <c r="BJ25"/>
      <c r="BK25"/>
      <c r="BL25"/>
      <c r="BM25"/>
      <c r="BN25"/>
    </row>
    <row r="26" spans="1:67" ht="17.25" customHeight="1" thickBot="1">
      <c r="A26"/>
      <c r="B26"/>
      <c r="C26"/>
      <c r="E26" s="73" t="s">
        <v>80</v>
      </c>
      <c r="F26" s="159">
        <f>E21+(0.65-I21)/(I20-I21)*(E20-E21)</f>
        <v>53.858938640810145</v>
      </c>
      <c r="G26"/>
      <c r="H26"/>
      <c r="I26"/>
      <c r="M26"/>
      <c r="N26" s="287"/>
      <c r="O26"/>
      <c r="P26"/>
      <c r="Q26"/>
      <c r="R26"/>
      <c r="Z26" s="82"/>
      <c r="AV26" s="170">
        <f t="shared" ref="AV26:AW26" si="40">INDEX(AV8:AV16,MATCH(0.84,AV8:AV16,-1)+1)</f>
        <v>0.73885328909557457</v>
      </c>
      <c r="AW26" s="170">
        <f t="shared" si="40"/>
        <v>0.17770677255683778</v>
      </c>
      <c r="AX26" s="170">
        <f>INDEX(AX8:AX16,MATCH(0.84,AX8:AX16,-1)+1)</f>
        <v>0.67901653559378683</v>
      </c>
      <c r="AY26" s="170">
        <f>INDEX(AY8:AY16,MATCH(0.84,AY8:AY16,-1)+1)</f>
        <v>0.75939642670807705</v>
      </c>
      <c r="AZ26"/>
      <c r="BA26"/>
      <c r="BB26"/>
      <c r="BC26"/>
      <c r="BD26" s="192"/>
      <c r="BE26"/>
      <c r="BF26"/>
      <c r="BH26"/>
      <c r="BI26"/>
      <c r="BJ26"/>
      <c r="BK26"/>
      <c r="BL26"/>
      <c r="BM26"/>
      <c r="BN26"/>
    </row>
    <row r="27" spans="1:67" ht="17.25" customHeight="1" thickBot="1">
      <c r="A27"/>
      <c r="B27" s="16" t="s">
        <v>1</v>
      </c>
      <c r="C27" s="17" t="s">
        <v>45</v>
      </c>
      <c r="E27" s="239" t="s">
        <v>176</v>
      </c>
      <c r="F27" s="240">
        <f t="shared" ref="F27" si="41">SLOPE(F30:F31,F28:F29)*0.84+INTERCEPT(F30:F31,F28:F29)</f>
        <v>80.576536916204759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2">INDEX($AU$8:$AU$16,MATCH(0.84,AV8:AV16,-1))</f>
        <v>128</v>
      </c>
      <c r="AW27" s="170">
        <f t="shared" si="42"/>
        <v>32</v>
      </c>
      <c r="AX27" s="170">
        <f>INDEX($AU$8:$AU$16,MATCH(0.84,AX8:AX16,-1))</f>
        <v>64</v>
      </c>
      <c r="AY27" s="170">
        <f>INDEX($AU$8:$AU$16,MATCH(0.84,AY8:AY16,-1))</f>
        <v>16</v>
      </c>
      <c r="AZ27"/>
      <c r="BA27"/>
      <c r="BB27"/>
      <c r="BC27"/>
      <c r="BD27" s="192"/>
      <c r="BE27"/>
      <c r="BF27"/>
      <c r="BH27"/>
      <c r="BI27"/>
      <c r="BJ27"/>
      <c r="BK27"/>
      <c r="BL27"/>
      <c r="BM27"/>
      <c r="BN27"/>
    </row>
    <row r="28" spans="1:67" ht="17.25" customHeight="1">
      <c r="B28" s="68" t="s">
        <v>2</v>
      </c>
      <c r="C28" s="68" t="s">
        <v>46</v>
      </c>
      <c r="F28" s="170">
        <f>INDEX(I8:I24,MATCH(0.84,I8:I24,-1))</f>
        <v>0.87581386874812506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3">P28-P29</f>
        <v>0.13483237705182061</v>
      </c>
      <c r="R28" s="123">
        <f>Q28</f>
        <v>0.13483237705182061</v>
      </c>
      <c r="T28" s="113"/>
      <c r="U28" s="115">
        <f>U29+R28</f>
        <v>1</v>
      </c>
      <c r="V28" s="115">
        <f>U28-V31-V34-V37-V40-V43</f>
        <v>0.23183556260401564</v>
      </c>
      <c r="X28" s="130">
        <v>63</v>
      </c>
      <c r="Y28" s="131">
        <f>V28</f>
        <v>0.23183556260401564</v>
      </c>
      <c r="Z28" s="132">
        <f>ROUND(Y28*100,0)</f>
        <v>23</v>
      </c>
      <c r="AV28" s="170">
        <f t="shared" ref="AV28:AW28" si="44">INDEX($AU$8:$AU$16,MATCH(0.84,AV8:AV16,-1)+1)</f>
        <v>64</v>
      </c>
      <c r="AW28" s="170">
        <f t="shared" si="44"/>
        <v>16</v>
      </c>
      <c r="AX28" s="170">
        <f>INDEX($AU$8:$AU$16,MATCH(0.84,AX8:AX16,-1)+1)</f>
        <v>32</v>
      </c>
      <c r="AY28" s="170">
        <f>INDEX($AU$8:$AU$16,MATCH(0.84,AY8:AY16,-1)+1)</f>
        <v>8</v>
      </c>
      <c r="AZ28"/>
      <c r="BA28"/>
      <c r="BB28"/>
      <c r="BC28"/>
      <c r="BD28" s="192"/>
      <c r="BE28"/>
      <c r="BF28"/>
      <c r="BH28"/>
      <c r="BI28"/>
      <c r="BJ28"/>
      <c r="BK28"/>
      <c r="BL28"/>
      <c r="BM28"/>
      <c r="BN28"/>
    </row>
    <row r="29" spans="1:67" customFormat="1" ht="25.5" customHeight="1">
      <c r="B29" s="44">
        <v>63</v>
      </c>
      <c r="C29" s="69">
        <f>(I19-I20)/(E19-E20)*(B29-E20)+I20</f>
        <v>0.73033524589635879</v>
      </c>
      <c r="D29" s="12"/>
      <c r="F29" s="170">
        <f>INDEX(I8:I24,MATCH(0.84,I8:I24,-1)+1)</f>
        <v>0.82564270459903488</v>
      </c>
      <c r="K29" s="44">
        <v>63</v>
      </c>
      <c r="L29" s="69">
        <f>R8</f>
        <v>1</v>
      </c>
      <c r="N29" s="111"/>
      <c r="O29" s="124">
        <v>63</v>
      </c>
      <c r="P29" s="85">
        <f t="shared" ref="P29:P34" si="45">(C29+L29)/2</f>
        <v>0.86516762294817939</v>
      </c>
      <c r="Q29" s="119">
        <f t="shared" si="43"/>
        <v>0.19400637110439001</v>
      </c>
      <c r="R29" s="125">
        <f t="shared" ref="R29:R32" si="46">Q29/2</f>
        <v>9.7003185552195004E-2</v>
      </c>
      <c r="S29" s="12"/>
      <c r="T29" s="129">
        <v>63</v>
      </c>
      <c r="U29" s="115">
        <f>P29</f>
        <v>0.86516762294817939</v>
      </c>
      <c r="V29" s="115"/>
      <c r="W29" s="12"/>
      <c r="X29" s="133">
        <v>31.5</v>
      </c>
      <c r="Y29" s="88">
        <f>V31</f>
        <v>0.20060227361929731</v>
      </c>
      <c r="Z29" s="134">
        <f t="shared" ref="Z29:Z33" si="47">ROUND(Y29*100,0)</f>
        <v>20</v>
      </c>
      <c r="BD29" s="192"/>
      <c r="BG29" s="12"/>
    </row>
    <row r="30" spans="1:67" customFormat="1" ht="14.4">
      <c r="B30" s="44">
        <v>31.5</v>
      </c>
      <c r="C30" s="69">
        <f>(I22-I23)/(E22-E23)*(B30-E23)+I23</f>
        <v>0.3493885672739348</v>
      </c>
      <c r="F30" s="170">
        <f>INDEX(E8:E24,MATCH(0.84,I8:I24,-1))</f>
        <v>88.666700000000006</v>
      </c>
      <c r="K30" s="44">
        <v>31.5</v>
      </c>
      <c r="L30" s="69">
        <f>R10</f>
        <v>0.99293393641364402</v>
      </c>
      <c r="N30" s="111"/>
      <c r="O30" s="124">
        <v>31.5</v>
      </c>
      <c r="P30" s="85">
        <f t="shared" si="45"/>
        <v>0.67116125184378939</v>
      </c>
      <c r="Q30" s="119">
        <f t="shared" si="43"/>
        <v>0.2071981761342046</v>
      </c>
      <c r="R30" s="125">
        <f t="shared" si="46"/>
        <v>0.1035990880671023</v>
      </c>
      <c r="S30" s="12"/>
      <c r="T30" s="114"/>
      <c r="U30" s="115">
        <f>U29-R29</f>
        <v>0.76816443739598439</v>
      </c>
      <c r="V30" s="115"/>
      <c r="W30" s="12"/>
      <c r="X30" s="133">
        <v>16</v>
      </c>
      <c r="Y30" s="88">
        <f>V34</f>
        <v>0.14573151924487551</v>
      </c>
      <c r="Z30" s="134">
        <f t="shared" si="47"/>
        <v>15</v>
      </c>
      <c r="BD30" s="192"/>
      <c r="BG30" s="12"/>
    </row>
    <row r="31" spans="1:67" customFormat="1" ht="14.4">
      <c r="B31" s="44">
        <v>16</v>
      </c>
      <c r="C31" s="44">
        <v>0</v>
      </c>
      <c r="F31" s="170">
        <f>INDEX(E8:E24,MATCH(0.84,I8:I24,-1)+1)</f>
        <v>77.333299999999994</v>
      </c>
      <c r="K31" s="44">
        <v>16</v>
      </c>
      <c r="L31" s="72">
        <f>R11</f>
        <v>0.92792615141916956</v>
      </c>
      <c r="N31" s="111"/>
      <c r="O31" s="124">
        <v>16</v>
      </c>
      <c r="P31" s="85">
        <f t="shared" si="45"/>
        <v>0.46396307570958478</v>
      </c>
      <c r="Q31" s="119">
        <f t="shared" si="43"/>
        <v>8.4264862355546255E-2</v>
      </c>
      <c r="R31" s="125">
        <f t="shared" si="46"/>
        <v>4.2132431177773128E-2</v>
      </c>
      <c r="S31" s="12"/>
      <c r="T31" s="114"/>
      <c r="U31" s="115">
        <f>U32+R29</f>
        <v>0.76816443739598439</v>
      </c>
      <c r="V31" s="115">
        <f>U31-V34-V37-V40-V43</f>
        <v>0.20060227361929731</v>
      </c>
      <c r="W31" s="12"/>
      <c r="X31" s="133">
        <v>8</v>
      </c>
      <c r="Y31" s="88">
        <f>V37</f>
        <v>0.14557631554082087</v>
      </c>
      <c r="Z31" s="134">
        <f t="shared" si="47"/>
        <v>15</v>
      </c>
      <c r="BC31" s="12"/>
      <c r="BD31" s="12"/>
      <c r="BG31" s="12"/>
    </row>
    <row r="32" spans="1:67" customFormat="1" ht="14.4">
      <c r="B32" s="44">
        <v>8</v>
      </c>
      <c r="C32" s="44">
        <v>0</v>
      </c>
      <c r="K32" s="44">
        <v>8</v>
      </c>
      <c r="L32" s="72">
        <f>R12</f>
        <v>0.75939642670807705</v>
      </c>
      <c r="N32" s="111"/>
      <c r="O32" s="124">
        <v>8</v>
      </c>
      <c r="P32" s="85">
        <f t="shared" si="45"/>
        <v>0.37969821335403853</v>
      </c>
      <c r="Q32" s="119">
        <f t="shared" si="43"/>
        <v>0.20688776872609552</v>
      </c>
      <c r="R32" s="125">
        <f t="shared" si="46"/>
        <v>0.10344388436304776</v>
      </c>
      <c r="S32" s="12"/>
      <c r="T32" s="114">
        <v>31.5</v>
      </c>
      <c r="U32" s="115">
        <f>P30</f>
        <v>0.67116125184378939</v>
      </c>
      <c r="V32" s="115"/>
      <c r="W32" s="12"/>
      <c r="X32" s="133">
        <v>2</v>
      </c>
      <c r="Y32" s="88">
        <f>V40</f>
        <v>0.13404363705082226</v>
      </c>
      <c r="Z32" s="134">
        <f t="shared" si="47"/>
        <v>13</v>
      </c>
    </row>
    <row r="33" spans="2:26" customFormat="1" ht="15" thickBot="1">
      <c r="B33" s="65">
        <v>2</v>
      </c>
      <c r="C33" s="44">
        <v>0</v>
      </c>
      <c r="K33" s="65">
        <v>2</v>
      </c>
      <c r="L33" s="72">
        <f>R14</f>
        <v>0.34562088925588602</v>
      </c>
      <c r="N33" s="111"/>
      <c r="O33" s="124">
        <v>2</v>
      </c>
      <c r="P33" s="85">
        <f t="shared" si="45"/>
        <v>0.17281044462794301</v>
      </c>
      <c r="Q33" s="119">
        <f t="shared" si="43"/>
        <v>6.1199505375548968E-2</v>
      </c>
      <c r="R33" s="125">
        <f>Q33/2</f>
        <v>3.0599752687774484E-2</v>
      </c>
      <c r="S33" s="12"/>
      <c r="T33" s="114"/>
      <c r="U33" s="115">
        <f>U32-R30</f>
        <v>0.56756216377668711</v>
      </c>
      <c r="V33" s="115"/>
      <c r="W33" s="12"/>
      <c r="X33" s="135">
        <v>0.5</v>
      </c>
      <c r="Y33" s="97">
        <f>V43</f>
        <v>0.14221069194016853</v>
      </c>
      <c r="Z33" s="136">
        <f t="shared" si="47"/>
        <v>14</v>
      </c>
    </row>
    <row r="34" spans="2:26" customFormat="1" ht="13.8" thickBot="1">
      <c r="B34" s="65">
        <v>0.5</v>
      </c>
      <c r="C34" s="44">
        <v>0</v>
      </c>
      <c r="K34" s="65">
        <v>0.5</v>
      </c>
      <c r="L34" s="72">
        <f>R16</f>
        <v>0.22322187850478808</v>
      </c>
      <c r="N34" s="111"/>
      <c r="O34" s="126">
        <v>0.5</v>
      </c>
      <c r="P34" s="93">
        <f t="shared" si="45"/>
        <v>0.11161093925239404</v>
      </c>
      <c r="Q34" s="127"/>
      <c r="R34" s="128"/>
      <c r="S34" s="12"/>
      <c r="T34" s="114"/>
      <c r="U34" s="115">
        <f>U35+R30</f>
        <v>0.56756216377668711</v>
      </c>
      <c r="V34" s="115">
        <f>U34-V37-V40-V43</f>
        <v>0.14573151924487551</v>
      </c>
      <c r="W34" s="12"/>
      <c r="X34" s="79"/>
      <c r="Y34" s="79"/>
      <c r="Z34" s="116">
        <f>SUM(Z28:Z33)</f>
        <v>100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0.46396307570958478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0.42183064453181163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0.42183064453181163</v>
      </c>
      <c r="V37" s="115">
        <f>U37-V40-V43</f>
        <v>0.14557631554082087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0.37969821335403853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0.27625432899099078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0.27625432899099078</v>
      </c>
      <c r="V40" s="115">
        <f>U40-V43</f>
        <v>0.13404363705082226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0.17281044462794301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0.14221069194016853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0.14221069194016853</v>
      </c>
      <c r="V43" s="115">
        <f>U43</f>
        <v>0.14221069194016853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0.11161093925239404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>
      <c r="B104" s="12"/>
      <c r="C104" s="13"/>
    </row>
    <row r="105" spans="2:66" customFormat="1" ht="13.2">
      <c r="B105" s="12"/>
      <c r="C105" s="13"/>
    </row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sortState xmlns:xlrd2="http://schemas.microsoft.com/office/spreadsheetml/2017/richdata2" ref="E2:E16">
    <sortCondition ref="E2"/>
  </sortState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5"/>
  <sheetViews>
    <sheetView zoomScale="85" zoomScaleNormal="85" workbookViewId="0">
      <selection activeCell="B57" sqref="B57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115</v>
      </c>
      <c r="C3" s="294"/>
      <c r="D3" s="294" t="s">
        <v>116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198">
        <f>'pos1'!AV8</f>
        <v>1</v>
      </c>
      <c r="C5" s="199">
        <f>'pos1'!AY8</f>
        <v>1</v>
      </c>
      <c r="D5" s="198">
        <f>pos2b!AV8</f>
        <v>1</v>
      </c>
      <c r="E5" s="199">
        <f>pos2b!AY8</f>
        <v>1</v>
      </c>
      <c r="F5" s="198">
        <f>0.5*(B5+D5)</f>
        <v>1</v>
      </c>
      <c r="G5" s="169">
        <f>0.5*(C5+E5)</f>
        <v>1</v>
      </c>
      <c r="H5" s="195">
        <f>F5-F6</f>
        <v>1.9806018271422143E-2</v>
      </c>
      <c r="I5" s="202">
        <f>G5-G6</f>
        <v>1.801698462972845E-2</v>
      </c>
    </row>
    <row r="6" spans="1:9">
      <c r="A6" s="196">
        <v>128</v>
      </c>
      <c r="B6" s="198">
        <f>'pos1'!AV9</f>
        <v>0.96393878654750487</v>
      </c>
      <c r="C6" s="199">
        <f>'pos1'!AY9</f>
        <v>1</v>
      </c>
      <c r="D6" s="198">
        <f>pos2b!AV9</f>
        <v>0.99644917690965074</v>
      </c>
      <c r="E6" s="199">
        <f>pos2b!AY9</f>
        <v>0.9639660307405431</v>
      </c>
      <c r="F6" s="198">
        <f t="shared" ref="F6:F13" si="0">0.5*(B6+D6)</f>
        <v>0.98019398172857786</v>
      </c>
      <c r="G6" s="169">
        <f t="shared" ref="G6:G13" si="1">0.5*(C6+E6)</f>
        <v>0.98198301537027155</v>
      </c>
      <c r="H6" s="195">
        <f t="shared" ref="H6:H12" si="2">F6-F7</f>
        <v>0.15841745776692662</v>
      </c>
      <c r="I6" s="202">
        <f t="shared" ref="I6:I12" si="3">G6-G7</f>
        <v>5.0352469273412304E-2</v>
      </c>
    </row>
    <row r="7" spans="1:9">
      <c r="A7" s="196">
        <v>64</v>
      </c>
      <c r="B7" s="198">
        <f>'pos1'!AV10</f>
        <v>0.73885328909557457</v>
      </c>
      <c r="C7" s="199">
        <f>'pos1'!AY10</f>
        <v>1</v>
      </c>
      <c r="D7" s="198">
        <f>pos2b!AV10</f>
        <v>0.90469975882772791</v>
      </c>
      <c r="E7" s="199">
        <f>pos2b!AY10</f>
        <v>0.8632610921937186</v>
      </c>
      <c r="F7" s="198">
        <f t="shared" si="0"/>
        <v>0.82177652396165124</v>
      </c>
      <c r="G7" s="169">
        <f t="shared" si="1"/>
        <v>0.93163054609685925</v>
      </c>
      <c r="H7" s="195">
        <f t="shared" si="2"/>
        <v>0.38200199092761256</v>
      </c>
      <c r="I7" s="202">
        <f t="shared" si="3"/>
        <v>3.2892540121120417E-2</v>
      </c>
    </row>
    <row r="8" spans="1:9">
      <c r="A8" s="196">
        <v>32</v>
      </c>
      <c r="B8" s="198">
        <f>'pos1'!AV11</f>
        <v>0.35803307118757371</v>
      </c>
      <c r="C8" s="199">
        <f>'pos1'!AY11</f>
        <v>0.99309826347379182</v>
      </c>
      <c r="D8" s="198">
        <f>pos2b!AV11</f>
        <v>0.5215159948805036</v>
      </c>
      <c r="E8" s="199">
        <f>pos2b!AY11</f>
        <v>0.80437774847768573</v>
      </c>
      <c r="F8" s="198">
        <f t="shared" si="0"/>
        <v>0.43977453303403868</v>
      </c>
      <c r="G8" s="169">
        <f t="shared" si="1"/>
        <v>0.89873800597573883</v>
      </c>
      <c r="H8" s="195">
        <f t="shared" si="2"/>
        <v>0.36701179497779002</v>
      </c>
      <c r="I8" s="202">
        <f t="shared" si="3"/>
        <v>0.13686185505461568</v>
      </c>
    </row>
    <row r="9" spans="1:9">
      <c r="A9" s="196">
        <v>16</v>
      </c>
      <c r="B9" s="198">
        <f>'pos1'!AV12</f>
        <v>0</v>
      </c>
      <c r="C9" s="199">
        <f>'pos1'!AY12</f>
        <v>0.92792615141916945</v>
      </c>
      <c r="D9" s="198">
        <f>pos2b!AV12</f>
        <v>0.1455254761124973</v>
      </c>
      <c r="E9" s="199">
        <f>pos2b!AY12</f>
        <v>0.59582615042307685</v>
      </c>
      <c r="F9" s="198">
        <f t="shared" si="0"/>
        <v>7.2762738056248652E-2</v>
      </c>
      <c r="G9" s="169">
        <f t="shared" si="1"/>
        <v>0.76187615092112315</v>
      </c>
      <c r="H9" s="195">
        <f t="shared" si="2"/>
        <v>7.2762738056248652E-2</v>
      </c>
      <c r="I9" s="202">
        <f t="shared" si="3"/>
        <v>0.162446244796837</v>
      </c>
    </row>
    <row r="10" spans="1:9">
      <c r="A10" s="196">
        <v>8</v>
      </c>
      <c r="B10" s="198">
        <f>'pos1'!AV13</f>
        <v>0</v>
      </c>
      <c r="C10" s="199">
        <f>'pos1'!AY13</f>
        <v>0.75939642670807705</v>
      </c>
      <c r="D10" s="198">
        <f>pos2b!AV13</f>
        <v>0</v>
      </c>
      <c r="E10" s="199">
        <f>pos2b!AY13</f>
        <v>0.4394633855404953</v>
      </c>
      <c r="F10" s="198">
        <f t="shared" si="0"/>
        <v>0</v>
      </c>
      <c r="G10" s="169">
        <f t="shared" si="1"/>
        <v>0.59942990612428615</v>
      </c>
      <c r="H10" s="195">
        <f t="shared" si="2"/>
        <v>0</v>
      </c>
      <c r="I10" s="202">
        <f t="shared" si="3"/>
        <v>0.31150362260050968</v>
      </c>
    </row>
    <row r="11" spans="1:9">
      <c r="A11" s="196">
        <v>2</v>
      </c>
      <c r="B11" s="198">
        <f>'pos1'!AV14</f>
        <v>0</v>
      </c>
      <c r="C11" s="199">
        <f>'pos1'!AY14</f>
        <v>0.34562088925588597</v>
      </c>
      <c r="D11" s="198">
        <f>pos2b!AV14</f>
        <v>0</v>
      </c>
      <c r="E11" s="199">
        <f>pos2b!AY14</f>
        <v>0.23023167779166703</v>
      </c>
      <c r="F11" s="198">
        <f t="shared" si="0"/>
        <v>0</v>
      </c>
      <c r="G11" s="169">
        <f t="shared" si="1"/>
        <v>0.28792628352377647</v>
      </c>
      <c r="H11" s="195">
        <f t="shared" si="2"/>
        <v>0</v>
      </c>
      <c r="I11" s="202">
        <f t="shared" si="3"/>
        <v>7.5132500073078201E-2</v>
      </c>
    </row>
    <row r="12" spans="1:9">
      <c r="A12" s="196">
        <v>1</v>
      </c>
      <c r="B12" s="198">
        <f>'pos1'!AV15</f>
        <v>0</v>
      </c>
      <c r="C12" s="199">
        <f>'pos1'!AY15</f>
        <v>0.2534128676304449</v>
      </c>
      <c r="D12" s="198">
        <f>pos2b!AV15</f>
        <v>0</v>
      </c>
      <c r="E12" s="199">
        <f>pos2b!AY15</f>
        <v>0.17217469927095164</v>
      </c>
      <c r="F12" s="198">
        <f t="shared" si="0"/>
        <v>0</v>
      </c>
      <c r="G12" s="169">
        <f t="shared" si="1"/>
        <v>0.21279378345069827</v>
      </c>
      <c r="H12" s="195">
        <f t="shared" si="2"/>
        <v>0</v>
      </c>
      <c r="I12" s="202">
        <f t="shared" si="3"/>
        <v>0.21279378345069827</v>
      </c>
    </row>
    <row r="13" spans="1:9" ht="13.8" thickBot="1">
      <c r="A13" s="197">
        <v>6.3E-2</v>
      </c>
      <c r="B13" s="200">
        <f>'pos1'!AV16</f>
        <v>0</v>
      </c>
      <c r="C13" s="201">
        <f>'pos1'!AY16</f>
        <v>0</v>
      </c>
      <c r="D13" s="200">
        <f>pos2b!AV16</f>
        <v>0</v>
      </c>
      <c r="E13" s="201">
        <f>pos2b!AY16</f>
        <v>0</v>
      </c>
      <c r="F13" s="200">
        <f t="shared" si="0"/>
        <v>0</v>
      </c>
      <c r="G13" s="203">
        <f t="shared" si="1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5">
        <f>SLOPE(F18:F19,F16:F17)*0.65+INTERCEPT(F18:F19,F16:F17)</f>
        <v>49.610418538853992</v>
      </c>
      <c r="G15" s="216">
        <f>SLOPE(G18:G19,G16:G17)*0.65+INTERCEPT(G18:G19,G16:G17)</f>
        <v>10.490428458421277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0.82177652396165124</v>
      </c>
      <c r="G16" s="170">
        <f>INDEX(G5:G13,MATCH(0.65,G5:G13,-1))</f>
        <v>0.76187615092112315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0.43977453303403868</v>
      </c>
      <c r="G17" s="170" cm="1">
        <f t="array" ref="G17">INDEX(G5:G13,MATCH(0.65,G5:G13,-1)+1)</f>
        <v>0.59942990612428615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>
      <c r="A20" s="12"/>
      <c r="B20" s="12"/>
      <c r="C20" s="12"/>
      <c r="D20" s="12"/>
      <c r="E20" s="12"/>
      <c r="F20" s="12"/>
      <c r="G20" s="12"/>
      <c r="H20" s="12"/>
      <c r="I20" s="12"/>
    </row>
    <row r="21" spans="1:9">
      <c r="E21" s="194" t="s">
        <v>176</v>
      </c>
      <c r="F21" s="215">
        <f>SLOPE(F24:F25,F22:F23)*0.84+INTERCEPT(F24:F25,F22:F23)</f>
        <v>71.362209209102787</v>
      </c>
      <c r="G21" s="216">
        <f>SLOPE(G24:G25,G22:G23)*0.84+INTERCEPT(G24:G25,G22:G23)</f>
        <v>25.133162668029129</v>
      </c>
    </row>
    <row r="22" spans="1:9">
      <c r="E22" s="12"/>
      <c r="F22" s="170">
        <f>INDEX(F5:F13,MATCH(0.84,F5:F13,-1))</f>
        <v>0.98019398172857786</v>
      </c>
      <c r="G22" s="170">
        <f>INDEX(G5:G13,MATCH(0.84,G5:G13,-1))</f>
        <v>0.89873800597573883</v>
      </c>
    </row>
    <row r="23" spans="1:9">
      <c r="E23" s="12"/>
      <c r="F23" s="170">
        <f>INDEX(F5:F13,MATCH(0.84,F5:F13,-1)+1)</f>
        <v>0.82177652396165124</v>
      </c>
      <c r="G23" s="170">
        <f>INDEX(G5:G13,MATCH(0.84,G5:G13,-1)+1)</f>
        <v>0.76187615092112315</v>
      </c>
    </row>
    <row r="24" spans="1:9">
      <c r="E24" s="12"/>
      <c r="F24" s="170">
        <f>INDEX(A5:A13,MATCH(0.84,F5:F13,-1))</f>
        <v>128</v>
      </c>
      <c r="G24" s="170">
        <f>INDEX(A5:A13,MATCH(0.84,G5:G13,-1))</f>
        <v>32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N114"/>
  <sheetViews>
    <sheetView topLeftCell="AE1" zoomScale="80" zoomScaleNormal="80" workbookViewId="0">
      <selection activeCell="BC34" sqref="BC34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8.33203125" style="12" customWidth="1"/>
    <col min="24" max="24" width="31.66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8.6640625" style="12" customWidth="1"/>
    <col min="29" max="29" width="38.5546875" style="12" customWidth="1"/>
    <col min="30" max="30" width="11" style="12" bestFit="1" customWidth="1"/>
    <col min="31" max="47" width="9.21875" style="12"/>
    <col min="48" max="49" width="10.33203125" style="12" customWidth="1"/>
    <col min="50" max="50" width="9.21875" style="12" customWidth="1"/>
    <col min="5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16</v>
      </c>
      <c r="D5" s="20"/>
      <c r="E5" s="2" t="s">
        <v>0</v>
      </c>
      <c r="F5" s="34" t="str">
        <f>pos2b!C5</f>
        <v>position 2b</v>
      </c>
      <c r="G5" s="35"/>
      <c r="H5" s="35"/>
      <c r="I5" s="36"/>
      <c r="K5" s="21" t="s">
        <v>12</v>
      </c>
      <c r="L5" s="22" t="s">
        <v>16</v>
      </c>
      <c r="N5" s="2" t="s">
        <v>0</v>
      </c>
      <c r="O5" s="34" t="str">
        <f>pos2b!L5</f>
        <v>position 2b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144.952</v>
      </c>
      <c r="D6" s="20"/>
      <c r="E6" s="5" t="s">
        <v>4</v>
      </c>
      <c r="F6" s="37">
        <f>pos2b!C6</f>
        <v>144.952</v>
      </c>
      <c r="G6" s="38"/>
      <c r="H6" s="38"/>
      <c r="I6" s="39"/>
      <c r="K6" s="27" t="s">
        <v>6</v>
      </c>
      <c r="L6" s="28">
        <f>SUM(L7:L19)</f>
        <v>36719.1</v>
      </c>
      <c r="N6" s="5" t="s">
        <v>4</v>
      </c>
      <c r="O6" s="37">
        <f>pos2b!L6</f>
        <v>36719.1</v>
      </c>
      <c r="P6" s="38"/>
      <c r="Q6" s="38"/>
      <c r="R6" s="39"/>
      <c r="S6"/>
      <c r="T6" s="83"/>
      <c r="U6" s="83"/>
    </row>
    <row r="7" spans="1:66" ht="33" thickBot="1">
      <c r="B7" s="50">
        <v>256</v>
      </c>
      <c r="C7" s="48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2">
        <v>153</v>
      </c>
      <c r="L7" s="42">
        <v>3334.3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2">
        <v>169.5667</v>
      </c>
      <c r="C8" s="42">
        <v>5.8700000000000002E-2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144.95199999999997</v>
      </c>
      <c r="H8" s="9">
        <f>F8/$C$6</f>
        <v>0</v>
      </c>
      <c r="I8" s="10">
        <f t="shared" ref="I8" si="2">I9+H8</f>
        <v>1</v>
      </c>
      <c r="K8" s="42">
        <v>90</v>
      </c>
      <c r="L8" s="42">
        <v>1751.5</v>
      </c>
      <c r="N8" s="42">
        <f>K7</f>
        <v>153</v>
      </c>
      <c r="O8" s="30">
        <f>L7</f>
        <v>3334.3</v>
      </c>
      <c r="P8" s="29">
        <f>O8+P9</f>
        <v>36719.100000000006</v>
      </c>
      <c r="Q8" s="9">
        <f>O8/$L$6</f>
        <v>9.0805602533831173E-2</v>
      </c>
      <c r="R8" s="10">
        <f t="shared" ref="R8:R15" si="3">R9+Q8</f>
        <v>1</v>
      </c>
      <c r="S8"/>
      <c r="T8" s="79"/>
      <c r="U8" s="99">
        <f t="shared" ref="U8:U20" si="4">Q8</f>
        <v>9.0805602533831173E-2</v>
      </c>
      <c r="V8" s="100">
        <f t="shared" ref="V8:V20" si="5">1-R8</f>
        <v>0</v>
      </c>
      <c r="W8" s="101">
        <f t="shared" ref="W8:W20" si="6">SQRT(N8/$N$8)</f>
        <v>1</v>
      </c>
      <c r="X8" s="101">
        <f t="shared" ref="X8:X19" si="7">0.67*((N8/$N$8)^3)+0.33*(N8/$N$8)</f>
        <v>1</v>
      </c>
      <c r="Y8" s="101">
        <f t="shared" ref="Y8:Y17" si="8">X8+Y9</f>
        <v>1.6565626469924684</v>
      </c>
      <c r="Z8" s="101">
        <f t="shared" ref="Z8:Z19" si="9">Y8/$Y$8</f>
        <v>1</v>
      </c>
      <c r="AA8" s="102">
        <f>1-Z8</f>
        <v>0</v>
      </c>
      <c r="AB8" s="103">
        <v>0</v>
      </c>
      <c r="AC8" s="104">
        <f t="shared" ref="AC8:AC20" si="10">AB8/$AB$21</f>
        <v>0</v>
      </c>
      <c r="AD8" s="105">
        <f>AC8+AD9</f>
        <v>1.0000000000000002</v>
      </c>
      <c r="AU8" s="58">
        <v>256</v>
      </c>
      <c r="AV8" s="168">
        <f>IFERROR(SLOPE(BE8:BF8,BC8:BD8)*AU8+INTERCEPT(BE8:BF8,BC8:BD8),1)</f>
        <v>1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3.5508230903492644E-3</v>
      </c>
      <c r="BA8" s="189">
        <f>AY8-AY9</f>
        <v>3.6033969259456899E-2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169.5667</v>
      </c>
      <c r="BE8" s="177">
        <f t="shared" ref="BE8:BE16" si="14">INDEX($I$8:$I$24,MATCH(AU8,$E$8:$E$24,-1))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2">
        <v>158.69999999999999</v>
      </c>
      <c r="C9" s="42">
        <v>9.4200000000000006E-2</v>
      </c>
      <c r="D9" s="20"/>
      <c r="E9" s="32">
        <f t="shared" si="0"/>
        <v>169.5667</v>
      </c>
      <c r="F9" s="30">
        <f t="shared" si="1"/>
        <v>5.8700000000000002E-2</v>
      </c>
      <c r="G9" s="29">
        <f>F9+G10</f>
        <v>144.95199999999997</v>
      </c>
      <c r="H9" s="9">
        <f>F9/$C$6</f>
        <v>4.0496164247475028E-4</v>
      </c>
      <c r="I9" s="10">
        <f t="shared" ref="I9:I22" si="16">I10+H9</f>
        <v>1</v>
      </c>
      <c r="K9" s="42">
        <v>63</v>
      </c>
      <c r="L9" s="42">
        <v>2131.1</v>
      </c>
      <c r="N9" s="42">
        <f t="shared" ref="N9:N18" si="17">K8</f>
        <v>90</v>
      </c>
      <c r="O9" s="30">
        <f t="shared" ref="O9:O18" si="18">L8</f>
        <v>1751.5</v>
      </c>
      <c r="P9" s="29">
        <f t="shared" ref="P9:P16" si="19">O9+P10</f>
        <v>33384.800000000003</v>
      </c>
      <c r="Q9" s="9">
        <f t="shared" ref="Q9:Q18" si="20">O9/$L$6</f>
        <v>4.7699970859852232E-2</v>
      </c>
      <c r="R9" s="11">
        <f t="shared" si="3"/>
        <v>0.90919439746616881</v>
      </c>
      <c r="S9"/>
      <c r="T9" s="79"/>
      <c r="U9" s="90">
        <f t="shared" si="4"/>
        <v>4.7699970859852232E-2</v>
      </c>
      <c r="V9" s="85">
        <f t="shared" si="5"/>
        <v>9.0805602533831187E-2</v>
      </c>
      <c r="W9" s="86">
        <f t="shared" si="6"/>
        <v>0.76696498884737041</v>
      </c>
      <c r="X9" s="86">
        <f t="shared" si="7"/>
        <v>0.33049053531447181</v>
      </c>
      <c r="Y9" s="86">
        <f t="shared" si="8"/>
        <v>0.65656264699246836</v>
      </c>
      <c r="Z9" s="86">
        <f t="shared" si="9"/>
        <v>0.39634036671325079</v>
      </c>
      <c r="AA9" s="84">
        <f t="shared" ref="AA9:AA19" si="21">1-Z9</f>
        <v>0.60365963328674921</v>
      </c>
      <c r="AB9" s="89">
        <f t="shared" ref="AB9:AB19" si="22">X9*(U9/W9)*(AA9/V9)</f>
        <v>0.13664101897409642</v>
      </c>
      <c r="AC9" s="88">
        <f t="shared" si="10"/>
        <v>0.29808960469345491</v>
      </c>
      <c r="AD9" s="91">
        <f t="shared" ref="AD9:AD18" si="23">AC9+AD10</f>
        <v>1.0000000000000002</v>
      </c>
      <c r="AU9" s="58">
        <v>128</v>
      </c>
      <c r="AV9" s="168">
        <f t="shared" ref="AV9:AV16" si="24">IFERROR(SLOPE(BE9:BF9,BC9:BD9)*AU9+INTERCEPT(BE9:BF9,BC9:BD9),0)</f>
        <v>0.99644917690965074</v>
      </c>
      <c r="AW9" s="168">
        <f t="shared" si="11"/>
        <v>1.0000000000000002</v>
      </c>
      <c r="AX9" s="168">
        <f t="shared" si="12"/>
        <v>0.99822458845482553</v>
      </c>
      <c r="AY9" s="168">
        <f t="shared" ref="AY9:AY16" si="25">IFERROR(SLOPE(BM9:BN9,BK9:BL9)*AU9+INTERCEPT(BM9:BN9,BK9:BL9),1)</f>
        <v>0.9639660307405431</v>
      </c>
      <c r="AZ9" s="188">
        <f t="shared" si="13"/>
        <v>9.1749418081922829E-2</v>
      </c>
      <c r="BA9" s="189">
        <f t="shared" ref="BA9:BA15" si="26">AY9-AY10</f>
        <v>0.1007049385468245</v>
      </c>
      <c r="BB9" s="74"/>
      <c r="BC9" s="171">
        <f t="shared" ref="BC9:BC16" si="27">INDEX($E$8:$E$24,MATCH(AU9,$E$8:$E$24,-1))</f>
        <v>136.9667</v>
      </c>
      <c r="BD9" s="170" cm="1">
        <f t="array" ref="BD9">IFERROR(INDEX($E$8:$E$24,MATCH(AU9,$E$8:$E$24,-1)+1),BC9)</f>
        <v>126.1</v>
      </c>
      <c r="BE9" s="170">
        <f t="shared" si="14"/>
        <v>0.99788826646062145</v>
      </c>
      <c r="BF9" s="172" cm="1">
        <f t="array" ref="BF9">IFERROR(INDEX($I$8:$I$24,MATCH(AU9,$E$8:$E$24,-1)+1),BE9)</f>
        <v>0.99614424085214415</v>
      </c>
      <c r="BG9" s="170">
        <f t="shared" si="15"/>
        <v>153</v>
      </c>
      <c r="BH9" s="170" cm="1">
        <f t="array" ref="BH9">IFERROR(INDEX($N$8:$N$24,MATCH(AU9,$N$8:$N$24,-1)+1),BG9)</f>
        <v>90</v>
      </c>
      <c r="BI9" s="170">
        <f>IFERROR(INDEX($AD$8:$AD$24,MATCH(AU9,$N$8:$N$24,-1)),1)</f>
        <v>1.0000000000000002</v>
      </c>
      <c r="BJ9" s="172" cm="1">
        <f t="array" ref="BJ9">IFERROR(INDEX($AD$8:$AD$24,MATCH(AU9,$N$8:$N$24,-1)+1),BI9)</f>
        <v>1.0000000000000002</v>
      </c>
      <c r="BK9" s="170">
        <f t="shared" ref="BK9:BK16" si="28">IFERROR(INDEX($N$8:$N$24,MATCH(AU9,$N$8:$N$24,-1)),"-")</f>
        <v>153</v>
      </c>
      <c r="BL9" s="170" cm="1">
        <f t="array" ref="BL9">IFERROR(INDEX($N$8:$N$24,MATCH(AU9,$N$8:$N$24,-1)+1),BK9)</f>
        <v>90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0.90919439746616881</v>
      </c>
    </row>
    <row r="10" spans="1:66" ht="17.25" customHeight="1">
      <c r="B10" s="42">
        <v>147.83330000000001</v>
      </c>
      <c r="C10" s="42">
        <v>0.1532</v>
      </c>
      <c r="D10" s="20"/>
      <c r="E10" s="32">
        <f t="shared" si="0"/>
        <v>158.69999999999999</v>
      </c>
      <c r="F10" s="30">
        <f t="shared" si="1"/>
        <v>9.4200000000000006E-2</v>
      </c>
      <c r="G10" s="26">
        <f>F10+G11</f>
        <v>144.89329999999998</v>
      </c>
      <c r="H10" s="9">
        <f t="shared" ref="H10:H23" si="30">F10/$C$6</f>
        <v>6.498703018930405E-4</v>
      </c>
      <c r="I10" s="11">
        <f t="shared" si="16"/>
        <v>0.99959503835752528</v>
      </c>
      <c r="K10" s="42">
        <v>31.5</v>
      </c>
      <c r="L10" s="42">
        <v>7624</v>
      </c>
      <c r="N10" s="42">
        <f t="shared" si="17"/>
        <v>63</v>
      </c>
      <c r="O10" s="30">
        <f t="shared" si="18"/>
        <v>2131.1</v>
      </c>
      <c r="P10" s="29">
        <f t="shared" si="19"/>
        <v>31633.3</v>
      </c>
      <c r="Q10" s="9">
        <f t="shared" si="20"/>
        <v>5.8037914872641212E-2</v>
      </c>
      <c r="R10" s="11">
        <f t="shared" si="3"/>
        <v>0.86149442660631659</v>
      </c>
      <c r="S10"/>
      <c r="T10" s="79"/>
      <c r="U10" s="90">
        <f t="shared" si="4"/>
        <v>5.8037914872641212E-2</v>
      </c>
      <c r="V10" s="85">
        <f t="shared" si="5"/>
        <v>0.13850557339368341</v>
      </c>
      <c r="W10" s="86">
        <f t="shared" si="6"/>
        <v>0.64168894791974784</v>
      </c>
      <c r="X10" s="86">
        <f t="shared" si="7"/>
        <v>0.18265825361286384</v>
      </c>
      <c r="Y10" s="86">
        <f t="shared" si="8"/>
        <v>0.32607211167799655</v>
      </c>
      <c r="Z10" s="86">
        <f t="shared" si="9"/>
        <v>0.19683657136057534</v>
      </c>
      <c r="AA10" s="84">
        <f t="shared" si="21"/>
        <v>0.80316342863942469</v>
      </c>
      <c r="AB10" s="89">
        <f t="shared" si="22"/>
        <v>9.5799494701665502E-2</v>
      </c>
      <c r="AC10" s="88">
        <f t="shared" si="10"/>
        <v>0.20899166092186292</v>
      </c>
      <c r="AD10" s="91">
        <f t="shared" si="23"/>
        <v>0.70191039530654531</v>
      </c>
      <c r="AU10" s="58">
        <v>64</v>
      </c>
      <c r="AV10" s="168">
        <f t="shared" si="24"/>
        <v>0.90469975882772791</v>
      </c>
      <c r="AW10" s="168">
        <f t="shared" si="11"/>
        <v>0.71295075103593253</v>
      </c>
      <c r="AX10" s="168">
        <f t="shared" si="12"/>
        <v>0.80882525493183022</v>
      </c>
      <c r="AY10" s="168">
        <f t="shared" si="25"/>
        <v>0.8632610921937186</v>
      </c>
      <c r="AZ10" s="188">
        <f t="shared" si="13"/>
        <v>0.38318376394722431</v>
      </c>
      <c r="BA10" s="189">
        <f t="shared" si="26"/>
        <v>5.8883343716032877E-2</v>
      </c>
      <c r="BB10" s="74"/>
      <c r="BC10" s="171">
        <f t="shared" si="27"/>
        <v>71.7667</v>
      </c>
      <c r="BD10" s="170" cm="1">
        <f t="array" ref="BD10">IFERROR(INDEX($E$8:$E$24,MATCH(AU10,$E$8:$E$24,-1)+1),BC10)</f>
        <v>60.9</v>
      </c>
      <c r="BE10" s="170">
        <f t="shared" si="14"/>
        <v>0.93826646062144714</v>
      </c>
      <c r="BF10" s="172" cm="1">
        <f t="array" ref="BF10">IFERROR(INDEX($I$8:$I$24,MATCH(AU10,$E$8:$E$24,-1)+1),BE10)</f>
        <v>0.89130194823113862</v>
      </c>
      <c r="BG10" s="170">
        <f t="shared" si="15"/>
        <v>90</v>
      </c>
      <c r="BH10" s="170" cm="1">
        <f t="array" ref="BH10">IFERROR(INDEX($N$8:$N$24,MATCH(AU10,$N$8:$N$24,-1)+1),BG10)</f>
        <v>63</v>
      </c>
      <c r="BI10" s="170">
        <f t="shared" ref="BI10:BI13" si="31">IFERROR(INDEX($AD$8:$AD$24,MATCH(AU10,$N$8:$N$24,-1)),1)</f>
        <v>1.0000000000000002</v>
      </c>
      <c r="BJ10" s="172" cm="1">
        <f t="array" ref="BJ10">IFERROR(INDEX($AD$8:$AD$24,MATCH(AU10,$N$8:$N$24,-1)+1),BI10)</f>
        <v>0.70191039530654531</v>
      </c>
      <c r="BK10" s="170">
        <f t="shared" si="28"/>
        <v>90</v>
      </c>
      <c r="BL10" s="170" cm="1">
        <f t="array" ref="BL10">IFERROR(INDEX($N$8:$N$24,MATCH(AU10,$N$8:$N$24,-1)+1),BK10)</f>
        <v>63</v>
      </c>
      <c r="BM10" s="170">
        <f t="shared" si="29"/>
        <v>0.90919439746616881</v>
      </c>
      <c r="BN10" s="172" cm="1">
        <f t="array" ref="BN10">IFERROR(INDEX($R$8:$R$24,MATCH(AU10,$N$8:$N$24,-1)+1),BM10)</f>
        <v>0.86149442660631659</v>
      </c>
    </row>
    <row r="11" spans="1:66" ht="17.25" customHeight="1">
      <c r="A11"/>
      <c r="B11" s="42">
        <v>136.9667</v>
      </c>
      <c r="C11" s="42">
        <v>0.25280000000000002</v>
      </c>
      <c r="D11" s="20"/>
      <c r="E11" s="32">
        <f t="shared" si="0"/>
        <v>147.83330000000001</v>
      </c>
      <c r="F11" s="30">
        <f t="shared" si="1"/>
        <v>0.1532</v>
      </c>
      <c r="G11" s="26">
        <f t="shared" ref="G11:G22" si="32">G12+F11</f>
        <v>144.79909999999998</v>
      </c>
      <c r="H11" s="9">
        <f t="shared" si="30"/>
        <v>1.0569015950107623E-3</v>
      </c>
      <c r="I11" s="11">
        <f t="shared" si="16"/>
        <v>0.99894516805563227</v>
      </c>
      <c r="K11" s="42">
        <v>16</v>
      </c>
      <c r="L11" s="42">
        <v>5741.5</v>
      </c>
      <c r="N11" s="42">
        <f t="shared" si="17"/>
        <v>31.5</v>
      </c>
      <c r="O11" s="30">
        <f t="shared" si="18"/>
        <v>7624</v>
      </c>
      <c r="P11" s="29">
        <f t="shared" si="19"/>
        <v>29502.2</v>
      </c>
      <c r="Q11" s="9">
        <f t="shared" si="20"/>
        <v>0.20763036131059859</v>
      </c>
      <c r="R11" s="11">
        <f t="shared" si="3"/>
        <v>0.80345651173367538</v>
      </c>
      <c r="S11"/>
      <c r="T11" s="79"/>
      <c r="U11" s="90">
        <f t="shared" si="4"/>
        <v>0.20763036131059859</v>
      </c>
      <c r="V11" s="85">
        <f t="shared" si="5"/>
        <v>0.19654348826632462</v>
      </c>
      <c r="W11" s="86">
        <f t="shared" si="6"/>
        <v>0.45374260648651504</v>
      </c>
      <c r="X11" s="86">
        <f t="shared" si="7"/>
        <v>7.378816405454916E-2</v>
      </c>
      <c r="Y11" s="86">
        <f t="shared" si="8"/>
        <v>0.14341385806513271</v>
      </c>
      <c r="Z11" s="86">
        <f t="shared" si="9"/>
        <v>8.6573156967835907E-2</v>
      </c>
      <c r="AA11" s="84">
        <f t="shared" si="21"/>
        <v>0.91342684303216415</v>
      </c>
      <c r="AB11" s="89">
        <f t="shared" si="22"/>
        <v>0.15692173937722478</v>
      </c>
      <c r="AC11" s="88">
        <f t="shared" si="10"/>
        <v>0.34233306813698416</v>
      </c>
      <c r="AD11" s="91">
        <f t="shared" si="23"/>
        <v>0.49291873438468237</v>
      </c>
      <c r="AU11" s="58">
        <v>32</v>
      </c>
      <c r="AV11" s="168">
        <f t="shared" si="24"/>
        <v>0.5215159948805036</v>
      </c>
      <c r="AW11" s="168">
        <f t="shared" si="11"/>
        <v>0.49623606233582301</v>
      </c>
      <c r="AX11" s="168">
        <f t="shared" si="12"/>
        <v>0.50887602860816328</v>
      </c>
      <c r="AY11" s="168">
        <f t="shared" si="25"/>
        <v>0.80437774847768573</v>
      </c>
      <c r="AZ11" s="188">
        <f t="shared" si="13"/>
        <v>0.37599051876800627</v>
      </c>
      <c r="BA11" s="189">
        <f t="shared" si="26"/>
        <v>0.20855159805460888</v>
      </c>
      <c r="BB11" s="74"/>
      <c r="BC11" s="171">
        <f t="shared" si="27"/>
        <v>39.166699999999999</v>
      </c>
      <c r="BD11" s="170" cm="1">
        <f t="array" ref="BD11">IFERROR(INDEX($E$8:$E$24,MATCH(AU11,$E$8:$E$24,-1)+1),BC11)</f>
        <v>28.3</v>
      </c>
      <c r="BE11" s="170">
        <f t="shared" si="14"/>
        <v>0.66722639218499924</v>
      </c>
      <c r="BF11" s="172" cm="1">
        <f t="array" ref="BF11">IFERROR(INDEX($I$8:$I$24,MATCH(AU11,$E$8:$E$24,-1)+1),BE11)</f>
        <v>0.44628911639715219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1"/>
        <v>0.70191039530654531</v>
      </c>
      <c r="BJ11" s="172" cm="1">
        <f t="array" ref="BJ11">IFERROR(INDEX($AD$8:$AD$24,MATCH(AU11,$N$8:$N$24,-1)+1),BI11)</f>
        <v>0.49291873438468237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0.86149442660631659</v>
      </c>
      <c r="BN11" s="172" cm="1">
        <f t="array" ref="BN11">IFERROR(INDEX($R$8:$R$24,MATCH(AU11,$N$8:$N$24,-1)+1),BM11)</f>
        <v>0.80345651173367538</v>
      </c>
    </row>
    <row r="12" spans="1:66" ht="17.25" customHeight="1">
      <c r="A12"/>
      <c r="B12" s="42">
        <v>126.1</v>
      </c>
      <c r="C12" s="42">
        <v>0.4234</v>
      </c>
      <c r="D12" s="20"/>
      <c r="E12" s="32">
        <f t="shared" si="0"/>
        <v>136.9667</v>
      </c>
      <c r="F12" s="30">
        <f t="shared" si="1"/>
        <v>0.25280000000000002</v>
      </c>
      <c r="G12" s="26">
        <f t="shared" si="32"/>
        <v>144.64589999999998</v>
      </c>
      <c r="H12" s="9">
        <f t="shared" si="30"/>
        <v>1.7440256084772891E-3</v>
      </c>
      <c r="I12" s="11">
        <f t="shared" si="16"/>
        <v>0.99788826646062145</v>
      </c>
      <c r="K12" s="42">
        <v>8</v>
      </c>
      <c r="L12" s="42">
        <v>4305.2</v>
      </c>
      <c r="N12" s="42">
        <f t="shared" si="17"/>
        <v>16</v>
      </c>
      <c r="O12" s="30">
        <f t="shared" si="18"/>
        <v>5741.5</v>
      </c>
      <c r="P12" s="29">
        <f t="shared" si="19"/>
        <v>21878.2</v>
      </c>
      <c r="Q12" s="9">
        <f t="shared" si="20"/>
        <v>0.15636276488258155</v>
      </c>
      <c r="R12" s="11">
        <f t="shared" si="3"/>
        <v>0.59582615042307685</v>
      </c>
      <c r="S12"/>
      <c r="T12" s="79"/>
      <c r="U12" s="90">
        <f t="shared" si="4"/>
        <v>0.15636276488258155</v>
      </c>
      <c r="V12" s="85">
        <f t="shared" si="5"/>
        <v>0.40417384957692315</v>
      </c>
      <c r="W12" s="86">
        <f t="shared" si="6"/>
        <v>0.32338083338177731</v>
      </c>
      <c r="X12" s="86">
        <f t="shared" si="7"/>
        <v>3.5276036226500232E-2</v>
      </c>
      <c r="Y12" s="86">
        <f t="shared" si="8"/>
        <v>6.962569401058355E-2</v>
      </c>
      <c r="Z12" s="86">
        <f t="shared" si="9"/>
        <v>4.2030220913764273E-2</v>
      </c>
      <c r="AA12" s="84">
        <f t="shared" si="21"/>
        <v>0.95796977908623571</v>
      </c>
      <c r="AB12" s="89">
        <f t="shared" si="22"/>
        <v>4.0428017320154615E-2</v>
      </c>
      <c r="AC12" s="88">
        <f t="shared" si="10"/>
        <v>8.8195856500379477E-2</v>
      </c>
      <c r="AD12" s="91">
        <f t="shared" si="23"/>
        <v>0.15058566624769823</v>
      </c>
      <c r="AU12" s="58">
        <v>16</v>
      </c>
      <c r="AV12" s="168">
        <f t="shared" si="24"/>
        <v>0.1455254761124973</v>
      </c>
      <c r="AW12" s="168">
        <f t="shared" si="11"/>
        <v>0.15058566624769823</v>
      </c>
      <c r="AX12" s="168">
        <f t="shared" si="12"/>
        <v>0.14805557118009777</v>
      </c>
      <c r="AY12" s="168">
        <f t="shared" si="25"/>
        <v>0.59582615042307685</v>
      </c>
      <c r="AZ12" s="188">
        <f t="shared" si="13"/>
        <v>0.1455254761124973</v>
      </c>
      <c r="BA12" s="189">
        <f t="shared" si="26"/>
        <v>0.15636276488258155</v>
      </c>
      <c r="BB12" s="74"/>
      <c r="BC12" s="171">
        <f t="shared" si="27"/>
        <v>17.433299999999999</v>
      </c>
      <c r="BD12" s="170" cm="1">
        <f t="array" ref="BD12">IFERROR(INDEX($E$8:$E$24,MATCH(AU12,$E$8:$E$24,-1)+1),BC12)</f>
        <v>8</v>
      </c>
      <c r="BE12" s="170">
        <f t="shared" si="14"/>
        <v>0.17159818422650258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1"/>
        <v>0.15058566624769823</v>
      </c>
      <c r="BJ12" s="172" cm="1">
        <f t="array" ref="BJ12">IFERROR(INDEX($AD$8:$AD$24,MATCH(AU12,$N$8:$N$24,-1)+1),BI12)</f>
        <v>6.2389809747318753E-2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0.59582615042307685</v>
      </c>
      <c r="BN12" s="172" cm="1">
        <f t="array" ref="BN12">IFERROR(INDEX($R$8:$R$24,MATCH(AU12,$N$8:$N$24,-1)+1),BM12)</f>
        <v>0.4394633855404953</v>
      </c>
    </row>
    <row r="13" spans="1:66" ht="17.25" customHeight="1">
      <c r="A13"/>
      <c r="B13" s="42">
        <v>115.2333</v>
      </c>
      <c r="C13" s="42">
        <v>0.71970000000000001</v>
      </c>
      <c r="D13" s="20"/>
      <c r="E13" s="32">
        <f t="shared" si="0"/>
        <v>126.1</v>
      </c>
      <c r="F13" s="30">
        <f t="shared" si="1"/>
        <v>0.4234</v>
      </c>
      <c r="G13" s="26">
        <f t="shared" si="32"/>
        <v>144.39309999999998</v>
      </c>
      <c r="H13" s="9">
        <f t="shared" si="30"/>
        <v>2.9209669407803964E-3</v>
      </c>
      <c r="I13" s="11">
        <f t="shared" si="16"/>
        <v>0.99614424085214415</v>
      </c>
      <c r="K13" s="42">
        <v>4</v>
      </c>
      <c r="L13" s="42">
        <v>3377.6</v>
      </c>
      <c r="N13" s="42">
        <f t="shared" si="17"/>
        <v>8</v>
      </c>
      <c r="O13" s="30">
        <f t="shared" si="18"/>
        <v>4305.2</v>
      </c>
      <c r="P13" s="29">
        <f t="shared" si="19"/>
        <v>16136.7</v>
      </c>
      <c r="Q13" s="9">
        <f t="shared" si="20"/>
        <v>0.11724688241269531</v>
      </c>
      <c r="R13" s="11">
        <f t="shared" si="3"/>
        <v>0.4394633855404953</v>
      </c>
      <c r="S13"/>
      <c r="T13" s="79"/>
      <c r="U13" s="90">
        <f t="shared" si="4"/>
        <v>0.11724688241269531</v>
      </c>
      <c r="V13" s="85">
        <f t="shared" si="5"/>
        <v>0.56053661445950476</v>
      </c>
      <c r="W13" s="86">
        <f t="shared" si="6"/>
        <v>0.2286647801900118</v>
      </c>
      <c r="X13" s="86">
        <f t="shared" si="7"/>
        <v>1.7350680998900764E-2</v>
      </c>
      <c r="Y13" s="86">
        <f t="shared" si="8"/>
        <v>3.4349657784083318E-2</v>
      </c>
      <c r="Z13" s="86">
        <f t="shared" si="9"/>
        <v>2.0735501821465066E-2</v>
      </c>
      <c r="AA13" s="84">
        <f t="shared" si="21"/>
        <v>0.97926449817853489</v>
      </c>
      <c r="AB13" s="89">
        <f t="shared" si="22"/>
        <v>1.554227448842983E-2</v>
      </c>
      <c r="AC13" s="88">
        <f t="shared" si="10"/>
        <v>3.3906293242525594E-2</v>
      </c>
      <c r="AD13" s="91">
        <f t="shared" si="23"/>
        <v>6.2389809747318753E-2</v>
      </c>
      <c r="AU13" s="58">
        <v>8</v>
      </c>
      <c r="AV13" s="168">
        <f t="shared" si="24"/>
        <v>0</v>
      </c>
      <c r="AW13" s="168">
        <f t="shared" si="11"/>
        <v>6.2389809747318753E-2</v>
      </c>
      <c r="AX13" s="168">
        <f t="shared" si="12"/>
        <v>3.1194904873659376E-2</v>
      </c>
      <c r="AY13" s="168">
        <f t="shared" si="25"/>
        <v>0.4394633855404953</v>
      </c>
      <c r="AZ13" s="188">
        <f t="shared" si="13"/>
        <v>0</v>
      </c>
      <c r="BA13" s="189">
        <f t="shared" si="26"/>
        <v>0.20923170774882827</v>
      </c>
      <c r="BB13" s="74"/>
      <c r="BC13" s="171">
        <f t="shared" si="27"/>
        <v>8</v>
      </c>
      <c r="BD13" s="170" cm="1">
        <f t="array" ref="BD13">IFERROR(INDEX($E$8:$E$24,MATCH(AU13,$E$8:$E$24,-1)+1),BC13)</f>
        <v>8</v>
      </c>
      <c r="BE13" s="170">
        <f t="shared" si="14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1"/>
        <v>6.2389809747318753E-2</v>
      </c>
      <c r="BJ13" s="172" cm="1">
        <f t="array" ref="BJ13">IFERROR(INDEX($AD$8:$AD$24,MATCH(AU13,$N$8:$N$24,-1)+1),BI13)</f>
        <v>2.8483516504793156E-2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0.4394633855404953</v>
      </c>
      <c r="BN13" s="172" cm="1">
        <f t="array" ref="BN13">IFERROR(INDEX($R$8:$R$24,MATCH(AU13,$N$8:$N$24,-1)+1),BM13)</f>
        <v>0.32221650312779998</v>
      </c>
    </row>
    <row r="14" spans="1:66" ht="17.25" customHeight="1">
      <c r="A14"/>
      <c r="B14" s="42">
        <v>104.36669999999999</v>
      </c>
      <c r="C14" s="42">
        <v>1.2414000000000001</v>
      </c>
      <c r="D14" s="20"/>
      <c r="E14" s="32">
        <f t="shared" si="0"/>
        <v>115.2333</v>
      </c>
      <c r="F14" s="30">
        <f t="shared" si="1"/>
        <v>0.71970000000000001</v>
      </c>
      <c r="G14" s="26">
        <f t="shared" si="32"/>
        <v>143.96969999999999</v>
      </c>
      <c r="H14" s="9">
        <f t="shared" si="30"/>
        <v>4.9650918924885479E-3</v>
      </c>
      <c r="I14" s="11">
        <f t="shared" si="16"/>
        <v>0.99322327391136378</v>
      </c>
      <c r="K14" s="42">
        <v>2</v>
      </c>
      <c r="L14" s="42">
        <v>2131.8000000000002</v>
      </c>
      <c r="N14" s="42">
        <f t="shared" si="17"/>
        <v>4</v>
      </c>
      <c r="O14" s="30">
        <f t="shared" si="18"/>
        <v>3377.6</v>
      </c>
      <c r="P14" s="29">
        <f t="shared" si="19"/>
        <v>11831.500000000002</v>
      </c>
      <c r="Q14" s="9">
        <f t="shared" si="20"/>
        <v>9.1984825336132961E-2</v>
      </c>
      <c r="R14" s="11">
        <f t="shared" si="3"/>
        <v>0.32221650312779998</v>
      </c>
      <c r="S14"/>
      <c r="T14" s="79"/>
      <c r="U14" s="90">
        <f t="shared" si="4"/>
        <v>9.1984825336132961E-2</v>
      </c>
      <c r="V14" s="85">
        <f t="shared" si="5"/>
        <v>0.67778349687220008</v>
      </c>
      <c r="W14" s="86">
        <f t="shared" si="6"/>
        <v>0.16169041669088866</v>
      </c>
      <c r="X14" s="86">
        <f t="shared" si="7"/>
        <v>8.6394233601567137E-3</v>
      </c>
      <c r="Y14" s="86">
        <f t="shared" si="8"/>
        <v>1.699897678518255E-2</v>
      </c>
      <c r="Z14" s="86">
        <f t="shared" si="9"/>
        <v>1.0261596092393261E-2</v>
      </c>
      <c r="AA14" s="84">
        <f t="shared" si="21"/>
        <v>0.9897384039076067</v>
      </c>
      <c r="AB14" s="89">
        <f t="shared" si="22"/>
        <v>7.177052054646413E-3</v>
      </c>
      <c r="AC14" s="88">
        <f t="shared" si="10"/>
        <v>1.5657118381409853E-2</v>
      </c>
      <c r="AD14" s="91">
        <f t="shared" si="23"/>
        <v>2.8483516504793156E-2</v>
      </c>
      <c r="AU14" s="58">
        <v>2</v>
      </c>
      <c r="AV14" s="168">
        <f t="shared" si="24"/>
        <v>0</v>
      </c>
      <c r="AW14" s="168">
        <f t="shared" si="11"/>
        <v>1.2826398123383303E-2</v>
      </c>
      <c r="AX14" s="168">
        <f t="shared" si="12"/>
        <v>6.4131990616916514E-3</v>
      </c>
      <c r="AY14" s="168">
        <f t="shared" si="25"/>
        <v>0.23023167779166703</v>
      </c>
      <c r="AZ14" s="188">
        <f t="shared" si="13"/>
        <v>0</v>
      </c>
      <c r="BA14" s="189">
        <f t="shared" si="26"/>
        <v>5.8056978520715397E-2</v>
      </c>
      <c r="BB14" s="74"/>
      <c r="BC14" s="171">
        <f t="shared" si="27"/>
        <v>8</v>
      </c>
      <c r="BD14" s="170" cm="1">
        <f t="array" ref="BD14">IFERROR(INDEX($E$8:$E$24,MATCH(AU14,$E$8:$E$24,-1)+1),BC14)</f>
        <v>8</v>
      </c>
      <c r="BE14" s="170">
        <f t="shared" si="14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1.2826398123383303E-2</v>
      </c>
      <c r="BJ14" s="172" cm="1">
        <f t="array" ref="BJ14">IFERROR(INDEX($AD$8:$AD$24,MATCH(AU14,$N$8:$N$24,-1)+1),BI14)</f>
        <v>6.647701676801376E-3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0.23023167779166703</v>
      </c>
      <c r="BN14" s="172" cm="1">
        <f t="array" ref="BN14">IFERROR(INDEX($R$8:$R$24,MATCH(AU14,$N$8:$N$24,-1)+1),BM14)</f>
        <v>0.17217469927095164</v>
      </c>
    </row>
    <row r="15" spans="1:66" ht="17.25" customHeight="1">
      <c r="A15"/>
      <c r="B15" s="42">
        <v>93.5</v>
      </c>
      <c r="C15" s="42">
        <v>2.1703000000000001</v>
      </c>
      <c r="D15" s="20"/>
      <c r="E15" s="32">
        <f t="shared" si="0"/>
        <v>104.36669999999999</v>
      </c>
      <c r="F15" s="30">
        <f t="shared" si="1"/>
        <v>1.2414000000000001</v>
      </c>
      <c r="G15" s="26">
        <f t="shared" si="32"/>
        <v>143.25</v>
      </c>
      <c r="H15" s="9">
        <f t="shared" si="30"/>
        <v>8.5642143606159283E-3</v>
      </c>
      <c r="I15" s="11">
        <f t="shared" si="16"/>
        <v>0.98825818201887528</v>
      </c>
      <c r="K15" s="42">
        <v>1</v>
      </c>
      <c r="L15" s="42">
        <v>1205.4000000000001</v>
      </c>
      <c r="N15" s="42">
        <f t="shared" si="17"/>
        <v>2</v>
      </c>
      <c r="O15" s="30">
        <f t="shared" si="18"/>
        <v>2131.8000000000002</v>
      </c>
      <c r="P15" s="29">
        <f t="shared" si="19"/>
        <v>8453.9000000000015</v>
      </c>
      <c r="Q15" s="9">
        <f t="shared" si="20"/>
        <v>5.8056978520715383E-2</v>
      </c>
      <c r="R15" s="11">
        <f t="shared" si="3"/>
        <v>0.23023167779166703</v>
      </c>
      <c r="S15"/>
      <c r="T15" s="79"/>
      <c r="U15" s="90">
        <f t="shared" si="4"/>
        <v>5.8056978520715383E-2</v>
      </c>
      <c r="V15" s="85">
        <f t="shared" si="5"/>
        <v>0.76976832220833291</v>
      </c>
      <c r="W15" s="86">
        <f t="shared" si="6"/>
        <v>0.1143323900950059</v>
      </c>
      <c r="X15" s="86">
        <f t="shared" si="7"/>
        <v>4.3152220376666489E-3</v>
      </c>
      <c r="Y15" s="86">
        <f t="shared" si="8"/>
        <v>8.3595534250258362E-3</v>
      </c>
      <c r="Z15" s="86">
        <f t="shared" si="9"/>
        <v>5.0463249549920841E-3</v>
      </c>
      <c r="AA15" s="84">
        <f t="shared" si="21"/>
        <v>0.99495367504500787</v>
      </c>
      <c r="AB15" s="89">
        <f t="shared" si="22"/>
        <v>2.8322469656759568E-3</v>
      </c>
      <c r="AC15" s="88">
        <f t="shared" si="10"/>
        <v>6.178696446581926E-3</v>
      </c>
      <c r="AD15" s="91">
        <f t="shared" si="23"/>
        <v>1.2826398123383303E-2</v>
      </c>
      <c r="AU15" s="58">
        <v>1</v>
      </c>
      <c r="AV15" s="168">
        <f t="shared" si="24"/>
        <v>0</v>
      </c>
      <c r="AW15" s="168">
        <f t="shared" si="11"/>
        <v>6.647701676801376E-3</v>
      </c>
      <c r="AX15" s="168">
        <f t="shared" si="12"/>
        <v>3.323850838400688E-3</v>
      </c>
      <c r="AY15" s="168">
        <f t="shared" si="25"/>
        <v>0.17217469927095164</v>
      </c>
      <c r="AZ15" s="188">
        <f t="shared" si="13"/>
        <v>0</v>
      </c>
      <c r="BA15" s="189">
        <f t="shared" si="26"/>
        <v>0.17217469927095164</v>
      </c>
      <c r="BB15" s="74"/>
      <c r="BC15" s="171">
        <f t="shared" si="27"/>
        <v>8</v>
      </c>
      <c r="BD15" s="170" cm="1">
        <f t="array" ref="BD15">IFERROR(INDEX($E$8:$E$24,MATCH(AU15,$E$8:$E$24,-1)+1),BC15)</f>
        <v>8</v>
      </c>
      <c r="BE15" s="170">
        <f t="shared" si="14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3">IFERROR(INDEX($AD$8:$AD$24,MATCH(AU15,$N$8:$N$24,-1)),1)</f>
        <v>6.647701676801376E-3</v>
      </c>
      <c r="BJ15" s="172" cm="1">
        <f t="array" ref="BJ15">IFERROR(INDEX($AD$8:$AD$24,MATCH(AU15,$N$8:$N$24,-1)+1),BI15)</f>
        <v>4.3451440411321754E-3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0.17217469927095164</v>
      </c>
      <c r="BN15" s="172" cm="1">
        <f t="array" ref="BN15">IFERROR(INDEX($R$8:$R$24,MATCH(AU15,$N$8:$N$24,-1)+1),BM15)</f>
        <v>0.13934709728724287</v>
      </c>
    </row>
    <row r="16" spans="1:66" ht="17.25" customHeight="1" thickBot="1">
      <c r="A16"/>
      <c r="B16" s="42">
        <v>82.633300000000006</v>
      </c>
      <c r="C16" s="42">
        <v>3.8347000000000002</v>
      </c>
      <c r="D16" s="20"/>
      <c r="E16" s="32">
        <f t="shared" si="0"/>
        <v>93.5</v>
      </c>
      <c r="F16" s="30">
        <f t="shared" si="1"/>
        <v>2.1703000000000001</v>
      </c>
      <c r="G16" s="26">
        <f t="shared" si="32"/>
        <v>142.0086</v>
      </c>
      <c r="H16" s="9">
        <f t="shared" si="30"/>
        <v>1.4972542634803247E-2</v>
      </c>
      <c r="I16" s="11">
        <f t="shared" si="16"/>
        <v>0.97969396765825933</v>
      </c>
      <c r="K16" s="42">
        <v>0.5</v>
      </c>
      <c r="L16" s="42">
        <v>1048.3</v>
      </c>
      <c r="N16" s="42">
        <f t="shared" si="17"/>
        <v>1</v>
      </c>
      <c r="O16" s="30">
        <f t="shared" si="18"/>
        <v>1205.4000000000001</v>
      </c>
      <c r="P16" s="29">
        <f t="shared" si="19"/>
        <v>6322.1</v>
      </c>
      <c r="Q16" s="9">
        <f t="shared" si="20"/>
        <v>3.2827601983708758E-2</v>
      </c>
      <c r="R16" s="11">
        <f>Q16+R17</f>
        <v>0.17217469927095164</v>
      </c>
      <c r="S16"/>
      <c r="T16" s="79"/>
      <c r="U16" s="90">
        <f t="shared" si="4"/>
        <v>3.2827601983708758E-2</v>
      </c>
      <c r="V16" s="85">
        <f t="shared" si="5"/>
        <v>0.82782530072904836</v>
      </c>
      <c r="W16" s="86">
        <f t="shared" si="6"/>
        <v>8.0845208345444328E-2</v>
      </c>
      <c r="X16" s="86">
        <f t="shared" si="7"/>
        <v>2.1570498135318607E-3</v>
      </c>
      <c r="Y16" s="86">
        <f t="shared" si="8"/>
        <v>4.0443313873591864E-3</v>
      </c>
      <c r="Z16" s="86">
        <f t="shared" si="9"/>
        <v>2.4413996021833361E-3</v>
      </c>
      <c r="AA16" s="84">
        <f t="shared" si="21"/>
        <v>0.99755860039781663</v>
      </c>
      <c r="AB16" s="89">
        <f t="shared" si="22"/>
        <v>1.0554672710172974E-3</v>
      </c>
      <c r="AC16" s="88">
        <f t="shared" si="10"/>
        <v>2.3025576356692007E-3</v>
      </c>
      <c r="AD16" s="91">
        <f t="shared" si="23"/>
        <v>6.647701676801376E-3</v>
      </c>
      <c r="AU16" s="58">
        <v>6.3E-2</v>
      </c>
      <c r="AV16" s="168">
        <f t="shared" si="24"/>
        <v>0</v>
      </c>
      <c r="AW16" s="168">
        <f t="shared" si="11"/>
        <v>0</v>
      </c>
      <c r="AX16" s="168">
        <f t="shared" si="12"/>
        <v>0</v>
      </c>
      <c r="AY16" s="168">
        <f t="shared" si="25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7"/>
        <v>8</v>
      </c>
      <c r="BD16" s="174" cm="1">
        <f t="array" ref="BD16">IFERROR(INDEX($E$8:$E$24,MATCH(AU16,$E$8:$E$24,-1)+1),BC16)</f>
        <v>8</v>
      </c>
      <c r="BE16" s="174">
        <f t="shared" si="14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2">
        <v>71.7667</v>
      </c>
      <c r="C17" s="42">
        <v>6.8075999999999999</v>
      </c>
      <c r="D17" s="20"/>
      <c r="E17" s="32">
        <f t="shared" si="0"/>
        <v>82.633300000000006</v>
      </c>
      <c r="F17" s="30">
        <f t="shared" si="1"/>
        <v>3.8347000000000002</v>
      </c>
      <c r="G17" s="26">
        <f t="shared" si="32"/>
        <v>139.8383</v>
      </c>
      <c r="H17" s="9">
        <f t="shared" si="30"/>
        <v>2.6454964402008944E-2</v>
      </c>
      <c r="I17" s="11">
        <f t="shared" si="16"/>
        <v>0.96472142502345604</v>
      </c>
      <c r="K17" s="42">
        <v>0.25</v>
      </c>
      <c r="L17" s="42">
        <v>1891</v>
      </c>
      <c r="N17" s="42">
        <f t="shared" si="17"/>
        <v>0.5</v>
      </c>
      <c r="O17" s="30">
        <f t="shared" si="18"/>
        <v>1048.3</v>
      </c>
      <c r="P17" s="29">
        <f>O17+P18</f>
        <v>5116.7</v>
      </c>
      <c r="Q17" s="9">
        <f t="shared" si="20"/>
        <v>2.8549174680207304E-2</v>
      </c>
      <c r="R17" s="43">
        <f>Q17+R18</f>
        <v>0.13934709728724287</v>
      </c>
      <c r="S17"/>
      <c r="T17" s="79"/>
      <c r="U17" s="90">
        <f t="shared" si="4"/>
        <v>2.8549174680207304E-2</v>
      </c>
      <c r="V17" s="85">
        <f t="shared" si="5"/>
        <v>0.86065290271275718</v>
      </c>
      <c r="W17" s="86">
        <f t="shared" si="6"/>
        <v>5.7166195047502949E-2</v>
      </c>
      <c r="X17" s="86">
        <f t="shared" si="7"/>
        <v>1.0784547561032475E-3</v>
      </c>
      <c r="Y17" s="86">
        <f t="shared" si="8"/>
        <v>1.8872815738273255E-3</v>
      </c>
      <c r="Z17" s="86">
        <f t="shared" si="9"/>
        <v>1.1392757027654421E-3</v>
      </c>
      <c r="AA17" s="84">
        <f t="shared" si="21"/>
        <v>0.9988607242972346</v>
      </c>
      <c r="AB17" s="89">
        <f t="shared" si="22"/>
        <v>6.2507639695436913E-4</v>
      </c>
      <c r="AC17" s="88">
        <f t="shared" si="10"/>
        <v>1.3636371967239214E-3</v>
      </c>
      <c r="AD17" s="91">
        <f t="shared" si="23"/>
        <v>4.3451440411321754E-3</v>
      </c>
    </row>
    <row r="18" spans="1:66" ht="17.25" customHeight="1">
      <c r="A18"/>
      <c r="B18" s="42">
        <v>60.9</v>
      </c>
      <c r="C18" s="42">
        <v>11.998799999999999</v>
      </c>
      <c r="D18" s="20"/>
      <c r="E18" s="32">
        <f t="shared" si="0"/>
        <v>71.7667</v>
      </c>
      <c r="F18" s="30">
        <f t="shared" si="1"/>
        <v>6.8075999999999999</v>
      </c>
      <c r="G18" s="26">
        <f t="shared" si="32"/>
        <v>136.00360000000001</v>
      </c>
      <c r="H18" s="9">
        <f t="shared" si="30"/>
        <v>4.6964512390308515E-2</v>
      </c>
      <c r="I18" s="11">
        <f t="shared" si="16"/>
        <v>0.93826646062144714</v>
      </c>
      <c r="K18" s="60">
        <v>0.125</v>
      </c>
      <c r="L18" s="44">
        <v>2177.4</v>
      </c>
      <c r="N18" s="42">
        <f t="shared" si="17"/>
        <v>0.25</v>
      </c>
      <c r="O18" s="30">
        <f t="shared" si="18"/>
        <v>1891</v>
      </c>
      <c r="P18" s="29">
        <f>O18+P19</f>
        <v>4068.4</v>
      </c>
      <c r="Q18" s="9">
        <f t="shared" si="20"/>
        <v>5.1499083583203292E-2</v>
      </c>
      <c r="R18" s="43">
        <f>Q18+R19</f>
        <v>0.11079792260703558</v>
      </c>
      <c r="S18"/>
      <c r="T18" s="79"/>
      <c r="U18" s="90">
        <f t="shared" si="4"/>
        <v>5.1499083583203292E-2</v>
      </c>
      <c r="V18" s="85">
        <f t="shared" si="5"/>
        <v>0.88920207739296442</v>
      </c>
      <c r="W18" s="86">
        <f t="shared" si="6"/>
        <v>4.0422604172722164E-2</v>
      </c>
      <c r="X18" s="86">
        <f t="shared" si="7"/>
        <v>5.3921860921878832E-4</v>
      </c>
      <c r="Y18" s="86">
        <f>X18+Y19</f>
        <v>8.0882681772407802E-4</v>
      </c>
      <c r="Z18" s="86">
        <f t="shared" si="9"/>
        <v>4.8825610017980527E-4</v>
      </c>
      <c r="AA18" s="84">
        <f t="shared" si="21"/>
        <v>0.99951174389982023</v>
      </c>
      <c r="AB18" s="89">
        <f t="shared" si="22"/>
        <v>7.7219594473473753E-4</v>
      </c>
      <c r="AC18" s="88">
        <f t="shared" si="10"/>
        <v>1.6845862658233226E-3</v>
      </c>
      <c r="AD18" s="91">
        <f t="shared" si="23"/>
        <v>2.9815068444082539E-3</v>
      </c>
      <c r="AU18" s="194" t="s">
        <v>80</v>
      </c>
      <c r="AV18" s="235">
        <f t="shared" ref="AV18:AY18" si="34">SLOPE(AV21:AV22,AV19:AV20)*0.65+INTERCEPT(AV21:AV22,AV19:AV20)</f>
        <v>42.729807864171825</v>
      </c>
      <c r="AW18" s="236">
        <f t="shared" si="34"/>
        <v>54.704718516162018</v>
      </c>
      <c r="AX18" s="191">
        <f>SLOPE(AX21:AX22,AX19:AX20)*0.65+INTERCEPT(AX21:AX22,AX19:AX20)</f>
        <v>47.055771738066497</v>
      </c>
      <c r="AY18" s="237">
        <f t="shared" si="34"/>
        <v>20.15619732150796</v>
      </c>
    </row>
    <row r="19" spans="1:66" ht="17.25" customHeight="1">
      <c r="A19"/>
      <c r="B19" s="42">
        <v>50.033299999999997</v>
      </c>
      <c r="C19" s="42">
        <v>20.481400000000001</v>
      </c>
      <c r="E19" s="32">
        <f t="shared" si="0"/>
        <v>60.9</v>
      </c>
      <c r="F19" s="30">
        <f t="shared" si="1"/>
        <v>11.998799999999999</v>
      </c>
      <c r="G19" s="26">
        <f t="shared" si="32"/>
        <v>129.196</v>
      </c>
      <c r="H19" s="9">
        <f t="shared" si="30"/>
        <v>8.2777747116286771E-2</v>
      </c>
      <c r="I19" s="11">
        <f t="shared" si="16"/>
        <v>0.89130194823113862</v>
      </c>
      <c r="K19" s="60">
        <v>6.3E-2</v>
      </c>
      <c r="L19" s="60">
        <v>0</v>
      </c>
      <c r="N19" s="42">
        <f t="shared" ref="N19:N20" si="35">K18</f>
        <v>0.125</v>
      </c>
      <c r="O19" s="30">
        <f t="shared" ref="O19:O20" si="36">L18</f>
        <v>2177.4</v>
      </c>
      <c r="P19" s="29">
        <f t="shared" ref="P19:P20" si="37">O19</f>
        <v>2177.4</v>
      </c>
      <c r="Q19" s="9">
        <f t="shared" ref="Q19:Q20" si="38">O19/$L$6</f>
        <v>5.9298839023832289E-2</v>
      </c>
      <c r="R19" s="43">
        <f t="shared" ref="R19:R20" si="39">Q19</f>
        <v>5.9298839023832289E-2</v>
      </c>
      <c r="S19"/>
      <c r="T19" s="79"/>
      <c r="U19" s="90">
        <f t="shared" si="4"/>
        <v>5.9298839023832289E-2</v>
      </c>
      <c r="V19" s="85">
        <f t="shared" si="5"/>
        <v>0.94070116097616774</v>
      </c>
      <c r="W19" s="86">
        <f t="shared" si="6"/>
        <v>2.8583097523751475E-2</v>
      </c>
      <c r="X19" s="86">
        <f t="shared" si="7"/>
        <v>2.6960820850528976E-4</v>
      </c>
      <c r="Y19" s="86">
        <f>X19</f>
        <v>2.6960820850528976E-4</v>
      </c>
      <c r="Z19" s="86">
        <f t="shared" si="9"/>
        <v>1.6275159227740064E-4</v>
      </c>
      <c r="AA19" s="84">
        <f t="shared" si="21"/>
        <v>0.99983724840772259</v>
      </c>
      <c r="AB19" s="89">
        <f t="shared" si="22"/>
        <v>5.9449422789687345E-4</v>
      </c>
      <c r="AC19" s="88">
        <f t="shared" si="10"/>
        <v>1.2969205785849313E-3</v>
      </c>
      <c r="AD19" s="91">
        <f>AC19+AD20</f>
        <v>1.2969205785849313E-3</v>
      </c>
      <c r="AU19" s="193"/>
      <c r="AV19" s="170">
        <f t="shared" ref="AV19:AW19" si="40">INDEX(AV8:AV16,MATCH(0.65,AV8:AV16,-1))</f>
        <v>0.90469975882772791</v>
      </c>
      <c r="AW19" s="170">
        <f t="shared" si="40"/>
        <v>0.71295075103593253</v>
      </c>
      <c r="AX19" s="170">
        <f>INDEX(AX8:AX16,MATCH(0.65,AX8:AX16,-1))</f>
        <v>0.80882525493183022</v>
      </c>
      <c r="AY19" s="170">
        <f t="shared" ref="AY19" si="41">INDEX(AY8:AY16,MATCH(0.65,AY8:AY16,-1))</f>
        <v>0.80437774847768573</v>
      </c>
    </row>
    <row r="20" spans="1:66" ht="17.25" customHeight="1" thickBot="1">
      <c r="A20"/>
      <c r="B20" s="42">
        <v>39.166699999999999</v>
      </c>
      <c r="C20" s="42">
        <v>32.025300000000001</v>
      </c>
      <c r="E20" s="32">
        <f t="shared" si="0"/>
        <v>50.033299999999997</v>
      </c>
      <c r="F20" s="30">
        <f t="shared" si="1"/>
        <v>20.481400000000001</v>
      </c>
      <c r="G20" s="26">
        <f t="shared" si="32"/>
        <v>117.19720000000001</v>
      </c>
      <c r="H20" s="9">
        <f t="shared" si="30"/>
        <v>0.14129780892985264</v>
      </c>
      <c r="I20" s="11">
        <f t="shared" si="16"/>
        <v>0.8085242011148519</v>
      </c>
      <c r="K20"/>
      <c r="L20"/>
      <c r="N20" s="42">
        <f t="shared" si="35"/>
        <v>6.3E-2</v>
      </c>
      <c r="O20" s="30">
        <f t="shared" si="36"/>
        <v>0</v>
      </c>
      <c r="P20" s="29">
        <f t="shared" si="37"/>
        <v>0</v>
      </c>
      <c r="Q20" s="9">
        <f t="shared" si="38"/>
        <v>0</v>
      </c>
      <c r="R20" s="43">
        <f t="shared" si="39"/>
        <v>0</v>
      </c>
      <c r="S20"/>
      <c r="T20" s="79"/>
      <c r="U20" s="92">
        <f t="shared" si="4"/>
        <v>0</v>
      </c>
      <c r="V20" s="93">
        <f t="shared" si="5"/>
        <v>1</v>
      </c>
      <c r="W20" s="94">
        <f t="shared" si="6"/>
        <v>2.0291986247835694E-2</v>
      </c>
      <c r="X20" s="151">
        <v>0</v>
      </c>
      <c r="Y20" s="151">
        <v>0</v>
      </c>
      <c r="Z20" s="151">
        <v>0</v>
      </c>
      <c r="AA20" s="95">
        <f>1-AH38</f>
        <v>1</v>
      </c>
      <c r="AB20" s="96">
        <v>0</v>
      </c>
      <c r="AC20" s="97">
        <f t="shared" si="10"/>
        <v>0</v>
      </c>
      <c r="AD20" s="98">
        <f>AC20</f>
        <v>0</v>
      </c>
      <c r="AV20" s="170" cm="1">
        <f t="array" ref="AV20">INDEX(AV8:AV16,MATCH(0.65,AV8:AV16,-1)+1)</f>
        <v>0.5215159948805036</v>
      </c>
      <c r="AW20" s="170" cm="1">
        <f t="array" ref="AW20">INDEX(AW8:AW16,MATCH(0.65,AW8:AW16,-1)+1)</f>
        <v>0.49623606233582301</v>
      </c>
      <c r="AX20" s="170" cm="1">
        <f t="array" ref="AX20">INDEX(AX8:AX16,MATCH(0.65,AX8:AX16,-1)+1)</f>
        <v>0.50887602860816328</v>
      </c>
      <c r="AY20" s="170" cm="1">
        <f t="array" ref="AY20">INDEX(AY8:AY16,MATCH(0.65,AY8:AY16,-1)+1)</f>
        <v>0.59582615042307685</v>
      </c>
      <c r="BD20" s="169"/>
    </row>
    <row r="21" spans="1:66" ht="17.25" customHeight="1">
      <c r="A21"/>
      <c r="B21" s="42">
        <v>28.3</v>
      </c>
      <c r="C21" s="42">
        <v>39.817</v>
      </c>
      <c r="E21" s="32">
        <f t="shared" si="0"/>
        <v>39.166699999999999</v>
      </c>
      <c r="F21" s="30">
        <f t="shared" si="1"/>
        <v>32.025300000000001</v>
      </c>
      <c r="G21" s="26">
        <f t="shared" si="32"/>
        <v>96.715800000000002</v>
      </c>
      <c r="H21" s="9">
        <f t="shared" si="30"/>
        <v>0.22093727578784703</v>
      </c>
      <c r="I21" s="11">
        <f t="shared" si="16"/>
        <v>0.66722639218499924</v>
      </c>
      <c r="K21"/>
      <c r="L21"/>
      <c r="S21"/>
      <c r="T21" s="77"/>
      <c r="U21" s="81"/>
      <c r="V21" s="81"/>
      <c r="W21" s="81"/>
      <c r="X21" s="81"/>
      <c r="Y21" s="81"/>
      <c r="Z21" s="81"/>
      <c r="AA21" s="81"/>
      <c r="AB21" s="80">
        <f>SUM(AB8:AB20)</f>
        <v>0.45838907772249671</v>
      </c>
      <c r="AC21" s="78">
        <f>SUM(AC8:AC20)</f>
        <v>1.0000000000000002</v>
      </c>
      <c r="AD21" s="13"/>
      <c r="AV21" s="170">
        <f t="shared" ref="AV21:AW21" si="42">INDEX($AU$8:$AU$16,MATCH(0.65,AV8:AV16,-1))</f>
        <v>64</v>
      </c>
      <c r="AW21" s="170">
        <f t="shared" si="42"/>
        <v>64</v>
      </c>
      <c r="AX21" s="170">
        <f>INDEX($AU$8:$AU$16,MATCH(0.65,AX8:AX16,-1))</f>
        <v>64</v>
      </c>
      <c r="AY21" s="170">
        <f t="shared" ref="AY21" si="43">INDEX($AU$8:$AU$16,MATCH(0.65,AY8:AY16,-1))</f>
        <v>32</v>
      </c>
      <c r="BD21" s="169"/>
    </row>
    <row r="22" spans="1:66" ht="17.25" customHeight="1">
      <c r="A22"/>
      <c r="B22" s="42">
        <v>17.433299999999999</v>
      </c>
      <c r="C22" s="42">
        <v>24.8735</v>
      </c>
      <c r="E22" s="32">
        <f t="shared" si="0"/>
        <v>28.3</v>
      </c>
      <c r="F22" s="30">
        <f t="shared" si="1"/>
        <v>39.817</v>
      </c>
      <c r="G22" s="26">
        <f t="shared" si="32"/>
        <v>64.6905</v>
      </c>
      <c r="H22" s="9">
        <f t="shared" si="30"/>
        <v>0.2746909321706496</v>
      </c>
      <c r="I22" s="11">
        <f t="shared" si="16"/>
        <v>0.44628911639715219</v>
      </c>
      <c r="K22" s="24"/>
      <c r="N22" t="s">
        <v>80</v>
      </c>
      <c r="O22" s="159">
        <f>N12+(0.65-R12)/(R11-R12)*(N11-N12)</f>
        <v>20.044180548268628</v>
      </c>
      <c r="P22"/>
      <c r="Q22"/>
      <c r="R22"/>
      <c r="S22"/>
      <c r="T22"/>
      <c r="W22" t="s">
        <v>80</v>
      </c>
      <c r="X22" s="159">
        <f>N11+(0.65-AD11)/(AD10-AD11)*(N10-N11)</f>
        <v>55.175872257565672</v>
      </c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56">
        <v>8</v>
      </c>
      <c r="C23" s="57">
        <v>0</v>
      </c>
      <c r="E23" s="32">
        <f t="shared" si="0"/>
        <v>17.433299999999999</v>
      </c>
      <c r="F23" s="30">
        <f t="shared" si="1"/>
        <v>24.8735</v>
      </c>
      <c r="G23" s="26">
        <f>F23</f>
        <v>24.8735</v>
      </c>
      <c r="H23" s="9">
        <f t="shared" si="30"/>
        <v>0.17159818422650258</v>
      </c>
      <c r="I23" s="11">
        <f>H23</f>
        <v>0.17159818422650258</v>
      </c>
      <c r="K23" s="24"/>
      <c r="N23"/>
      <c r="O23"/>
      <c r="P23"/>
      <c r="Q23"/>
      <c r="R23"/>
      <c r="S23"/>
      <c r="T23"/>
      <c r="U23"/>
      <c r="V23"/>
      <c r="W23"/>
      <c r="X23"/>
      <c r="Y23"/>
      <c r="Z23"/>
      <c r="AA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ref="H24" si="44">F24/$C$6</f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U24" s="194" t="s">
        <v>176</v>
      </c>
      <c r="AV24" s="235">
        <f t="shared" ref="AV24:AW24" si="45">SLOPE(AV27:AV28,AV25:AV26)*0.84+INTERCEPT(AV27:AV28,AV25:AV26)</f>
        <v>58.596868455072524</v>
      </c>
      <c r="AW24" s="236">
        <f t="shared" si="45"/>
        <v>92.326679003846323</v>
      </c>
      <c r="AX24" s="191">
        <f>SLOPE(AX27:AX28,AX25:AX26)*0.84+INTERCEPT(AX27:AX28,AX25:AX26)</f>
        <v>74.534269826882053</v>
      </c>
      <c r="AY24" s="237">
        <f>SLOPE(AY27:AY28,AY25:AY26)*0.84+INTERCEPT(AY27:AY28,AY25:AY26)</f>
        <v>51.358819944249831</v>
      </c>
      <c r="BC24" s="12" t="s">
        <v>177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A25"/>
      <c r="AU25" s="193"/>
      <c r="AV25" s="170">
        <f t="shared" ref="AV25:AW25" si="46">INDEX(AV8:AV16,MATCH(0.84,AV8:AV16,-1))</f>
        <v>0.90469975882772791</v>
      </c>
      <c r="AW25" s="170">
        <f t="shared" si="46"/>
        <v>1.0000000000000002</v>
      </c>
      <c r="AX25" s="170">
        <f>INDEX(AX8:AX16,MATCH(0.84,AX8:AX16,-1))</f>
        <v>0.99822458845482553</v>
      </c>
      <c r="AY25" s="170">
        <f>INDEX(AY8:AY16,MATCH(0.84,AY8:AY16,-1))</f>
        <v>0.8632610921937186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E22+(0.65-I22)/(I21-I22)*(E21-E22)</f>
        <v>38.319427690294859</v>
      </c>
      <c r="I26" s="23"/>
      <c r="M26"/>
      <c r="N26" s="287"/>
      <c r="O26"/>
      <c r="P26"/>
      <c r="Q26"/>
      <c r="R26"/>
      <c r="Z26" s="82"/>
      <c r="AA26"/>
      <c r="AV26" s="170">
        <f t="shared" ref="AV26:AW26" si="47">INDEX(AV8:AV16,MATCH(0.84,AV8:AV16,-1)+1)</f>
        <v>0.5215159948805036</v>
      </c>
      <c r="AW26" s="170">
        <f t="shared" si="47"/>
        <v>0.71295075103593253</v>
      </c>
      <c r="AX26" s="170">
        <f>INDEX(AX8:AX16,MATCH(0.84,AX8:AX16,-1)+1)</f>
        <v>0.80882525493183022</v>
      </c>
      <c r="AY26" s="170">
        <f>INDEX(AY8:AY16,MATCH(0.84,AY8:AY16,-1)+1)</f>
        <v>0.80437774847768573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16" t="s">
        <v>1</v>
      </c>
      <c r="C27" s="17" t="s">
        <v>45</v>
      </c>
      <c r="E27" s="239" t="s">
        <v>176</v>
      </c>
      <c r="F27" s="240">
        <f t="shared" ref="F27" si="48">SLOPE(F30:F31,F28:F29)*0.84+INTERCEPT(F30:F31,F28:F29)</f>
        <v>54.165304985165164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A27"/>
      <c r="AV27" s="170">
        <f t="shared" ref="AV27:AW27" si="49">INDEX($AU$8:$AU$16,MATCH(0.84,AV8:AV16,-1))</f>
        <v>64</v>
      </c>
      <c r="AW27" s="170">
        <f t="shared" si="49"/>
        <v>128</v>
      </c>
      <c r="AX27" s="170">
        <f>INDEX($AU$8:$AU$16,MATCH(0.84,AX8:AX16,-1))</f>
        <v>128</v>
      </c>
      <c r="AY27" s="170">
        <f>INDEX($AU$8:$AU$16,MATCH(0.84,AY8:AY16,-1))</f>
        <v>64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0.89130194823113862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50">P28-P29</f>
        <v>0.11906384447597596</v>
      </c>
      <c r="R28" s="123">
        <f>Q28</f>
        <v>0.11906384447597596</v>
      </c>
      <c r="T28" s="113"/>
      <c r="U28" s="115">
        <f>U29+R28</f>
        <v>1</v>
      </c>
      <c r="V28" s="115">
        <f>U28-V31-V34-V37-V40-V43</f>
        <v>0.23083024418185372</v>
      </c>
      <c r="X28" s="130">
        <v>63</v>
      </c>
      <c r="Y28" s="131">
        <f>V28</f>
        <v>0.23083024418185372</v>
      </c>
      <c r="Z28" s="132">
        <f>ROUND(Y28*100,0)</f>
        <v>23</v>
      </c>
      <c r="AA28"/>
      <c r="AV28" s="170">
        <f t="shared" ref="AV28:AW28" si="51">INDEX($AU$8:$AU$16,MATCH(0.84,AV8:AV16,-1)+1)</f>
        <v>32</v>
      </c>
      <c r="AW28" s="170">
        <f t="shared" si="51"/>
        <v>64</v>
      </c>
      <c r="AX28" s="170">
        <f>INDEX($AU$8:$AU$16,MATCH(0.84,AX8:AX16,-1)+1)</f>
        <v>64</v>
      </c>
      <c r="AY28" s="170">
        <f>INDEX($AU$8:$AU$16,MATCH(0.84,AY8:AY16,-1)+1)</f>
        <v>32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(I18-I19)/(E18-E19)*(B29-E19)+I19</f>
        <v>0.90037788444173139</v>
      </c>
      <c r="F29" s="170">
        <f>INDEX(I8:I24,MATCH(0.84,I8:I24,-1)+1)</f>
        <v>0.8085242011148519</v>
      </c>
      <c r="K29" s="44">
        <v>63</v>
      </c>
      <c r="L29" s="69">
        <f>R10</f>
        <v>0.86149442660631659</v>
      </c>
      <c r="N29" s="111"/>
      <c r="O29" s="124">
        <v>63</v>
      </c>
      <c r="P29" s="85">
        <f t="shared" ref="P29:P34" si="52">(C29+L29)/2</f>
        <v>0.88093615552402404</v>
      </c>
      <c r="Q29" s="119">
        <f t="shared" si="50"/>
        <v>0.22353279941175563</v>
      </c>
      <c r="R29" s="125">
        <f t="shared" ref="R29:R32" si="53">Q29/2</f>
        <v>0.11176639970587782</v>
      </c>
      <c r="S29" s="12"/>
      <c r="T29" s="129">
        <v>63</v>
      </c>
      <c r="U29" s="115">
        <f>P29</f>
        <v>0.88093615552402404</v>
      </c>
      <c r="V29" s="115"/>
      <c r="W29" s="12"/>
      <c r="X29" s="133">
        <v>31.5</v>
      </c>
      <c r="Y29" s="88">
        <f>V31</f>
        <v>0.25513017112811853</v>
      </c>
      <c r="Z29" s="134">
        <f t="shared" ref="Z29:Z33" si="54">ROUND(Y29*100,0)</f>
        <v>26</v>
      </c>
    </row>
    <row r="30" spans="1:66" customFormat="1" ht="14.4">
      <c r="B30" s="44">
        <v>31.5</v>
      </c>
      <c r="C30" s="69">
        <f>(I21-I22)/(E21-E22)*(B30-E22)+I22</f>
        <v>0.51135020049086144</v>
      </c>
      <c r="F30" s="170">
        <f>INDEX(E8:E24,MATCH(0.84,I8:I24,-1))</f>
        <v>60.9</v>
      </c>
      <c r="K30" s="44">
        <v>31.5</v>
      </c>
      <c r="L30" s="69">
        <f>R11</f>
        <v>0.80345651173367538</v>
      </c>
      <c r="N30" s="111"/>
      <c r="O30" s="124">
        <v>31.5</v>
      </c>
      <c r="P30" s="85">
        <f t="shared" si="52"/>
        <v>0.65740335611226841</v>
      </c>
      <c r="Q30" s="119">
        <f t="shared" si="50"/>
        <v>0.28672754284448132</v>
      </c>
      <c r="R30" s="125">
        <f t="shared" si="53"/>
        <v>0.14336377142224066</v>
      </c>
      <c r="S30" s="12"/>
      <c r="T30" s="114"/>
      <c r="U30" s="115">
        <f>U29-R29</f>
        <v>0.76916975581814628</v>
      </c>
      <c r="V30" s="115"/>
      <c r="W30" s="12"/>
      <c r="X30" s="133">
        <v>16</v>
      </c>
      <c r="Y30" s="88">
        <f>V34</f>
        <v>0.21883583167101039</v>
      </c>
      <c r="Z30" s="134">
        <f t="shared" si="54"/>
        <v>22</v>
      </c>
    </row>
    <row r="31" spans="1:66" customFormat="1" ht="14.4">
      <c r="B31" s="44">
        <v>16</v>
      </c>
      <c r="C31" s="69">
        <f>(I23-I24)/(E23-E24)*(B31-E24)+I24</f>
        <v>0.1455254761124973</v>
      </c>
      <c r="F31" s="170">
        <f>INDEX(E8:E24,MATCH(0.84,I8:I24,-1)+1)</f>
        <v>50.033299999999997</v>
      </c>
      <c r="K31" s="44">
        <v>16</v>
      </c>
      <c r="L31" s="72">
        <f>R12</f>
        <v>0.59582615042307685</v>
      </c>
      <c r="N31" s="111"/>
      <c r="O31" s="124">
        <v>16</v>
      </c>
      <c r="P31" s="85">
        <f t="shared" si="52"/>
        <v>0.37067581326778709</v>
      </c>
      <c r="Q31" s="119">
        <f t="shared" si="50"/>
        <v>0.15094412049753944</v>
      </c>
      <c r="R31" s="125">
        <f t="shared" si="53"/>
        <v>7.5472060248769721E-2</v>
      </c>
      <c r="S31" s="12"/>
      <c r="T31" s="114"/>
      <c r="U31" s="115">
        <f>U32+R29</f>
        <v>0.76916975581814628</v>
      </c>
      <c r="V31" s="115">
        <f>U31-V34-V37-V40-V43</f>
        <v>0.25513017112811853</v>
      </c>
      <c r="W31" s="12"/>
      <c r="X31" s="133">
        <v>8</v>
      </c>
      <c r="Y31" s="88">
        <f>V37</f>
        <v>0.12777998718597677</v>
      </c>
      <c r="Z31" s="134">
        <f t="shared" si="54"/>
        <v>13</v>
      </c>
    </row>
    <row r="32" spans="1:66" customFormat="1" ht="14.4">
      <c r="B32" s="44">
        <v>8</v>
      </c>
      <c r="C32" s="44">
        <v>0</v>
      </c>
      <c r="K32" s="44">
        <v>8</v>
      </c>
      <c r="L32" s="72">
        <f>R13</f>
        <v>0.4394633855404953</v>
      </c>
      <c r="N32" s="111"/>
      <c r="O32" s="124">
        <v>8</v>
      </c>
      <c r="P32" s="85">
        <f t="shared" si="52"/>
        <v>0.21973169277024765</v>
      </c>
      <c r="Q32" s="119">
        <f t="shared" si="50"/>
        <v>0.10461585387441413</v>
      </c>
      <c r="R32" s="125">
        <f t="shared" si="53"/>
        <v>5.2307926937207067E-2</v>
      </c>
      <c r="S32" s="12"/>
      <c r="T32" s="114">
        <v>31.5</v>
      </c>
      <c r="U32" s="115">
        <f>P30</f>
        <v>0.65740335611226841</v>
      </c>
      <c r="V32" s="115"/>
      <c r="W32" s="12"/>
      <c r="X32" s="133">
        <v>2</v>
      </c>
      <c r="Y32" s="88">
        <f>V40</f>
        <v>7.5029072063313107E-2</v>
      </c>
      <c r="Z32" s="134">
        <f t="shared" si="54"/>
        <v>8</v>
      </c>
    </row>
    <row r="33" spans="2:26" customFormat="1" ht="15" thickBot="1">
      <c r="B33" s="44">
        <v>2</v>
      </c>
      <c r="C33" s="44">
        <v>0</v>
      </c>
      <c r="K33" s="65">
        <v>2</v>
      </c>
      <c r="L33" s="72">
        <f>R15</f>
        <v>0.23023167779166703</v>
      </c>
      <c r="N33" s="111"/>
      <c r="O33" s="124">
        <v>2</v>
      </c>
      <c r="P33" s="85">
        <f t="shared" si="52"/>
        <v>0.11511583889583352</v>
      </c>
      <c r="Q33" s="119">
        <f t="shared" si="50"/>
        <v>4.5442290252212081E-2</v>
      </c>
      <c r="R33" s="125">
        <f>Q33/2</f>
        <v>2.272114512610604E-2</v>
      </c>
      <c r="S33" s="12"/>
      <c r="T33" s="114"/>
      <c r="U33" s="115">
        <f>U32-R30</f>
        <v>0.51403958469002775</v>
      </c>
      <c r="V33" s="115"/>
      <c r="W33" s="12"/>
      <c r="X33" s="135">
        <v>0.5</v>
      </c>
      <c r="Y33" s="97">
        <f>V43</f>
        <v>9.2394693769727476E-2</v>
      </c>
      <c r="Z33" s="136">
        <f t="shared" si="54"/>
        <v>9</v>
      </c>
    </row>
    <row r="34" spans="2:26" customFormat="1" ht="13.8" thickBot="1">
      <c r="B34" s="44">
        <v>0.5</v>
      </c>
      <c r="C34" s="44">
        <v>0</v>
      </c>
      <c r="K34" s="65">
        <v>0.5</v>
      </c>
      <c r="L34" s="72">
        <f>R17</f>
        <v>0.13934709728724287</v>
      </c>
      <c r="N34" s="111"/>
      <c r="O34" s="126">
        <v>0.5</v>
      </c>
      <c r="P34" s="93">
        <f t="shared" si="52"/>
        <v>6.9673548643621436E-2</v>
      </c>
      <c r="Q34" s="127"/>
      <c r="R34" s="128"/>
      <c r="S34" s="12"/>
      <c r="T34" s="114"/>
      <c r="U34" s="115">
        <f>U35+R30</f>
        <v>0.51403958469002775</v>
      </c>
      <c r="V34" s="115">
        <f>U34-V37-V40-V43</f>
        <v>0.21883583167101039</v>
      </c>
      <c r="W34" s="12"/>
      <c r="X34" s="79"/>
      <c r="Y34" s="79"/>
      <c r="Z34" s="116">
        <f>SUM(Z28:Z33)</f>
        <v>101</v>
      </c>
    </row>
    <row r="35" spans="2:26" customFormat="1" ht="13.2">
      <c r="B35" s="46"/>
      <c r="C35" s="46"/>
      <c r="N35" s="12"/>
      <c r="O35" s="13"/>
      <c r="P35" s="112"/>
      <c r="Q35" s="46"/>
      <c r="R35" s="13"/>
      <c r="S35" s="12"/>
      <c r="T35" s="129">
        <v>16</v>
      </c>
      <c r="U35" s="115">
        <f>P31</f>
        <v>0.37067581326778709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0.29520375301901736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0.29520375301901736</v>
      </c>
      <c r="V37" s="115">
        <f>U37-V40-V43</f>
        <v>0.12777998718597677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0.21973169277024765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0.16742376583304058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0.16742376583304058</v>
      </c>
      <c r="V40" s="115">
        <f>U40-V43</f>
        <v>7.5029072063313107E-2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0.11511583889583352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9.2394693769727476E-2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9.2394693769727476E-2</v>
      </c>
      <c r="V43" s="115">
        <f>U43</f>
        <v>9.2394693769727476E-2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6.9673548643621436E-2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>
      <c r="B101" s="12"/>
      <c r="C101" s="13"/>
    </row>
    <row r="102" spans="2:66" customFormat="1" ht="13.2">
      <c r="B102" s="12"/>
      <c r="C102" s="13"/>
    </row>
    <row r="103" spans="2:66" customFormat="1" ht="13.2">
      <c r="B103" s="12"/>
      <c r="C103" s="13"/>
    </row>
    <row r="104" spans="2:66" customFormat="1" ht="13.2">
      <c r="B104" s="12"/>
      <c r="C104" s="13"/>
    </row>
    <row r="105" spans="2:66" customFormat="1" ht="13.2">
      <c r="B105" s="12"/>
      <c r="C105" s="13"/>
    </row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5"/>
  <sheetViews>
    <sheetView workbookViewId="0">
      <selection activeCell="C13" sqref="C13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116</v>
      </c>
      <c r="C3" s="294"/>
      <c r="D3" s="294" t="s">
        <v>117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49" t="s">
        <v>102</v>
      </c>
      <c r="C4" s="250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254">
        <v>256</v>
      </c>
      <c r="B5" s="211">
        <f>pos2b!AV8</f>
        <v>1</v>
      </c>
      <c r="C5" s="212">
        <f>pos2b!AY8</f>
        <v>1</v>
      </c>
      <c r="D5" s="248">
        <f>'pos3'!AV8</f>
        <v>0.99999999999999989</v>
      </c>
      <c r="E5" s="212">
        <f>'pos3'!AY8</f>
        <v>1</v>
      </c>
      <c r="F5" s="198">
        <f>0.5*(B5+D5)</f>
        <v>1</v>
      </c>
      <c r="G5" s="169">
        <f>0.5*(C5+E5)</f>
        <v>1</v>
      </c>
      <c r="H5" s="195">
        <f>F5-F6</f>
        <v>1.7618232319268179E-2</v>
      </c>
      <c r="I5" s="202">
        <f>G5-G6</f>
        <v>1.801698462972845E-2</v>
      </c>
    </row>
    <row r="6" spans="1:9">
      <c r="A6" s="254">
        <v>128</v>
      </c>
      <c r="B6" s="198">
        <f>pos2b!AV9</f>
        <v>0.99644917690965074</v>
      </c>
      <c r="C6" s="199">
        <f>pos2b!AY9</f>
        <v>0.9639660307405431</v>
      </c>
      <c r="D6" s="169">
        <f>'pos3'!AV9</f>
        <v>0.96831435845181302</v>
      </c>
      <c r="E6" s="199">
        <f>'pos3'!AY9</f>
        <v>1</v>
      </c>
      <c r="F6" s="198">
        <f t="shared" ref="F6:G13" si="0">0.5*(B6+D6)</f>
        <v>0.98238176768073182</v>
      </c>
      <c r="G6" s="169">
        <f t="shared" si="0"/>
        <v>0.98198301537027155</v>
      </c>
      <c r="H6" s="195">
        <f t="shared" ref="H6:H12" si="1">F6-F7</f>
        <v>0.13989667371865266</v>
      </c>
      <c r="I6" s="202">
        <f t="shared" ref="I6:I12" si="2">G6-G7</f>
        <v>5.1962492428184515E-2</v>
      </c>
    </row>
    <row r="7" spans="1:9">
      <c r="A7" s="254">
        <v>64</v>
      </c>
      <c r="B7" s="198">
        <f>pos2b!AV10</f>
        <v>0.90469975882772791</v>
      </c>
      <c r="C7" s="199">
        <f>pos2b!AY10</f>
        <v>0.8632610921937186</v>
      </c>
      <c r="D7" s="169">
        <f>'pos3'!AV10</f>
        <v>0.78027042909643041</v>
      </c>
      <c r="E7" s="199">
        <f>'pos3'!AY10</f>
        <v>0.99677995369045536</v>
      </c>
      <c r="F7" s="198">
        <f t="shared" si="0"/>
        <v>0.84248509396207916</v>
      </c>
      <c r="G7" s="169">
        <f t="shared" si="0"/>
        <v>0.93002052294208704</v>
      </c>
      <c r="H7" s="195">
        <f t="shared" si="1"/>
        <v>0.35773870757561599</v>
      </c>
      <c r="I7" s="202">
        <f t="shared" si="2"/>
        <v>4.661525217558693E-2</v>
      </c>
    </row>
    <row r="8" spans="1:9">
      <c r="A8" s="254">
        <v>32</v>
      </c>
      <c r="B8" s="198">
        <f>pos2b!AV11</f>
        <v>0.5215159948805036</v>
      </c>
      <c r="C8" s="199">
        <f>pos2b!AY11</f>
        <v>0.80437774847768573</v>
      </c>
      <c r="D8" s="169">
        <f>'pos3'!AV11</f>
        <v>0.44797677789242268</v>
      </c>
      <c r="E8" s="199">
        <f>'pos3'!AY11</f>
        <v>0.96243279305531448</v>
      </c>
      <c r="F8" s="198">
        <f t="shared" si="0"/>
        <v>0.48474638638646317</v>
      </c>
      <c r="G8" s="169">
        <f t="shared" si="0"/>
        <v>0.88340527076650011</v>
      </c>
      <c r="H8" s="195">
        <f t="shared" si="1"/>
        <v>0.32716783367431568</v>
      </c>
      <c r="I8" s="202">
        <f t="shared" si="2"/>
        <v>0.17394535181155257</v>
      </c>
    </row>
    <row r="9" spans="1:9">
      <c r="A9" s="254">
        <v>16</v>
      </c>
      <c r="B9" s="198">
        <f>pos2b!AV12</f>
        <v>0.1455254761124973</v>
      </c>
      <c r="C9" s="199">
        <f>pos2b!AY12</f>
        <v>0.59582615042307685</v>
      </c>
      <c r="D9" s="169">
        <f>'pos3'!AV12</f>
        <v>0.1696316293117977</v>
      </c>
      <c r="E9" s="199">
        <f>'pos3'!AY12</f>
        <v>0.82309368748681822</v>
      </c>
      <c r="F9" s="198">
        <f t="shared" si="0"/>
        <v>0.15757855271214749</v>
      </c>
      <c r="G9" s="169">
        <f t="shared" si="0"/>
        <v>0.70945991895494753</v>
      </c>
      <c r="H9" s="195">
        <f t="shared" si="1"/>
        <v>0.15757855271214749</v>
      </c>
      <c r="I9" s="202">
        <f t="shared" si="2"/>
        <v>0.14846776870804357</v>
      </c>
    </row>
    <row r="10" spans="1:9">
      <c r="A10" s="254">
        <v>8</v>
      </c>
      <c r="B10" s="198">
        <f>pos2b!AV13</f>
        <v>0</v>
      </c>
      <c r="C10" s="199">
        <f>pos2b!AY13</f>
        <v>0.4394633855404953</v>
      </c>
      <c r="D10" s="169">
        <f>'pos3'!AV13</f>
        <v>0</v>
      </c>
      <c r="E10" s="199">
        <f>'pos3'!AY13</f>
        <v>0.68252091495331269</v>
      </c>
      <c r="F10" s="198">
        <f t="shared" si="0"/>
        <v>0</v>
      </c>
      <c r="G10" s="169">
        <f t="shared" si="0"/>
        <v>0.56099215024690396</v>
      </c>
      <c r="H10" s="195">
        <f t="shared" si="1"/>
        <v>0</v>
      </c>
      <c r="I10" s="202">
        <f t="shared" si="2"/>
        <v>0.23002248913935808</v>
      </c>
    </row>
    <row r="11" spans="1:9">
      <c r="A11" s="254">
        <v>2</v>
      </c>
      <c r="B11" s="198">
        <f>pos2b!AV14</f>
        <v>0</v>
      </c>
      <c r="C11" s="199">
        <f>pos2b!AY14</f>
        <v>0.23023167779166703</v>
      </c>
      <c r="D11" s="169">
        <f>'pos3'!AV14</f>
        <v>0</v>
      </c>
      <c r="E11" s="199">
        <f>'pos3'!AY14</f>
        <v>0.43170764442342469</v>
      </c>
      <c r="F11" s="198">
        <f t="shared" si="0"/>
        <v>0</v>
      </c>
      <c r="G11" s="169">
        <f t="shared" si="0"/>
        <v>0.33096966110754589</v>
      </c>
      <c r="H11" s="195">
        <f t="shared" si="1"/>
        <v>0</v>
      </c>
      <c r="I11" s="202">
        <f t="shared" si="2"/>
        <v>5.9568475327707371E-2</v>
      </c>
    </row>
    <row r="12" spans="1:9">
      <c r="A12" s="254">
        <v>1</v>
      </c>
      <c r="B12" s="198">
        <f>pos2b!AV15</f>
        <v>0</v>
      </c>
      <c r="C12" s="199">
        <f>pos2b!AY15</f>
        <v>0.17217469927095164</v>
      </c>
      <c r="D12" s="169">
        <f>'pos3'!AV15</f>
        <v>0</v>
      </c>
      <c r="E12" s="199">
        <f>'pos3'!AY15</f>
        <v>0.3706276722887254</v>
      </c>
      <c r="F12" s="198">
        <f t="shared" si="0"/>
        <v>0</v>
      </c>
      <c r="G12" s="169">
        <f t="shared" si="0"/>
        <v>0.27140118577983852</v>
      </c>
      <c r="H12" s="195">
        <f t="shared" si="1"/>
        <v>0</v>
      </c>
      <c r="I12" s="202">
        <f t="shared" si="2"/>
        <v>0.27140118577983852</v>
      </c>
    </row>
    <row r="13" spans="1:9" ht="13.8" thickBot="1">
      <c r="A13" s="255">
        <v>6.3E-2</v>
      </c>
      <c r="B13" s="200">
        <f>pos2b!AV16</f>
        <v>0</v>
      </c>
      <c r="C13" s="201">
        <f>pos2b!AY16</f>
        <v>0</v>
      </c>
      <c r="D13" s="203">
        <f>'pos3'!AV16</f>
        <v>0</v>
      </c>
      <c r="E13" s="201">
        <f>'pos3'!AY16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46.782061665819093</v>
      </c>
      <c r="G15" s="214">
        <f>SLOPE(G18:G19,G16:G17)*0.65+INTERCEPT(G18:G19,G16:G17)</f>
        <v>12.796076644924959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0.84248509396207916</v>
      </c>
      <c r="G16" s="170">
        <f>INDEX(G5:G13,MATCH(0.65,G5:G13,-1))</f>
        <v>0.70945991895494753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0.48474638638646317</v>
      </c>
      <c r="G17" s="170" cm="1">
        <f t="array" ref="G17">INDEX(G5:G13,MATCH(0.65,G5:G13,-1)+1)</f>
        <v>0.56099215024690396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63.777706451377711</v>
      </c>
      <c r="G21" s="216">
        <f>SLOPE(G24:G25,G22:G23)*0.84+INTERCEPT(G24:G25,G22:G23)</f>
        <v>28.00745679587699</v>
      </c>
    </row>
    <row r="22" spans="1:9">
      <c r="E22" s="12"/>
      <c r="F22" s="170">
        <f>INDEX(F5:F13,MATCH(0.84,F5:F13,-1))</f>
        <v>0.84248509396207916</v>
      </c>
      <c r="G22" s="170">
        <f>INDEX(G5:G13,MATCH(0.84,G5:G13,-1))</f>
        <v>0.88340527076650011</v>
      </c>
    </row>
    <row r="23" spans="1:9">
      <c r="E23" s="12"/>
      <c r="F23" s="170">
        <f>INDEX(F5:F13,MATCH(0.84,F5:F13,-1)+1)</f>
        <v>0.48474638638646317</v>
      </c>
      <c r="G23" s="170">
        <f>INDEX(G5:G13,MATCH(0.84,G5:G13,-1)+1)</f>
        <v>0.70945991895494753</v>
      </c>
    </row>
    <row r="24" spans="1:9">
      <c r="E24" s="12"/>
      <c r="F24" s="170">
        <f>INDEX(A5:A13,MATCH(0.84,F5:F13,-1))</f>
        <v>64</v>
      </c>
      <c r="G24" s="170">
        <f>INDEX(A5:A13,MATCH(0.84,G5:G13,-1))</f>
        <v>32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N114"/>
  <sheetViews>
    <sheetView topLeftCell="AG1" zoomScale="85" zoomScaleNormal="85" workbookViewId="0">
      <selection activeCell="AQ32" sqref="AQ32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9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5546875" style="12" bestFit="1" customWidth="1"/>
    <col min="21" max="21" width="7" style="12" bestFit="1" customWidth="1"/>
    <col min="22" max="22" width="7.44140625" style="12" bestFit="1" customWidth="1"/>
    <col min="23" max="23" width="17.6640625" style="12" customWidth="1"/>
    <col min="24" max="24" width="34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0.33203125" style="12" customWidth="1"/>
    <col min="29" max="29" width="34.8867187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17</v>
      </c>
      <c r="D5" s="20"/>
      <c r="E5" s="2" t="s">
        <v>0</v>
      </c>
      <c r="F5" s="34" t="str">
        <f>'pos3'!C5</f>
        <v>position 3</v>
      </c>
      <c r="G5" s="35"/>
      <c r="H5" s="35"/>
      <c r="I5" s="36"/>
      <c r="K5" s="21" t="s">
        <v>12</v>
      </c>
      <c r="L5" s="22" t="s">
        <v>17</v>
      </c>
      <c r="N5" s="2" t="s">
        <v>0</v>
      </c>
      <c r="O5" s="34" t="str">
        <f>'pos3'!L5</f>
        <v>position 3</v>
      </c>
      <c r="P5" s="35"/>
      <c r="Q5" s="35"/>
      <c r="R5" s="36"/>
      <c r="T5" s="83"/>
      <c r="U5" s="83"/>
    </row>
    <row r="6" spans="1:66" ht="14.4" thickBot="1">
      <c r="B6" s="27" t="s">
        <v>6</v>
      </c>
      <c r="C6" s="28">
        <f>SUM(C8:C22)</f>
        <v>152.5215</v>
      </c>
      <c r="D6" s="20"/>
      <c r="E6" s="5" t="s">
        <v>4</v>
      </c>
      <c r="F6" s="37">
        <f>'pos3'!C6</f>
        <v>152.5215</v>
      </c>
      <c r="G6" s="38"/>
      <c r="H6" s="38"/>
      <c r="I6" s="39"/>
      <c r="K6" s="27" t="s">
        <v>6</v>
      </c>
      <c r="L6" s="28">
        <f>SUM(L7:L17)</f>
        <v>15646.7</v>
      </c>
      <c r="N6" s="5" t="s">
        <v>4</v>
      </c>
      <c r="O6" s="37">
        <f>'pos3'!L6</f>
        <v>15646.7</v>
      </c>
      <c r="P6" s="38"/>
      <c r="Q6" s="38"/>
      <c r="R6" s="39"/>
      <c r="T6" s="83"/>
      <c r="U6" s="83"/>
    </row>
    <row r="7" spans="1:66" ht="33" thickBot="1">
      <c r="B7" s="12">
        <v>256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2">
        <v>67</v>
      </c>
      <c r="L7" s="42">
        <v>596.20000000000005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2">
        <v>174.36670000000001</v>
      </c>
      <c r="C8" s="42">
        <v>0.75160000000000005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152.52150000000003</v>
      </c>
      <c r="H8" s="9">
        <f t="shared" ref="H8:H24" si="2">F8/$C$6</f>
        <v>0</v>
      </c>
      <c r="I8" s="10">
        <f t="shared" ref="I8" si="3">I9+H8</f>
        <v>0.99999999999999989</v>
      </c>
      <c r="K8" s="42">
        <v>31.5</v>
      </c>
      <c r="L8" s="42">
        <v>2171.8000000000002</v>
      </c>
      <c r="N8" s="42">
        <f>K7</f>
        <v>67</v>
      </c>
      <c r="O8" s="30">
        <f>L7</f>
        <v>596.20000000000005</v>
      </c>
      <c r="P8" s="29">
        <f>O8+P9</f>
        <v>15646.7</v>
      </c>
      <c r="Q8" s="9">
        <f>O8/$L$6</f>
        <v>3.8103881329609436E-2</v>
      </c>
      <c r="R8" s="10">
        <f t="shared" ref="R8:R15" si="4">R9+Q8</f>
        <v>0.99999999999999989</v>
      </c>
      <c r="T8" s="79"/>
      <c r="U8" s="137">
        <f t="shared" ref="U8:U18" si="5">Q8</f>
        <v>3.8103881329609436E-2</v>
      </c>
      <c r="V8" s="138">
        <f t="shared" ref="V8:V18" si="6">1-R8</f>
        <v>0</v>
      </c>
      <c r="W8" s="139">
        <f t="shared" ref="W8:W18" si="7">SQRT(N8/$N$8)</f>
        <v>1</v>
      </c>
      <c r="X8" s="139">
        <f t="shared" ref="X8:X17" si="8">0.67*((N8/$N$8)^3)+0.33*(N8/$N$8)</f>
        <v>1</v>
      </c>
      <c r="Y8" s="139">
        <f t="shared" ref="Y8:Y17" si="9">X8+Y9</f>
        <v>1.3922012532370796</v>
      </c>
      <c r="Z8" s="139">
        <f t="shared" ref="Z8:Z17" si="10">Y8/$Y$8</f>
        <v>1</v>
      </c>
      <c r="AA8" s="140">
        <f>1-Z8</f>
        <v>0</v>
      </c>
      <c r="AB8" s="141">
        <v>0</v>
      </c>
      <c r="AC8" s="131">
        <f t="shared" ref="AC8:AC18" si="11">AB8/$AB$19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0.99999999999999989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3.1685641548186871E-2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174.36670000000001</v>
      </c>
      <c r="BE8" s="177">
        <f>IFERROR(INDEX($I$8:$I$24,MATCH(AU8,$E$8:$E$24,-1)),1)</f>
        <v>0.99999999999999989</v>
      </c>
      <c r="BF8" s="178" cm="1">
        <f t="array" ref="BF8">IFERROR(INDEX($I$8:$I$24,MATCH(AU8,$E$8:$E$24,-1)+1),BE8)</f>
        <v>0.99999999999999989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2">
        <v>163.1</v>
      </c>
      <c r="C9" s="42">
        <v>0.96360000000000001</v>
      </c>
      <c r="D9" s="20"/>
      <c r="E9" s="32">
        <f t="shared" si="0"/>
        <v>174.36670000000001</v>
      </c>
      <c r="F9" s="30">
        <f t="shared" si="1"/>
        <v>0.75160000000000005</v>
      </c>
      <c r="G9" s="29">
        <f>F9+G10</f>
        <v>152.52150000000003</v>
      </c>
      <c r="H9" s="9">
        <f t="shared" si="2"/>
        <v>4.9278298469396121E-3</v>
      </c>
      <c r="I9" s="10">
        <f t="shared" ref="I9:I22" si="16">I10+H9</f>
        <v>0.99999999999999989</v>
      </c>
      <c r="K9" s="42">
        <v>16</v>
      </c>
      <c r="L9" s="42">
        <v>2199.5</v>
      </c>
      <c r="N9" s="42">
        <f t="shared" ref="N9:O16" si="17">K8</f>
        <v>31.5</v>
      </c>
      <c r="O9" s="30">
        <f t="shared" si="17"/>
        <v>2171.8000000000002</v>
      </c>
      <c r="P9" s="29">
        <f t="shared" ref="P9:P15" si="18">O9+P10</f>
        <v>15050.5</v>
      </c>
      <c r="Q9" s="9">
        <f t="shared" ref="Q9:Q16" si="19">O9/$L$6</f>
        <v>0.13880243118357227</v>
      </c>
      <c r="R9" s="11">
        <f t="shared" si="4"/>
        <v>0.96189611867039049</v>
      </c>
      <c r="T9" s="79"/>
      <c r="U9" s="90">
        <f t="shared" si="5"/>
        <v>0.13880243118357227</v>
      </c>
      <c r="V9" s="85">
        <f t="shared" si="6"/>
        <v>3.8103881329609512E-2</v>
      </c>
      <c r="W9" s="86">
        <f t="shared" si="7"/>
        <v>0.68567430587075617</v>
      </c>
      <c r="X9" s="86">
        <f t="shared" si="8"/>
        <v>0.22477695477834711</v>
      </c>
      <c r="Y9" s="86">
        <f t="shared" si="9"/>
        <v>0.39220125323707955</v>
      </c>
      <c r="Z9" s="86">
        <f t="shared" si="10"/>
        <v>0.28171304423491361</v>
      </c>
      <c r="AA9" s="84">
        <f t="shared" ref="AA9:AA18" si="20">1-Z9</f>
        <v>0.71828695576508639</v>
      </c>
      <c r="AB9" s="89">
        <f t="shared" ref="AB9:AB18" si="21">X9*(U9/W9)*(AA9/V9)</f>
        <v>0.85774805983745206</v>
      </c>
      <c r="AC9" s="88">
        <f t="shared" si="11"/>
        <v>0.80370312412241396</v>
      </c>
      <c r="AD9" s="91">
        <f t="shared" ref="AD9:AD17" si="22">AC9+AD10</f>
        <v>1</v>
      </c>
      <c r="AU9" s="58">
        <v>128</v>
      </c>
      <c r="AV9" s="168">
        <f t="shared" ref="AV9:AV16" si="23">IFERROR(SLOPE(BE9:BF9,BC9:BD9)*AU9+INTERCEPT(BE9:BF9,BC9:BD9),0)</f>
        <v>0.96831435845181302</v>
      </c>
      <c r="AW9" s="168">
        <f t="shared" si="12"/>
        <v>1</v>
      </c>
      <c r="AX9" s="168">
        <f t="shared" si="13"/>
        <v>0.98415717922590651</v>
      </c>
      <c r="AY9" s="168">
        <f t="shared" ref="AY9:AY16" si="24">IFERROR(SLOPE(BM9:BN9,BK9:BL9)*AU9+INTERCEPT(BM9:BN9,BK9:BL9),1)</f>
        <v>1</v>
      </c>
      <c r="AZ9" s="188">
        <f t="shared" si="14"/>
        <v>0.18804392935538261</v>
      </c>
      <c r="BA9" s="189">
        <f t="shared" ref="BA9:BA15" si="25">AY9-AY10</f>
        <v>3.2200463095446441E-3</v>
      </c>
      <c r="BB9" s="74"/>
      <c r="BC9" s="171">
        <f t="shared" ref="BC9:BC16" si="26">INDEX($E$8:$E$24,MATCH(AU9,$E$8:$E$24,-1))</f>
        <v>129.30000000000001</v>
      </c>
      <c r="BD9" s="170" cm="1">
        <f t="array" ref="BD9">IFERROR(INDEX($E$8:$E$24,MATCH(AU9,$E$8:$E$24,-1)+1),BC9)</f>
        <v>118.0333</v>
      </c>
      <c r="BE9" s="170">
        <f t="shared" ref="BE9:BE16" si="27">INDEX($I$8:$I$24,MATCH(AU9,$E$8:$E$24,-1))</f>
        <v>0.96993276357759384</v>
      </c>
      <c r="BF9" s="172" cm="1">
        <f t="array" ref="BF9">IFERROR(INDEX($I$8:$I$24,MATCH(AU9,$E$8:$E$24,-1)+1),BE9)</f>
        <v>0.95590654432325917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2">
        <v>151.83330000000001</v>
      </c>
      <c r="C10" s="42">
        <v>1.2458</v>
      </c>
      <c r="D10" s="20"/>
      <c r="E10" s="32">
        <f t="shared" si="0"/>
        <v>163.1</v>
      </c>
      <c r="F10" s="30">
        <f t="shared" si="1"/>
        <v>0.96360000000000001</v>
      </c>
      <c r="G10" s="26">
        <f>F10+G11</f>
        <v>151.76990000000004</v>
      </c>
      <c r="H10" s="9">
        <f t="shared" si="2"/>
        <v>6.3177978186681879E-3</v>
      </c>
      <c r="I10" s="11">
        <f t="shared" si="16"/>
        <v>0.99507217015306026</v>
      </c>
      <c r="K10" s="42">
        <v>8</v>
      </c>
      <c r="L10" s="42">
        <v>2142</v>
      </c>
      <c r="N10" s="42">
        <f t="shared" si="17"/>
        <v>16</v>
      </c>
      <c r="O10" s="30">
        <f t="shared" si="17"/>
        <v>2199.5</v>
      </c>
      <c r="P10" s="29">
        <f t="shared" si="18"/>
        <v>12878.699999999999</v>
      </c>
      <c r="Q10" s="9">
        <f t="shared" si="19"/>
        <v>0.14057277253350547</v>
      </c>
      <c r="R10" s="11">
        <f t="shared" si="4"/>
        <v>0.82309368748681822</v>
      </c>
      <c r="T10" s="79"/>
      <c r="U10" s="90">
        <f t="shared" si="5"/>
        <v>0.14057277253350547</v>
      </c>
      <c r="V10" s="85">
        <f t="shared" si="6"/>
        <v>0.17690631251318178</v>
      </c>
      <c r="W10" s="86">
        <f t="shared" si="7"/>
        <v>0.48867777742522089</v>
      </c>
      <c r="X10" s="86">
        <f t="shared" si="8"/>
        <v>8.7930496769881933E-2</v>
      </c>
      <c r="Y10" s="86">
        <f t="shared" si="9"/>
        <v>0.16742429845873247</v>
      </c>
      <c r="Z10" s="86">
        <f t="shared" si="10"/>
        <v>0.12025868966102819</v>
      </c>
      <c r="AA10" s="84">
        <f t="shared" si="20"/>
        <v>0.87974131033897185</v>
      </c>
      <c r="AB10" s="89">
        <f t="shared" si="21"/>
        <v>0.12578527485119537</v>
      </c>
      <c r="AC10" s="88">
        <f t="shared" si="11"/>
        <v>0.11785980417800082</v>
      </c>
      <c r="AD10" s="91">
        <f t="shared" si="22"/>
        <v>0.19629687587758607</v>
      </c>
      <c r="AU10" s="58">
        <v>64</v>
      </c>
      <c r="AV10" s="168">
        <f t="shared" si="23"/>
        <v>0.78027042909643041</v>
      </c>
      <c r="AW10" s="168">
        <f t="shared" si="12"/>
        <v>1</v>
      </c>
      <c r="AX10" s="168">
        <f t="shared" si="13"/>
        <v>0.8901352145482152</v>
      </c>
      <c r="AY10" s="168">
        <f t="shared" si="24"/>
        <v>0.99677995369045536</v>
      </c>
      <c r="AZ10" s="188">
        <f t="shared" si="14"/>
        <v>0.33229365120400772</v>
      </c>
      <c r="BA10" s="189">
        <f t="shared" si="25"/>
        <v>3.4347160635140872E-2</v>
      </c>
      <c r="BB10" s="74"/>
      <c r="BC10" s="171">
        <f t="shared" si="26"/>
        <v>72.966700000000003</v>
      </c>
      <c r="BD10" s="170" cm="1">
        <f t="array" ref="BD10">IFERROR(INDEX($E$8:$E$24,MATCH(AU10,$E$8:$E$24,-1)+1),BC10)</f>
        <v>61.7</v>
      </c>
      <c r="BE10" s="170">
        <f t="shared" si="27"/>
        <v>0.8315712866710594</v>
      </c>
      <c r="BF10" s="172" cm="1">
        <f t="array" ref="BF10">IFERROR(INDEX($I$8:$I$24,MATCH(AU10,$E$8:$E$24,-1)+1),BE10)</f>
        <v>0.76711152198214672</v>
      </c>
      <c r="BG10" s="170">
        <f t="shared" si="15"/>
        <v>67</v>
      </c>
      <c r="BH10" s="170" cm="1">
        <f t="array" ref="BH10">IFERROR(INDEX($N$8:$N$24,MATCH(AU10,$N$8:$N$24,-1)+1),BG10)</f>
        <v>31.5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8"/>
        <v>67</v>
      </c>
      <c r="BL10" s="170" cm="1">
        <f t="array" ref="BL10">IFERROR(INDEX($N$8:$N$24,MATCH(AU10,$N$8:$N$24,-1)+1),BK10)</f>
        <v>31.5</v>
      </c>
      <c r="BM10" s="170">
        <f t="shared" si="29"/>
        <v>0.99999999999999989</v>
      </c>
      <c r="BN10" s="172" cm="1">
        <f t="array" ref="BN10">IFERROR(INDEX($R$8:$R$24,MATCH(AU10,$N$8:$N$24,-1)+1),BM10)</f>
        <v>0.96189611867039049</v>
      </c>
    </row>
    <row r="11" spans="1:66" ht="17.25" customHeight="1">
      <c r="A11"/>
      <c r="B11" s="42">
        <v>140.5667</v>
      </c>
      <c r="C11" s="42">
        <v>1.6249</v>
      </c>
      <c r="D11" s="20"/>
      <c r="E11" s="32">
        <f t="shared" si="0"/>
        <v>151.83330000000001</v>
      </c>
      <c r="F11" s="30">
        <f t="shared" si="1"/>
        <v>1.2458</v>
      </c>
      <c r="G11" s="26">
        <f t="shared" ref="G11:G22" si="31">G12+F11</f>
        <v>150.80630000000002</v>
      </c>
      <c r="H11" s="9">
        <f t="shared" si="2"/>
        <v>8.1680287697144336E-3</v>
      </c>
      <c r="I11" s="11">
        <f t="shared" si="16"/>
        <v>0.98875437233439212</v>
      </c>
      <c r="K11" s="42">
        <v>4</v>
      </c>
      <c r="L11" s="42">
        <v>1782.4</v>
      </c>
      <c r="N11" s="42">
        <f t="shared" si="17"/>
        <v>8</v>
      </c>
      <c r="O11" s="30">
        <f t="shared" si="17"/>
        <v>2142</v>
      </c>
      <c r="P11" s="29">
        <f t="shared" si="18"/>
        <v>10679.199999999999</v>
      </c>
      <c r="Q11" s="9">
        <f t="shared" si="19"/>
        <v>0.13689787622949248</v>
      </c>
      <c r="R11" s="11">
        <f t="shared" si="4"/>
        <v>0.6825209149533128</v>
      </c>
      <c r="T11" s="79"/>
      <c r="U11" s="90">
        <f t="shared" si="5"/>
        <v>0.13689787622949248</v>
      </c>
      <c r="V11" s="85">
        <f t="shared" si="6"/>
        <v>0.3174790850466872</v>
      </c>
      <c r="W11" s="86">
        <f t="shared" si="7"/>
        <v>0.34554737023254406</v>
      </c>
      <c r="X11" s="86">
        <f t="shared" si="8"/>
        <v>4.0543550902205391E-2</v>
      </c>
      <c r="Y11" s="86">
        <f t="shared" si="9"/>
        <v>7.9493801688850521E-2</v>
      </c>
      <c r="Z11" s="86">
        <f t="shared" si="10"/>
        <v>5.7099360817277928E-2</v>
      </c>
      <c r="AA11" s="84">
        <f t="shared" si="20"/>
        <v>0.94290063918272204</v>
      </c>
      <c r="AB11" s="89">
        <f t="shared" si="21"/>
        <v>4.7704759562158305E-2</v>
      </c>
      <c r="AC11" s="88">
        <f t="shared" si="11"/>
        <v>4.4698981077125326E-2</v>
      </c>
      <c r="AD11" s="91">
        <f t="shared" si="22"/>
        <v>7.8437071699585248E-2</v>
      </c>
      <c r="AU11" s="58">
        <v>32</v>
      </c>
      <c r="AV11" s="168">
        <f t="shared" si="23"/>
        <v>0.44797677789242268</v>
      </c>
      <c r="AW11" s="168">
        <f t="shared" si="12"/>
        <v>1</v>
      </c>
      <c r="AX11" s="168">
        <f t="shared" si="13"/>
        <v>0.72398838894621131</v>
      </c>
      <c r="AY11" s="168">
        <f t="shared" si="24"/>
        <v>0.96243279305531448</v>
      </c>
      <c r="AZ11" s="188">
        <f t="shared" si="14"/>
        <v>0.27834514858062498</v>
      </c>
      <c r="BA11" s="189">
        <f t="shared" si="25"/>
        <v>0.13933910556849627</v>
      </c>
      <c r="BB11" s="74"/>
      <c r="BC11" s="171">
        <f t="shared" si="26"/>
        <v>39.166699999999999</v>
      </c>
      <c r="BD11" s="170" cm="1">
        <f t="array" ref="BD11">IFERROR(INDEX($E$8:$E$24,MATCH(AU11,$E$8:$E$24,-1)+1),BC11)</f>
        <v>27.9</v>
      </c>
      <c r="BE11" s="170">
        <f t="shared" si="27"/>
        <v>0.55382946010890266</v>
      </c>
      <c r="BF11" s="172" cm="1">
        <f t="array" ref="BF11">IFERROR(INDEX($I$8:$I$24,MATCH(AU11,$E$8:$E$24,-1)+1),BE11)</f>
        <v>0.387419478565317</v>
      </c>
      <c r="BG11" s="170">
        <f t="shared" si="15"/>
        <v>67</v>
      </c>
      <c r="BH11" s="170" cm="1">
        <f t="array" ref="BH11">IFERROR(INDEX($N$8:$N$24,MATCH(AU11,$N$8:$N$24,-1)+1),BG11)</f>
        <v>31.5</v>
      </c>
      <c r="BI11" s="170">
        <f t="shared" si="30"/>
        <v>1</v>
      </c>
      <c r="BJ11" s="172" cm="1">
        <f t="array" ref="BJ11">IFERROR(INDEX($AD$8:$AD$24,MATCH(AU11,$N$8:$N$24,-1)+1),BI11)</f>
        <v>1</v>
      </c>
      <c r="BK11" s="170">
        <f t="shared" si="28"/>
        <v>67</v>
      </c>
      <c r="BL11" s="170" cm="1">
        <f t="array" ref="BL11">IFERROR(INDEX($N$8:$N$24,MATCH(AU11,$N$8:$N$24,-1)+1),BK11)</f>
        <v>31.5</v>
      </c>
      <c r="BM11" s="170">
        <f t="shared" si="29"/>
        <v>0.99999999999999989</v>
      </c>
      <c r="BN11" s="172" cm="1">
        <f t="array" ref="BN11">IFERROR(INDEX($R$8:$R$24,MATCH(AU11,$N$8:$N$24,-1)+1),BM11)</f>
        <v>0.96189611867039049</v>
      </c>
    </row>
    <row r="12" spans="1:66" ht="17.25" customHeight="1">
      <c r="A12"/>
      <c r="B12" s="42">
        <v>129.30000000000001</v>
      </c>
      <c r="C12" s="42">
        <v>2.1393</v>
      </c>
      <c r="D12" s="20"/>
      <c r="E12" s="32">
        <f t="shared" si="0"/>
        <v>140.5667</v>
      </c>
      <c r="F12" s="30">
        <f t="shared" si="1"/>
        <v>1.6249</v>
      </c>
      <c r="G12" s="26">
        <f t="shared" si="31"/>
        <v>149.56050000000002</v>
      </c>
      <c r="H12" s="9">
        <f t="shared" si="2"/>
        <v>1.0653579987083788E-2</v>
      </c>
      <c r="I12" s="11">
        <f t="shared" si="16"/>
        <v>0.98058634356467766</v>
      </c>
      <c r="K12" s="42">
        <v>2</v>
      </c>
      <c r="L12" s="42">
        <v>955.7</v>
      </c>
      <c r="N12" s="42">
        <f t="shared" si="17"/>
        <v>4</v>
      </c>
      <c r="O12" s="30">
        <f t="shared" si="17"/>
        <v>1782.4</v>
      </c>
      <c r="P12" s="29">
        <f t="shared" si="18"/>
        <v>8537.1999999999989</v>
      </c>
      <c r="Q12" s="9">
        <f t="shared" si="19"/>
        <v>0.11391539430039561</v>
      </c>
      <c r="R12" s="11">
        <f t="shared" si="4"/>
        <v>0.54562303872382034</v>
      </c>
      <c r="T12" s="79"/>
      <c r="U12" s="90">
        <f t="shared" si="5"/>
        <v>0.11391539430039561</v>
      </c>
      <c r="V12" s="85">
        <f t="shared" si="6"/>
        <v>0.45437696127617966</v>
      </c>
      <c r="W12" s="86">
        <f t="shared" si="7"/>
        <v>0.24433888871261045</v>
      </c>
      <c r="X12" s="86">
        <f t="shared" si="8"/>
        <v>1.9844063265760749E-2</v>
      </c>
      <c r="Y12" s="86">
        <f t="shared" si="9"/>
        <v>3.895025078664513E-2</v>
      </c>
      <c r="Z12" s="86">
        <f t="shared" si="10"/>
        <v>2.797745706382599E-2</v>
      </c>
      <c r="AA12" s="84">
        <f t="shared" si="20"/>
        <v>0.97202254293617396</v>
      </c>
      <c r="AB12" s="89">
        <f t="shared" si="21"/>
        <v>1.9791579751066192E-2</v>
      </c>
      <c r="AC12" s="88">
        <f t="shared" si="11"/>
        <v>1.8544553141005282E-2</v>
      </c>
      <c r="AD12" s="91">
        <f t="shared" si="22"/>
        <v>3.3738090622459929E-2</v>
      </c>
      <c r="AU12" s="58">
        <v>16</v>
      </c>
      <c r="AV12" s="168">
        <f t="shared" si="23"/>
        <v>0.1696316293117977</v>
      </c>
      <c r="AW12" s="168">
        <f t="shared" si="12"/>
        <v>0.19629687587758604</v>
      </c>
      <c r="AX12" s="168">
        <f t="shared" si="13"/>
        <v>0.18296425259469187</v>
      </c>
      <c r="AY12" s="168">
        <f t="shared" si="24"/>
        <v>0.82309368748681822</v>
      </c>
      <c r="AZ12" s="188">
        <f t="shared" si="14"/>
        <v>0.1696316293117977</v>
      </c>
      <c r="BA12" s="189">
        <f t="shared" si="25"/>
        <v>0.14057277253350553</v>
      </c>
      <c r="BB12" s="74"/>
      <c r="BC12" s="171">
        <f t="shared" si="26"/>
        <v>16.633299999999998</v>
      </c>
      <c r="BD12" s="170" cm="1">
        <f t="array" ref="BD12">IFERROR(INDEX($E$8:$E$24,MATCH(AU12,$E$8:$E$24,-1)+1),BC12)</f>
        <v>8</v>
      </c>
      <c r="BE12" s="170">
        <f t="shared" si="27"/>
        <v>0.18306009316719282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0.19629687587758607</v>
      </c>
      <c r="BJ12" s="172" cm="1">
        <f t="array" ref="BJ12">IFERROR(INDEX($AD$8:$AD$24,MATCH(AU12,$N$8:$N$24,-1)+1),BI12)</f>
        <v>7.8437071699585248E-2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0.82309368748681822</v>
      </c>
      <c r="BN12" s="172" cm="1">
        <f t="array" ref="BN12">IFERROR(INDEX($R$8:$R$24,MATCH(AU12,$N$8:$N$24,-1)+1),BM12)</f>
        <v>0.6825209149533128</v>
      </c>
    </row>
    <row r="13" spans="1:66" ht="17.25" customHeight="1">
      <c r="A13"/>
      <c r="B13" s="42">
        <v>118.0333</v>
      </c>
      <c r="C13" s="42">
        <v>2.8445999999999998</v>
      </c>
      <c r="D13" s="20"/>
      <c r="E13" s="32">
        <f t="shared" si="0"/>
        <v>129.30000000000001</v>
      </c>
      <c r="F13" s="30">
        <f t="shared" si="1"/>
        <v>2.1393</v>
      </c>
      <c r="G13" s="26">
        <f t="shared" si="31"/>
        <v>147.93560000000002</v>
      </c>
      <c r="H13" s="9">
        <f t="shared" si="2"/>
        <v>1.4026219254334634E-2</v>
      </c>
      <c r="I13" s="11">
        <f t="shared" si="16"/>
        <v>0.96993276357759384</v>
      </c>
      <c r="K13" s="42">
        <v>1</v>
      </c>
      <c r="L13" s="42">
        <v>490</v>
      </c>
      <c r="N13" s="42">
        <f t="shared" si="17"/>
        <v>2</v>
      </c>
      <c r="O13" s="30">
        <f t="shared" si="17"/>
        <v>955.7</v>
      </c>
      <c r="P13" s="29">
        <f t="shared" si="18"/>
        <v>6754.7999999999993</v>
      </c>
      <c r="Q13" s="9">
        <f t="shared" si="19"/>
        <v>6.1079972134699331E-2</v>
      </c>
      <c r="R13" s="11">
        <f t="shared" si="4"/>
        <v>0.43170764442342474</v>
      </c>
      <c r="T13" s="79"/>
      <c r="U13" s="90">
        <f t="shared" si="5"/>
        <v>6.1079972134699331E-2</v>
      </c>
      <c r="V13" s="85">
        <f t="shared" si="6"/>
        <v>0.56829235557657531</v>
      </c>
      <c r="W13" s="86">
        <f t="shared" si="7"/>
        <v>0.17277368511627203</v>
      </c>
      <c r="X13" s="86">
        <f t="shared" si="8"/>
        <v>9.868567609712631E-3</v>
      </c>
      <c r="Y13" s="86">
        <f t="shared" si="9"/>
        <v>1.9106187520884384E-2</v>
      </c>
      <c r="Z13" s="86">
        <f t="shared" si="10"/>
        <v>1.3723725270652928E-2</v>
      </c>
      <c r="AA13" s="84">
        <f t="shared" si="20"/>
        <v>0.98627627472934709</v>
      </c>
      <c r="AB13" s="89">
        <f t="shared" si="21"/>
        <v>6.0548324050279977E-3</v>
      </c>
      <c r="AC13" s="88">
        <f t="shared" si="11"/>
        <v>5.6733299063140051E-3</v>
      </c>
      <c r="AD13" s="91">
        <f t="shared" si="22"/>
        <v>1.519353748145465E-2</v>
      </c>
      <c r="AU13" s="58">
        <v>8</v>
      </c>
      <c r="AV13" s="168">
        <f t="shared" si="23"/>
        <v>0</v>
      </c>
      <c r="AW13" s="168">
        <f t="shared" si="12"/>
        <v>7.8437071699585248E-2</v>
      </c>
      <c r="AX13" s="168">
        <f t="shared" si="13"/>
        <v>3.9218535849792624E-2</v>
      </c>
      <c r="AY13" s="168">
        <f t="shared" si="24"/>
        <v>0.68252091495331269</v>
      </c>
      <c r="AZ13" s="188">
        <f t="shared" si="14"/>
        <v>0</v>
      </c>
      <c r="BA13" s="189">
        <f t="shared" si="25"/>
        <v>0.250813270529888</v>
      </c>
      <c r="BB13" s="74"/>
      <c r="BC13" s="171">
        <f t="shared" si="26"/>
        <v>8</v>
      </c>
      <c r="BD13" s="170" cm="1">
        <f t="array" ref="BD13">IFERROR(INDEX($E$8:$E$24,MATCH(AU13,$E$8:$E$24,-1)+1),BC13)</f>
        <v>8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7.8437071699585248E-2</v>
      </c>
      <c r="BJ13" s="172" cm="1">
        <f t="array" ref="BJ13">IFERROR(INDEX($AD$8:$AD$24,MATCH(AU13,$N$8:$N$24,-1)+1),BI13)</f>
        <v>3.3738090622459929E-2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0.6825209149533128</v>
      </c>
      <c r="BN13" s="172" cm="1">
        <f t="array" ref="BN13">IFERROR(INDEX($R$8:$R$24,MATCH(AU13,$N$8:$N$24,-1)+1),BM13)</f>
        <v>0.54562303872382034</v>
      </c>
    </row>
    <row r="14" spans="1:66" ht="17.25" customHeight="1">
      <c r="A14"/>
      <c r="B14" s="42">
        <v>106.7667</v>
      </c>
      <c r="C14" s="42">
        <v>3.8212999999999999</v>
      </c>
      <c r="D14" s="20"/>
      <c r="E14" s="32">
        <f t="shared" si="0"/>
        <v>118.0333</v>
      </c>
      <c r="F14" s="30">
        <f t="shared" si="1"/>
        <v>2.8445999999999998</v>
      </c>
      <c r="G14" s="26">
        <f t="shared" si="31"/>
        <v>145.79630000000003</v>
      </c>
      <c r="H14" s="9">
        <f t="shared" si="2"/>
        <v>1.865048534141088E-2</v>
      </c>
      <c r="I14" s="11">
        <f t="shared" si="16"/>
        <v>0.95590654432325917</v>
      </c>
      <c r="K14" s="42">
        <v>0.5</v>
      </c>
      <c r="L14" s="42">
        <v>560.20000000000005</v>
      </c>
      <c r="N14" s="42">
        <f t="shared" si="17"/>
        <v>1</v>
      </c>
      <c r="O14" s="30">
        <f t="shared" si="17"/>
        <v>490</v>
      </c>
      <c r="P14" s="29">
        <f t="shared" si="18"/>
        <v>5799.0999999999995</v>
      </c>
      <c r="Q14" s="9">
        <f t="shared" si="19"/>
        <v>3.1316507634197625E-2</v>
      </c>
      <c r="R14" s="11">
        <f t="shared" si="4"/>
        <v>0.3706276722887254</v>
      </c>
      <c r="T14" s="79"/>
      <c r="U14" s="90">
        <f t="shared" si="5"/>
        <v>3.1316507634197625E-2</v>
      </c>
      <c r="V14" s="85">
        <f t="shared" si="6"/>
        <v>0.6293723277112746</v>
      </c>
      <c r="W14" s="86">
        <f t="shared" si="7"/>
        <v>0.12216944435630522</v>
      </c>
      <c r="X14" s="86">
        <f t="shared" si="8"/>
        <v>4.9276008019603478E-3</v>
      </c>
      <c r="Y14" s="86">
        <f t="shared" si="9"/>
        <v>9.2376199111717534E-3</v>
      </c>
      <c r="Z14" s="86">
        <f t="shared" si="10"/>
        <v>6.6352618845105064E-3</v>
      </c>
      <c r="AA14" s="84">
        <f t="shared" si="20"/>
        <v>0.99336473811548953</v>
      </c>
      <c r="AB14" s="89">
        <f t="shared" si="21"/>
        <v>1.9936427537891846E-3</v>
      </c>
      <c r="AC14" s="88">
        <f t="shared" si="11"/>
        <v>1.8680274367604216E-3</v>
      </c>
      <c r="AD14" s="91">
        <f t="shared" si="22"/>
        <v>9.5202075751406462E-3</v>
      </c>
      <c r="AU14" s="58">
        <v>2</v>
      </c>
      <c r="AV14" s="168">
        <f t="shared" si="23"/>
        <v>0</v>
      </c>
      <c r="AW14" s="168">
        <f t="shared" si="12"/>
        <v>1.519353748145465E-2</v>
      </c>
      <c r="AX14" s="168">
        <f t="shared" si="13"/>
        <v>7.5967687407273252E-3</v>
      </c>
      <c r="AY14" s="168">
        <f t="shared" si="24"/>
        <v>0.43170764442342469</v>
      </c>
      <c r="AZ14" s="188">
        <f t="shared" si="14"/>
        <v>0</v>
      </c>
      <c r="BA14" s="189">
        <f t="shared" si="25"/>
        <v>6.107997213469929E-2</v>
      </c>
      <c r="BB14" s="74"/>
      <c r="BC14" s="171">
        <f t="shared" si="26"/>
        <v>8</v>
      </c>
      <c r="BD14" s="170" cm="1">
        <f t="array" ref="BD14">IFERROR(INDEX($E$8:$E$24,MATCH(AU14,$E$8:$E$24,-1)+1),BC14)</f>
        <v>8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1.519353748145465E-2</v>
      </c>
      <c r="BJ14" s="172" cm="1">
        <f t="array" ref="BJ14">IFERROR(INDEX($AD$8:$AD$24,MATCH(AU14,$N$8:$N$24,-1)+1),BI14)</f>
        <v>9.5202075751406462E-3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0.43170764442342474</v>
      </c>
      <c r="BN14" s="172" cm="1">
        <f t="array" ref="BN14">IFERROR(INDEX($R$8:$R$24,MATCH(AU14,$N$8:$N$24,-1)+1),BM14)</f>
        <v>0.3706276722887254</v>
      </c>
    </row>
    <row r="15" spans="1:66" ht="17.25" customHeight="1">
      <c r="A15"/>
      <c r="B15" s="42">
        <v>95.5</v>
      </c>
      <c r="C15" s="42">
        <v>5.1868999999999996</v>
      </c>
      <c r="D15" s="20"/>
      <c r="E15" s="32">
        <f t="shared" si="0"/>
        <v>106.7667</v>
      </c>
      <c r="F15" s="30">
        <f t="shared" si="1"/>
        <v>3.8212999999999999</v>
      </c>
      <c r="G15" s="26">
        <f t="shared" si="31"/>
        <v>142.95170000000002</v>
      </c>
      <c r="H15" s="9">
        <f t="shared" si="2"/>
        <v>2.5054172690407581E-2</v>
      </c>
      <c r="I15" s="11">
        <f t="shared" si="16"/>
        <v>0.93725605898184827</v>
      </c>
      <c r="K15" s="42">
        <v>0.25</v>
      </c>
      <c r="L15" s="42">
        <v>1783.8</v>
      </c>
      <c r="N15" s="42">
        <f t="shared" si="17"/>
        <v>0.5</v>
      </c>
      <c r="O15" s="30">
        <f t="shared" si="17"/>
        <v>560.20000000000005</v>
      </c>
      <c r="P15" s="29">
        <f t="shared" si="18"/>
        <v>5309.0999999999995</v>
      </c>
      <c r="Q15" s="9">
        <f t="shared" si="19"/>
        <v>3.5803076687096959E-2</v>
      </c>
      <c r="R15" s="11">
        <f t="shared" si="4"/>
        <v>0.33931116465452776</v>
      </c>
      <c r="T15" s="79"/>
      <c r="U15" s="90">
        <f t="shared" si="5"/>
        <v>3.5803076687096959E-2</v>
      </c>
      <c r="V15" s="85">
        <f t="shared" si="6"/>
        <v>0.66068883534547229</v>
      </c>
      <c r="W15" s="86">
        <f t="shared" si="7"/>
        <v>8.6386842558136015E-2</v>
      </c>
      <c r="X15" s="86">
        <f t="shared" si="8"/>
        <v>2.4629650256181778E-3</v>
      </c>
      <c r="Y15" s="86">
        <f t="shared" si="9"/>
        <v>4.3100191092114055E-3</v>
      </c>
      <c r="Z15" s="86">
        <f t="shared" si="10"/>
        <v>3.0958305052448099E-3</v>
      </c>
      <c r="AA15" s="84">
        <f t="shared" si="20"/>
        <v>0.99690416949475524</v>
      </c>
      <c r="AB15" s="89">
        <f t="shared" si="21"/>
        <v>1.5402365932746594E-3</v>
      </c>
      <c r="AC15" s="88">
        <f t="shared" si="11"/>
        <v>1.4431894630424406E-3</v>
      </c>
      <c r="AD15" s="91">
        <f t="shared" si="22"/>
        <v>7.6521801383802237E-3</v>
      </c>
      <c r="AU15" s="58">
        <v>1</v>
      </c>
      <c r="AV15" s="168">
        <f t="shared" si="23"/>
        <v>0</v>
      </c>
      <c r="AW15" s="168">
        <f t="shared" si="12"/>
        <v>9.5202075751406462E-3</v>
      </c>
      <c r="AX15" s="168">
        <f t="shared" si="13"/>
        <v>4.7601037875703231E-3</v>
      </c>
      <c r="AY15" s="168">
        <f t="shared" si="24"/>
        <v>0.3706276722887254</v>
      </c>
      <c r="AZ15" s="188">
        <f t="shared" si="14"/>
        <v>0</v>
      </c>
      <c r="BA15" s="189">
        <f t="shared" si="25"/>
        <v>0.3706276722887254</v>
      </c>
      <c r="BB15" s="74"/>
      <c r="BC15" s="171">
        <f t="shared" si="26"/>
        <v>8</v>
      </c>
      <c r="BD15" s="170" cm="1">
        <f t="array" ref="BD15">IFERROR(INDEX($E$8:$E$24,MATCH(AU15,$E$8:$E$24,-1)+1),BC15)</f>
        <v>8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9.5202075751406462E-3</v>
      </c>
      <c r="BJ15" s="172" cm="1">
        <f t="array" ref="BJ15">IFERROR(INDEX($AD$8:$AD$24,MATCH(AU15,$N$8:$N$24,-1)+1),BI15)</f>
        <v>7.6521801383802237E-3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0.3706276722887254</v>
      </c>
      <c r="BN15" s="172" cm="1">
        <f t="array" ref="BN15">IFERROR(INDEX($R$8:$R$24,MATCH(AU15,$N$8:$N$24,-1)+1),BM15)</f>
        <v>0.33931116465452776</v>
      </c>
    </row>
    <row r="16" spans="1:66" ht="17.25" customHeight="1" thickBot="1">
      <c r="A16"/>
      <c r="B16" s="42">
        <v>84.2333</v>
      </c>
      <c r="C16" s="42">
        <v>7.1109999999999998</v>
      </c>
      <c r="D16" s="20"/>
      <c r="E16" s="32">
        <f t="shared" si="0"/>
        <v>95.5</v>
      </c>
      <c r="F16" s="30">
        <f t="shared" si="1"/>
        <v>5.1868999999999996</v>
      </c>
      <c r="G16" s="26">
        <f t="shared" si="31"/>
        <v>139.13040000000001</v>
      </c>
      <c r="H16" s="9">
        <f t="shared" si="2"/>
        <v>3.4007664493202597E-2</v>
      </c>
      <c r="I16" s="11">
        <f t="shared" si="16"/>
        <v>0.91220188629144072</v>
      </c>
      <c r="K16" s="61">
        <v>0.125</v>
      </c>
      <c r="L16">
        <v>2965.1</v>
      </c>
      <c r="N16" s="42">
        <f t="shared" si="17"/>
        <v>0.25</v>
      </c>
      <c r="O16" s="30">
        <f t="shared" si="17"/>
        <v>1783.8</v>
      </c>
      <c r="P16" s="29">
        <f>O16+P17</f>
        <v>4748.8999999999996</v>
      </c>
      <c r="Q16" s="9">
        <f t="shared" si="19"/>
        <v>0.11400487003649332</v>
      </c>
      <c r="R16" s="11">
        <f>Q16+R17</f>
        <v>0.30350808796743078</v>
      </c>
      <c r="T16" s="79"/>
      <c r="U16" s="90">
        <f t="shared" si="5"/>
        <v>0.11400487003649332</v>
      </c>
      <c r="V16" s="85">
        <f t="shared" si="6"/>
        <v>0.69649191203256922</v>
      </c>
      <c r="W16" s="86">
        <f t="shared" si="7"/>
        <v>6.1084722178152612E-2</v>
      </c>
      <c r="X16" s="86">
        <f t="shared" si="8"/>
        <v>1.2313780908888394E-3</v>
      </c>
      <c r="Y16" s="86">
        <f t="shared" si="9"/>
        <v>1.8470540835932279E-3</v>
      </c>
      <c r="Z16" s="86">
        <f t="shared" si="10"/>
        <v>1.3267148548376511E-3</v>
      </c>
      <c r="AA16" s="84">
        <f t="shared" si="20"/>
        <v>0.9986732851451624</v>
      </c>
      <c r="AB16" s="89">
        <f t="shared" si="21"/>
        <v>3.2952591755565069E-3</v>
      </c>
      <c r="AC16" s="88">
        <f t="shared" si="11"/>
        <v>3.08763169302849E-3</v>
      </c>
      <c r="AD16" s="91">
        <f t="shared" si="22"/>
        <v>6.2089906753377833E-3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0.99999999999999978</v>
      </c>
      <c r="BA16" s="190">
        <f>SUM(BA8:BA15)</f>
        <v>1</v>
      </c>
      <c r="BB16" s="74"/>
      <c r="BC16" s="173">
        <f t="shared" si="26"/>
        <v>8</v>
      </c>
      <c r="BD16" s="174" cm="1">
        <f t="array" ref="BD16">IFERROR(INDEX($E$8:$E$24,MATCH(AU16,$E$8:$E$24,-1)+1),BC16)</f>
        <v>8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2">
        <v>72.966700000000003</v>
      </c>
      <c r="C17" s="42">
        <v>9.8315000000000001</v>
      </c>
      <c r="D17" s="20"/>
      <c r="E17" s="32">
        <f t="shared" si="0"/>
        <v>84.2333</v>
      </c>
      <c r="F17" s="30">
        <f t="shared" si="1"/>
        <v>7.1109999999999998</v>
      </c>
      <c r="G17" s="26">
        <f t="shared" si="31"/>
        <v>133.9435</v>
      </c>
      <c r="H17" s="9">
        <f t="shared" si="2"/>
        <v>4.6622935127178786E-2</v>
      </c>
      <c r="I17" s="11">
        <f t="shared" si="16"/>
        <v>0.87819422179823814</v>
      </c>
      <c r="K17" s="61">
        <v>6.3E-2</v>
      </c>
      <c r="L17" s="62">
        <v>0</v>
      </c>
      <c r="N17" s="42">
        <f t="shared" ref="N17:N18" si="33">K16</f>
        <v>0.125</v>
      </c>
      <c r="O17" s="30">
        <f t="shared" ref="O17:O18" si="34">L16</f>
        <v>2965.1</v>
      </c>
      <c r="P17" s="29">
        <f t="shared" ref="P17:P18" si="35">O17</f>
        <v>2965.1</v>
      </c>
      <c r="Q17" s="9">
        <f t="shared" ref="Q17:Q18" si="36">O17/$L$6</f>
        <v>0.1895032179309375</v>
      </c>
      <c r="R17" s="11">
        <f t="shared" ref="R17:R18" si="37">Q17</f>
        <v>0.1895032179309375</v>
      </c>
      <c r="T17" s="79"/>
      <c r="U17" s="90">
        <f t="shared" si="5"/>
        <v>0.1895032179309375</v>
      </c>
      <c r="V17" s="85">
        <f t="shared" si="6"/>
        <v>0.8104967820690625</v>
      </c>
      <c r="W17" s="86">
        <f t="shared" si="7"/>
        <v>4.3193421279068007E-2</v>
      </c>
      <c r="X17" s="86">
        <f t="shared" si="8"/>
        <v>6.1567599270438852E-4</v>
      </c>
      <c r="Y17" s="86">
        <f t="shared" si="9"/>
        <v>6.1567599270438852E-4</v>
      </c>
      <c r="Z17" s="86">
        <f t="shared" si="10"/>
        <v>4.4223203453728279E-4</v>
      </c>
      <c r="AA17" s="84">
        <f t="shared" si="20"/>
        <v>0.9995577679654627</v>
      </c>
      <c r="AB17" s="89">
        <f t="shared" si="21"/>
        <v>3.3312544530114431E-3</v>
      </c>
      <c r="AC17" s="88">
        <f t="shared" si="11"/>
        <v>3.1213589823092932E-3</v>
      </c>
      <c r="AD17" s="91">
        <f t="shared" si="22"/>
        <v>3.1213589823092932E-3</v>
      </c>
    </row>
    <row r="18" spans="1:66" ht="17.25" customHeight="1" thickBot="1">
      <c r="A18"/>
      <c r="B18" s="42">
        <v>61.7</v>
      </c>
      <c r="C18" s="42">
        <v>13.6549</v>
      </c>
      <c r="D18" s="20"/>
      <c r="E18" s="32">
        <f t="shared" si="0"/>
        <v>72.966700000000003</v>
      </c>
      <c r="F18" s="30">
        <f t="shared" si="1"/>
        <v>9.8315000000000001</v>
      </c>
      <c r="G18" s="26">
        <f t="shared" si="31"/>
        <v>126.83250000000001</v>
      </c>
      <c r="H18" s="9">
        <f t="shared" si="2"/>
        <v>6.4459764688912707E-2</v>
      </c>
      <c r="I18" s="11">
        <f t="shared" si="16"/>
        <v>0.8315712866710594</v>
      </c>
      <c r="K18"/>
      <c r="L18"/>
      <c r="N18" s="42">
        <f t="shared" si="33"/>
        <v>6.3E-2</v>
      </c>
      <c r="O18" s="30">
        <f t="shared" si="34"/>
        <v>0</v>
      </c>
      <c r="P18" s="29">
        <f t="shared" si="35"/>
        <v>0</v>
      </c>
      <c r="Q18" s="9">
        <f t="shared" si="36"/>
        <v>0</v>
      </c>
      <c r="R18" s="11">
        <f t="shared" si="37"/>
        <v>0</v>
      </c>
      <c r="T18" s="79"/>
      <c r="U18" s="92">
        <f t="shared" si="5"/>
        <v>0</v>
      </c>
      <c r="V18" s="93">
        <f t="shared" si="6"/>
        <v>1</v>
      </c>
      <c r="W18" s="94">
        <f t="shared" si="7"/>
        <v>3.0664287167039877E-2</v>
      </c>
      <c r="X18" s="151">
        <v>0</v>
      </c>
      <c r="Y18" s="151">
        <v>0</v>
      </c>
      <c r="Z18" s="151">
        <v>0</v>
      </c>
      <c r="AA18" s="149">
        <f t="shared" si="20"/>
        <v>1</v>
      </c>
      <c r="AB18" s="150">
        <f t="shared" si="21"/>
        <v>0</v>
      </c>
      <c r="AC18" s="97">
        <f t="shared" si="11"/>
        <v>0</v>
      </c>
      <c r="AD18" s="98">
        <f>AC18</f>
        <v>0</v>
      </c>
      <c r="AU18" s="194" t="s">
        <v>80</v>
      </c>
      <c r="AV18" s="235">
        <f t="shared" ref="AV18:AW18" si="38">SLOPE(AV21:AV22,AV19:AV20)*0.65+INTERCEPT(AV21:AV22,AV19:AV20)</f>
        <v>51.454910089370095</v>
      </c>
      <c r="AW18" s="236">
        <f t="shared" si="38"/>
        <v>25.03225303980895</v>
      </c>
      <c r="AX18" s="191">
        <f>SLOPE(AX21:AX22,AX19:AX20)*0.65+INTERCEPT(AX21:AX22,AX19:AX20)</f>
        <v>29.81190127464069</v>
      </c>
      <c r="AY18" s="237">
        <f>SLOPE(AY21:AY22,AY19:AY20)*0.65+INTERCEPT(AY21:AY22,AY19:AY20)</f>
        <v>7.2220288451737886</v>
      </c>
    </row>
    <row r="19" spans="1:66" ht="17.25" customHeight="1">
      <c r="A19"/>
      <c r="B19" s="42">
        <v>50.433300000000003</v>
      </c>
      <c r="C19" s="42">
        <v>18.8752</v>
      </c>
      <c r="E19" s="32">
        <f t="shared" si="0"/>
        <v>61.7</v>
      </c>
      <c r="F19" s="30">
        <f t="shared" si="1"/>
        <v>13.6549</v>
      </c>
      <c r="G19" s="26">
        <f t="shared" si="31"/>
        <v>117.001</v>
      </c>
      <c r="H19" s="9">
        <f t="shared" si="2"/>
        <v>8.9527705929983631E-2</v>
      </c>
      <c r="I19" s="11">
        <f t="shared" si="16"/>
        <v>0.76711152198214672</v>
      </c>
      <c r="K19"/>
      <c r="L19"/>
      <c r="AB19" s="80">
        <f>SUM(AB8:AB18)</f>
        <v>1.0672448993825316</v>
      </c>
      <c r="AC19" s="78">
        <f>SUM(AC8:AC18)</f>
        <v>0.99999999999999989</v>
      </c>
      <c r="AU19" s="193"/>
      <c r="AV19" s="170">
        <f t="shared" ref="AV19:AW19" si="39">INDEX(AV8:AV16,MATCH(0.65,AV8:AV16,-1))</f>
        <v>0.78027042909643041</v>
      </c>
      <c r="AW19" s="170">
        <f t="shared" si="39"/>
        <v>1</v>
      </c>
      <c r="AX19" s="170">
        <f>INDEX(AX8:AX16,MATCH(0.65,AX8:AX16,-1))</f>
        <v>0.72398838894621131</v>
      </c>
      <c r="AY19" s="170">
        <f>INDEX(AY8:AY16,MATCH(0.65,AY8:AY16,-1))</f>
        <v>0.68252091495331269</v>
      </c>
    </row>
    <row r="20" spans="1:66" ht="17.25" customHeight="1">
      <c r="A20"/>
      <c r="B20" s="42">
        <v>39.166699999999999</v>
      </c>
      <c r="C20" s="42">
        <v>25.3811</v>
      </c>
      <c r="E20" s="32">
        <f t="shared" si="0"/>
        <v>50.433300000000003</v>
      </c>
      <c r="F20" s="30">
        <f t="shared" si="1"/>
        <v>18.8752</v>
      </c>
      <c r="G20" s="26">
        <f t="shared" si="31"/>
        <v>103.34610000000001</v>
      </c>
      <c r="H20" s="9">
        <f t="shared" si="2"/>
        <v>0.12375435594326045</v>
      </c>
      <c r="I20" s="11">
        <f t="shared" si="16"/>
        <v>0.67758381605216311</v>
      </c>
      <c r="K20"/>
      <c r="L20"/>
      <c r="N20" t="s">
        <v>80</v>
      </c>
      <c r="O20" s="159">
        <f>N12+(0.65-R12)/(R11-R12)*(N11-N12)</f>
        <v>7.0497759103641471</v>
      </c>
      <c r="W20" t="s">
        <v>80</v>
      </c>
      <c r="X20" s="159">
        <f>N10+(0.65-AD10)/(AD9-AD10)*(N9-N10)</f>
        <v>24.749995132314922</v>
      </c>
      <c r="AV20" s="170" cm="1">
        <f t="array" ref="AV20">INDEX(AV8:AV16,MATCH(0.65,AV8:AV16,-1)+1)</f>
        <v>0.44797677789242268</v>
      </c>
      <c r="AW20" s="170" cm="1">
        <f t="array" ref="AW20">INDEX(AW8:AW16,MATCH(0.65,AW8:AW16,-1)+1)</f>
        <v>0.19629687587758604</v>
      </c>
      <c r="AX20" s="170" cm="1">
        <f t="array" ref="AX20">INDEX(AX8:AX16,MATCH(0.65,AX8:AX16,-1)+1)</f>
        <v>0.18296425259469187</v>
      </c>
      <c r="AY20" s="170" cm="1">
        <f t="array" ref="AY20">INDEX(AY8:AY16,MATCH(0.65,AY8:AY16,-1)+1)</f>
        <v>0.43170764442342469</v>
      </c>
      <c r="BD20" s="169"/>
    </row>
    <row r="21" spans="1:66" ht="17.25" customHeight="1">
      <c r="A21"/>
      <c r="B21" s="42">
        <v>27.9</v>
      </c>
      <c r="C21" s="42">
        <v>31.1692</v>
      </c>
      <c r="E21" s="32">
        <f t="shared" si="0"/>
        <v>39.166699999999999</v>
      </c>
      <c r="F21" s="30">
        <f t="shared" si="1"/>
        <v>25.3811</v>
      </c>
      <c r="G21" s="26">
        <f t="shared" si="31"/>
        <v>84.4709</v>
      </c>
      <c r="H21" s="9">
        <f t="shared" si="2"/>
        <v>0.16640998154358566</v>
      </c>
      <c r="I21" s="11">
        <f t="shared" si="16"/>
        <v>0.55382946010890266</v>
      </c>
      <c r="K21"/>
      <c r="L21"/>
      <c r="T21" s="77"/>
      <c r="U21" s="81"/>
      <c r="V21" s="81"/>
      <c r="W21" s="81"/>
      <c r="X21" s="81"/>
      <c r="Y21" s="81"/>
      <c r="Z21" s="81"/>
      <c r="AA21" s="81"/>
      <c r="AD21" s="13"/>
      <c r="AV21" s="170">
        <f t="shared" ref="AV21:AW21" si="40">INDEX($AU$8:$AU$16,MATCH(0.65,AV8:AV16,-1))</f>
        <v>64</v>
      </c>
      <c r="AW21" s="170">
        <f t="shared" si="40"/>
        <v>32</v>
      </c>
      <c r="AX21" s="170">
        <f>INDEX($AU$8:$AU$16,MATCH(0.65,AX8:AX16,-1))</f>
        <v>32</v>
      </c>
      <c r="AY21" s="170">
        <f>INDEX($AU$8:$AU$16,MATCH(0.65,AY8:AY16,-1))</f>
        <v>8</v>
      </c>
      <c r="BD21" s="169"/>
    </row>
    <row r="22" spans="1:66" ht="17.25" customHeight="1">
      <c r="A22"/>
      <c r="B22" s="42">
        <v>16.633299999999998</v>
      </c>
      <c r="C22" s="42">
        <v>27.9206</v>
      </c>
      <c r="E22" s="32">
        <f t="shared" si="0"/>
        <v>27.9</v>
      </c>
      <c r="F22" s="30">
        <f t="shared" si="1"/>
        <v>31.1692</v>
      </c>
      <c r="G22" s="26">
        <f t="shared" si="31"/>
        <v>59.089799999999997</v>
      </c>
      <c r="H22" s="9">
        <f t="shared" si="2"/>
        <v>0.2043593853981242</v>
      </c>
      <c r="I22" s="11">
        <f t="shared" si="16"/>
        <v>0.387419478565317</v>
      </c>
      <c r="K22" s="24"/>
      <c r="N22"/>
      <c r="O22"/>
      <c r="P22"/>
      <c r="Q22"/>
      <c r="R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2</v>
      </c>
      <c r="BD22" s="169"/>
    </row>
    <row r="23" spans="1:66" ht="17.25" customHeight="1" thickBot="1">
      <c r="A23"/>
      <c r="B23" s="57">
        <v>8</v>
      </c>
      <c r="C23" s="57">
        <v>0</v>
      </c>
      <c r="E23" s="32">
        <f t="shared" si="0"/>
        <v>16.633299999999998</v>
      </c>
      <c r="F23" s="30">
        <f t="shared" si="1"/>
        <v>27.9206</v>
      </c>
      <c r="G23" s="26">
        <f>F23</f>
        <v>27.9206</v>
      </c>
      <c r="H23" s="9">
        <f t="shared" si="2"/>
        <v>0.18306009316719282</v>
      </c>
      <c r="I23" s="11">
        <f>H23</f>
        <v>0.18306009316719282</v>
      </c>
      <c r="K23" s="24"/>
      <c r="N23"/>
      <c r="O23"/>
      <c r="P23"/>
      <c r="Q23"/>
      <c r="R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U24" s="194" t="s">
        <v>176</v>
      </c>
      <c r="AV24" s="235">
        <f t="shared" ref="AV24:AW24" si="41">SLOPE(AV27:AV28,AV25:AV26)*0.84+INTERCEPT(AV27:AV28,AV25:AV26)</f>
        <v>84.32872079908509</v>
      </c>
      <c r="AW24" s="236">
        <f t="shared" si="41"/>
        <v>28.814744246769806</v>
      </c>
      <c r="AX24" s="191">
        <f>SLOPE(AX27:AX28,AX25:AX26)*0.84+INTERCEPT(AX27:AX28,AX25:AX26)</f>
        <v>54.343921048567182</v>
      </c>
      <c r="AY24" s="237">
        <f>SLOPE(AY27:AY28,AY25:AY26)*0.84+INTERCEPT(AY27:AY28,AY25:AY26)</f>
        <v>17.941314314508318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A25"/>
      <c r="AB25"/>
      <c r="AU25" s="193"/>
      <c r="AV25" s="170">
        <f t="shared" ref="AV25:AW25" si="42">INDEX(AV8:AV16,MATCH(0.84,AV8:AV16,-1))</f>
        <v>0.96831435845181302</v>
      </c>
      <c r="AW25" s="170">
        <f t="shared" si="42"/>
        <v>1</v>
      </c>
      <c r="AX25" s="170">
        <f>INDEX(AX8:AX16,MATCH(0.84,AX8:AX16,-1))</f>
        <v>0.8901352145482152</v>
      </c>
      <c r="AY25" s="170">
        <f>INDEX(AY8:AY16,MATCH(0.84,AY8:AY16,-1))</f>
        <v>0.96243279305531448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E21+(0.65-I21)/(I20-I21)*(E20-E21)</f>
        <v>47.92206862099475</v>
      </c>
      <c r="I26" s="23"/>
      <c r="M26"/>
      <c r="N26" s="287"/>
      <c r="O26"/>
      <c r="P26"/>
      <c r="Q26"/>
      <c r="R26"/>
      <c r="Z26" s="82"/>
      <c r="AA26"/>
      <c r="AB26"/>
      <c r="AV26" s="170">
        <f t="shared" ref="AV26:AW26" si="43">INDEX(AV8:AV16,MATCH(0.84,AV8:AV16,-1)+1)</f>
        <v>0.78027042909643041</v>
      </c>
      <c r="AW26" s="170">
        <f t="shared" si="43"/>
        <v>0.19629687587758604</v>
      </c>
      <c r="AX26" s="170">
        <f>INDEX(AX8:AX16,MATCH(0.84,AX8:AX16,-1)+1)</f>
        <v>0.72398838894621131</v>
      </c>
      <c r="AY26" s="170">
        <f>INDEX(AY8:AY16,MATCH(0.84,AY8:AY16,-1)+1)</f>
        <v>0.82309368748681822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16" t="s">
        <v>1</v>
      </c>
      <c r="C27" s="17" t="s">
        <v>45</v>
      </c>
      <c r="E27" s="239" t="s">
        <v>176</v>
      </c>
      <c r="F27" s="240">
        <f t="shared" ref="F27" si="44">SLOPE(F30:F31,F28:F29)*0.84+INTERCEPT(F30:F31,F28:F29)</f>
        <v>75.00352889832655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A27"/>
      <c r="AB27"/>
      <c r="AV27" s="170">
        <f t="shared" ref="AV27:AW27" si="45">INDEX($AU$8:$AU$16,MATCH(0.84,AV8:AV16,-1))</f>
        <v>128</v>
      </c>
      <c r="AW27" s="170">
        <f t="shared" si="45"/>
        <v>32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0.87819422179823814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6">P28-P29</f>
        <v>0.11487211497284722</v>
      </c>
      <c r="R28" s="123">
        <f>Q28</f>
        <v>0.11487211497284722</v>
      </c>
      <c r="T28" s="113"/>
      <c r="U28" s="115">
        <f>U29+R28</f>
        <v>1</v>
      </c>
      <c r="V28" s="115">
        <f>U28-V31-V34-V37-V40-V43</f>
        <v>0.20681409247154667</v>
      </c>
      <c r="X28" s="130">
        <v>63</v>
      </c>
      <c r="Y28" s="131">
        <f>V28</f>
        <v>0.20681409247154667</v>
      </c>
      <c r="Z28" s="132">
        <f>ROUND(Y28*100,0)</f>
        <v>21</v>
      </c>
      <c r="AA28"/>
      <c r="AB28"/>
      <c r="AV28" s="170">
        <f t="shared" ref="AV28:AW28" si="47">INDEX($AU$8:$AU$16,MATCH(0.84,AV8:AV16,-1)+1)</f>
        <v>64</v>
      </c>
      <c r="AW28" s="170">
        <f t="shared" si="47"/>
        <v>16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(I18-I19)/(E18-E19)*(B29-E19)+I19</f>
        <v>0.77454916513369831</v>
      </c>
      <c r="F29" s="170">
        <f>INDEX(I8:I24,MATCH(0.84,I8:I24,-1)+1)</f>
        <v>0.8315712866710594</v>
      </c>
      <c r="K29" s="44">
        <v>63</v>
      </c>
      <c r="L29" s="69">
        <f>((R8-R9)/(N8-N9))*(K29-N9)+R9</f>
        <v>0.99570660492060725</v>
      </c>
      <c r="N29" s="111"/>
      <c r="O29" s="124">
        <v>63</v>
      </c>
      <c r="P29" s="85">
        <f t="shared" ref="P29:P34" si="48">(C29+L29)/2</f>
        <v>0.88512788502715278</v>
      </c>
      <c r="Q29" s="119">
        <f t="shared" si="46"/>
        <v>0.18388395499739896</v>
      </c>
      <c r="R29" s="125">
        <f t="shared" ref="R29:R32" si="49">Q29/2</f>
        <v>9.1941977498699479E-2</v>
      </c>
      <c r="S29" s="12"/>
      <c r="T29" s="129">
        <v>63</v>
      </c>
      <c r="U29" s="115">
        <f>P29</f>
        <v>0.88512788502715278</v>
      </c>
      <c r="V29" s="115"/>
      <c r="W29" s="12"/>
      <c r="X29" s="133">
        <v>31.5</v>
      </c>
      <c r="Y29" s="88">
        <f>V31</f>
        <v>0.19438261331392234</v>
      </c>
      <c r="Z29" s="134">
        <f t="shared" ref="Z29:Z33" si="50">ROUND(Y29*100,0)</f>
        <v>19</v>
      </c>
    </row>
    <row r="30" spans="1:66" customFormat="1" ht="14.4">
      <c r="B30" s="44">
        <v>31.5</v>
      </c>
      <c r="C30" s="69">
        <f>(I21-I22)/(E21-E22)*(B30-E22)+I22</f>
        <v>0.44059174138911711</v>
      </c>
      <c r="F30" s="170">
        <f>INDEX(E8:E24,MATCH(0.84,I8:I24,-1))</f>
        <v>84.2333</v>
      </c>
      <c r="K30" s="44">
        <v>31.5</v>
      </c>
      <c r="L30" s="69">
        <f>R9</f>
        <v>0.96189611867039049</v>
      </c>
      <c r="N30" s="111"/>
      <c r="O30" s="124">
        <v>31.5</v>
      </c>
      <c r="P30" s="85">
        <f t="shared" si="48"/>
        <v>0.70124393002975383</v>
      </c>
      <c r="Q30" s="119">
        <f t="shared" si="46"/>
        <v>0.20488127163044589</v>
      </c>
      <c r="R30" s="125">
        <f t="shared" si="49"/>
        <v>0.10244063581522295</v>
      </c>
      <c r="S30" s="12"/>
      <c r="T30" s="114"/>
      <c r="U30" s="115">
        <f>U29-R29</f>
        <v>0.7931859075284533</v>
      </c>
      <c r="V30" s="115"/>
      <c r="W30" s="12"/>
      <c r="X30" s="133">
        <v>16</v>
      </c>
      <c r="Y30" s="88">
        <f>V34</f>
        <v>0.17999173627654871</v>
      </c>
      <c r="Z30" s="134">
        <f t="shared" si="50"/>
        <v>18</v>
      </c>
    </row>
    <row r="31" spans="1:66" customFormat="1" ht="14.4">
      <c r="B31" s="44">
        <v>16</v>
      </c>
      <c r="C31" s="69">
        <f>(I23-I24)/(E23-E24)*(B31-E24)+I24</f>
        <v>0.16963162931179768</v>
      </c>
      <c r="F31" s="170">
        <f>INDEX(E8:E24,MATCH(0.84,I8:I24,-1)+1)</f>
        <v>72.966700000000003</v>
      </c>
      <c r="K31" s="44">
        <v>16</v>
      </c>
      <c r="L31" s="72">
        <f>R10</f>
        <v>0.82309368748681822</v>
      </c>
      <c r="N31" s="111"/>
      <c r="O31" s="124">
        <v>16</v>
      </c>
      <c r="P31" s="85">
        <f t="shared" si="48"/>
        <v>0.49636265839930793</v>
      </c>
      <c r="Q31" s="119">
        <f t="shared" si="46"/>
        <v>0.15510220092265153</v>
      </c>
      <c r="R31" s="125">
        <f t="shared" si="49"/>
        <v>7.7551100461325767E-2</v>
      </c>
      <c r="S31" s="12"/>
      <c r="T31" s="114"/>
      <c r="U31" s="115">
        <f>U32+R29</f>
        <v>0.7931859075284533</v>
      </c>
      <c r="V31" s="115">
        <f>U31-V34-V37-V40-V43</f>
        <v>0.19438261331392234</v>
      </c>
      <c r="W31" s="12"/>
      <c r="X31" s="133">
        <v>8</v>
      </c>
      <c r="Y31" s="88">
        <f>V37</f>
        <v>0.14025441809379777</v>
      </c>
      <c r="Z31" s="134">
        <f t="shared" si="50"/>
        <v>14</v>
      </c>
    </row>
    <row r="32" spans="1:66" customFormat="1" ht="14.4">
      <c r="B32" s="44">
        <v>8</v>
      </c>
      <c r="C32" s="44">
        <v>0</v>
      </c>
      <c r="K32" s="44">
        <v>8</v>
      </c>
      <c r="L32" s="72">
        <f>R11</f>
        <v>0.6825209149533128</v>
      </c>
      <c r="N32" s="111"/>
      <c r="O32" s="124">
        <v>8</v>
      </c>
      <c r="P32" s="85">
        <f t="shared" si="48"/>
        <v>0.3412604574766564</v>
      </c>
      <c r="Q32" s="119">
        <f t="shared" si="46"/>
        <v>0.12540663526494403</v>
      </c>
      <c r="R32" s="125">
        <f t="shared" si="49"/>
        <v>6.2703317632472014E-2</v>
      </c>
      <c r="S32" s="12"/>
      <c r="T32" s="114">
        <v>31.5</v>
      </c>
      <c r="U32" s="115">
        <f>P30</f>
        <v>0.70124393002975383</v>
      </c>
      <c r="V32" s="115"/>
      <c r="W32" s="12"/>
      <c r="X32" s="133">
        <v>2</v>
      </c>
      <c r="Y32" s="88">
        <f>V40</f>
        <v>8.5802437574696272E-2</v>
      </c>
      <c r="Z32" s="134">
        <f t="shared" si="50"/>
        <v>9</v>
      </c>
    </row>
    <row r="33" spans="2:26" customFormat="1" ht="15" thickBot="1">
      <c r="B33" s="44">
        <v>2</v>
      </c>
      <c r="C33" s="44">
        <v>0</v>
      </c>
      <c r="K33" s="65">
        <v>2</v>
      </c>
      <c r="L33" s="72">
        <f>R13</f>
        <v>0.43170764442342474</v>
      </c>
      <c r="N33" s="111"/>
      <c r="O33" s="124">
        <v>2</v>
      </c>
      <c r="P33" s="85">
        <f t="shared" si="48"/>
        <v>0.21585382221171237</v>
      </c>
      <c r="Q33" s="119">
        <f t="shared" si="46"/>
        <v>4.6198239884448489E-2</v>
      </c>
      <c r="R33" s="125">
        <f>Q33/2</f>
        <v>2.3099119942224244E-2</v>
      </c>
      <c r="S33" s="12"/>
      <c r="T33" s="114"/>
      <c r="U33" s="115">
        <f>U32-R30</f>
        <v>0.59880329421453093</v>
      </c>
      <c r="V33" s="115"/>
      <c r="W33" s="12"/>
      <c r="X33" s="135">
        <v>0.5</v>
      </c>
      <c r="Y33" s="97">
        <f>V43</f>
        <v>0.19275470226948813</v>
      </c>
      <c r="Z33" s="136">
        <f t="shared" si="50"/>
        <v>19</v>
      </c>
    </row>
    <row r="34" spans="2:26" customFormat="1" ht="13.8" thickBot="1">
      <c r="B34" s="44">
        <v>0.5</v>
      </c>
      <c r="C34" s="44">
        <v>0</v>
      </c>
      <c r="K34" s="65">
        <v>0.5</v>
      </c>
      <c r="L34" s="72">
        <f>R15</f>
        <v>0.33931116465452776</v>
      </c>
      <c r="N34" s="111"/>
      <c r="O34" s="126">
        <v>0.5</v>
      </c>
      <c r="P34" s="93">
        <f t="shared" si="48"/>
        <v>0.16965558232726388</v>
      </c>
      <c r="Q34" s="127"/>
      <c r="R34" s="128"/>
      <c r="S34" s="12"/>
      <c r="T34" s="114"/>
      <c r="U34" s="115">
        <f>U35+R30</f>
        <v>0.59880329421453093</v>
      </c>
      <c r="V34" s="115">
        <f>U34-V37-V40-V43</f>
        <v>0.17999173627654871</v>
      </c>
      <c r="W34" s="12"/>
      <c r="X34" s="79"/>
      <c r="Y34" s="79"/>
      <c r="Z34" s="116">
        <f>SUM(Z28:Z33)</f>
        <v>100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0.49636265839930793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0.41881155793798219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0.41881155793798219</v>
      </c>
      <c r="V37" s="115">
        <f>U37-V40-V43</f>
        <v>0.14025441809379777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0.3412604574766564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0.2785571398441844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0.2785571398441844</v>
      </c>
      <c r="V40" s="115">
        <f>U40-V43</f>
        <v>8.5802437574696272E-2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0.21585382221171237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0.19275470226948813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0.19275470226948813</v>
      </c>
      <c r="V43" s="115">
        <f>U43</f>
        <v>0.19275470226948813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0.16965558232726388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117</v>
      </c>
      <c r="C3" s="294"/>
      <c r="D3" s="294" t="s">
        <v>118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'pos3'!AV8</f>
        <v>0.99999999999999989</v>
      </c>
      <c r="C5" s="212">
        <f>'pos3'!AY8</f>
        <v>1</v>
      </c>
      <c r="D5" s="211">
        <f>'pos4'!AV8</f>
        <v>0.99999999999999989</v>
      </c>
      <c r="E5" s="212">
        <f>'pos4'!AY8</f>
        <v>1</v>
      </c>
      <c r="F5" s="198">
        <f>0.5*(B5+D5)</f>
        <v>0.99999999999999989</v>
      </c>
      <c r="G5" s="169">
        <f>0.5*(C5+E5)</f>
        <v>1</v>
      </c>
      <c r="H5" s="195">
        <f>F5-F6</f>
        <v>3.1685641548186871E-2</v>
      </c>
      <c r="I5" s="202">
        <f>G5-G6</f>
        <v>0</v>
      </c>
    </row>
    <row r="6" spans="1:9">
      <c r="A6" s="196">
        <v>128</v>
      </c>
      <c r="B6" s="198">
        <f>'pos3'!AV9</f>
        <v>0.96831435845181302</v>
      </c>
      <c r="C6" s="199">
        <f>'pos3'!AY9</f>
        <v>1</v>
      </c>
      <c r="D6" s="198">
        <f>'pos4'!AV9</f>
        <v>0.96831435845181302</v>
      </c>
      <c r="E6" s="199">
        <f>'pos4'!AY9</f>
        <v>1</v>
      </c>
      <c r="F6" s="198">
        <f t="shared" ref="F6:G13" si="0">0.5*(B6+D6)</f>
        <v>0.96831435845181302</v>
      </c>
      <c r="G6" s="169">
        <f t="shared" si="0"/>
        <v>1</v>
      </c>
      <c r="H6" s="195">
        <f t="shared" ref="H6:H12" si="1">F6-F7</f>
        <v>0.18804392935538261</v>
      </c>
      <c r="I6" s="202">
        <f t="shared" ref="I6:I12" si="2">G6-G7</f>
        <v>1.7471737810931254E-2</v>
      </c>
    </row>
    <row r="7" spans="1:9">
      <c r="A7" s="196">
        <v>64</v>
      </c>
      <c r="B7" s="198">
        <f>'pos3'!AV10</f>
        <v>0.78027042909643041</v>
      </c>
      <c r="C7" s="199">
        <f>'pos3'!AY10</f>
        <v>0.99677995369045536</v>
      </c>
      <c r="D7" s="198">
        <f>'pos4'!AV10</f>
        <v>0.78027042909643041</v>
      </c>
      <c r="E7" s="199">
        <f>'pos4'!AY10</f>
        <v>0.96827657068768214</v>
      </c>
      <c r="F7" s="198">
        <f t="shared" si="0"/>
        <v>0.78027042909643041</v>
      </c>
      <c r="G7" s="169">
        <f t="shared" si="0"/>
        <v>0.98252826218906875</v>
      </c>
      <c r="H7" s="195">
        <f t="shared" si="1"/>
        <v>0.33229365120400772</v>
      </c>
      <c r="I7" s="202">
        <f t="shared" si="2"/>
        <v>8.3458852693784724E-2</v>
      </c>
    </row>
    <row r="8" spans="1:9">
      <c r="A8" s="196">
        <v>32</v>
      </c>
      <c r="B8" s="198">
        <f>'pos3'!AV11</f>
        <v>0.44797677789242268</v>
      </c>
      <c r="C8" s="199">
        <f>'pos3'!AY11</f>
        <v>0.96243279305531448</v>
      </c>
      <c r="D8" s="198">
        <f>'pos4'!AV11</f>
        <v>0.44797677789242268</v>
      </c>
      <c r="E8" s="199">
        <f>'pos4'!AY11</f>
        <v>0.83570602593525345</v>
      </c>
      <c r="F8" s="198">
        <f t="shared" si="0"/>
        <v>0.44797677789242268</v>
      </c>
      <c r="G8" s="169">
        <f t="shared" si="0"/>
        <v>0.89906940949528402</v>
      </c>
      <c r="H8" s="195">
        <f t="shared" si="1"/>
        <v>0.27834514858062498</v>
      </c>
      <c r="I8" s="202">
        <f t="shared" si="2"/>
        <v>0.19314087097202004</v>
      </c>
    </row>
    <row r="9" spans="1:9">
      <c r="A9" s="196">
        <v>16</v>
      </c>
      <c r="B9" s="198">
        <f>'pos3'!AV12</f>
        <v>0.1696316293117977</v>
      </c>
      <c r="C9" s="199">
        <f>'pos3'!AY12</f>
        <v>0.82309368748681822</v>
      </c>
      <c r="D9" s="198">
        <f>'pos4'!AV12</f>
        <v>0.1696316293117977</v>
      </c>
      <c r="E9" s="199">
        <f>'pos4'!AY12</f>
        <v>0.58876338955970975</v>
      </c>
      <c r="F9" s="198">
        <f t="shared" si="0"/>
        <v>0.1696316293117977</v>
      </c>
      <c r="G9" s="169">
        <f t="shared" si="0"/>
        <v>0.70592853852326398</v>
      </c>
      <c r="H9" s="195">
        <f t="shared" si="1"/>
        <v>0.1696316293117977</v>
      </c>
      <c r="I9" s="202">
        <f t="shared" si="2"/>
        <v>0.14426935034041233</v>
      </c>
    </row>
    <row r="10" spans="1:9">
      <c r="A10" s="196">
        <v>8</v>
      </c>
      <c r="B10" s="198">
        <f>'pos3'!AV13</f>
        <v>0</v>
      </c>
      <c r="C10" s="199">
        <f>'pos3'!AY13</f>
        <v>0.68252091495331269</v>
      </c>
      <c r="D10" s="198">
        <f>'pos4'!AV13</f>
        <v>0</v>
      </c>
      <c r="E10" s="199">
        <f>'pos4'!AY13</f>
        <v>0.44079746141239051</v>
      </c>
      <c r="F10" s="198">
        <f t="shared" si="0"/>
        <v>0</v>
      </c>
      <c r="G10" s="169">
        <f t="shared" si="0"/>
        <v>0.56165918818285165</v>
      </c>
      <c r="H10" s="195">
        <f t="shared" si="1"/>
        <v>0</v>
      </c>
      <c r="I10" s="202">
        <f t="shared" si="2"/>
        <v>0.23177814779779382</v>
      </c>
    </row>
    <row r="11" spans="1:9">
      <c r="A11" s="196">
        <v>2</v>
      </c>
      <c r="B11" s="198">
        <f>'pos3'!AV14</f>
        <v>0</v>
      </c>
      <c r="C11" s="199">
        <f>'pos3'!AY14</f>
        <v>0.43170764442342469</v>
      </c>
      <c r="D11" s="198">
        <f>'pos4'!AV14</f>
        <v>0</v>
      </c>
      <c r="E11" s="199">
        <f>'pos4'!AY14</f>
        <v>0.22805443634669093</v>
      </c>
      <c r="F11" s="198">
        <f t="shared" si="0"/>
        <v>0</v>
      </c>
      <c r="G11" s="169">
        <f t="shared" si="0"/>
        <v>0.32988104038505783</v>
      </c>
      <c r="H11" s="195">
        <f t="shared" si="1"/>
        <v>0</v>
      </c>
      <c r="I11" s="202">
        <f t="shared" si="2"/>
        <v>5.3099749707344435E-2</v>
      </c>
    </row>
    <row r="12" spans="1:9">
      <c r="A12" s="196">
        <v>1</v>
      </c>
      <c r="B12" s="198">
        <f>'pos3'!AV15</f>
        <v>0</v>
      </c>
      <c r="C12" s="199">
        <f>'pos3'!AY15</f>
        <v>0.3706276722887254</v>
      </c>
      <c r="D12" s="198">
        <f>'pos4'!AV15</f>
        <v>0</v>
      </c>
      <c r="E12" s="199">
        <f>'pos4'!AY15</f>
        <v>0.18293490906670135</v>
      </c>
      <c r="F12" s="198">
        <f t="shared" si="0"/>
        <v>0</v>
      </c>
      <c r="G12" s="169">
        <f t="shared" si="0"/>
        <v>0.2767812906777134</v>
      </c>
      <c r="H12" s="195">
        <f t="shared" si="1"/>
        <v>0</v>
      </c>
      <c r="I12" s="202">
        <f t="shared" si="2"/>
        <v>0.2767812906777134</v>
      </c>
    </row>
    <row r="13" spans="1:9" ht="13.8" thickBot="1">
      <c r="A13" s="197">
        <v>6.3E-2</v>
      </c>
      <c r="B13" s="200">
        <f>'pos3'!AV16</f>
        <v>0</v>
      </c>
      <c r="C13" s="201">
        <f>'pos3'!AY16</f>
        <v>0</v>
      </c>
      <c r="D13" s="200">
        <f>'pos4'!AV16</f>
        <v>0</v>
      </c>
      <c r="E13" s="201">
        <f>'pos4'!AY16</f>
        <v>0</v>
      </c>
      <c r="F13" s="200">
        <f t="shared" si="0"/>
        <v>0</v>
      </c>
      <c r="G13" s="203">
        <f t="shared" si="0"/>
        <v>0</v>
      </c>
      <c r="H13" s="204">
        <f>SUM(H5:H12)</f>
        <v>0.99999999999999978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51.454910089370095</v>
      </c>
      <c r="G15" s="214">
        <f>SLOPE(G18:G19,G16:G17)*0.65+INTERCEPT(G18:G19,G16:G17)</f>
        <v>12.89865999167268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0.78027042909643041</v>
      </c>
      <c r="G16" s="170">
        <f>INDEX(G5:G13,MATCH(0.65,G5:G13,-1))</f>
        <v>0.70592853852326398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0.44797677789242268</v>
      </c>
      <c r="G17" s="170" cm="1">
        <f t="array" ref="G17">INDEX(G5:G13,MATCH(0.65,G5:G13,-1)+1)</f>
        <v>0.56165918818285165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84.32872079908509</v>
      </c>
      <c r="G21" s="216">
        <f>SLOPE(G24:G25,G22:G23)*0.84+INTERCEPT(G24:G25,G22:G23)</f>
        <v>27.106625815819882</v>
      </c>
    </row>
    <row r="22" spans="1:9">
      <c r="E22" s="12"/>
      <c r="F22" s="170">
        <f>INDEX(F5:F13,MATCH(0.84,F5:F13,-1))</f>
        <v>0.96831435845181302</v>
      </c>
      <c r="G22" s="170">
        <f>INDEX(G5:G13,MATCH(0.84,G5:G13,-1))</f>
        <v>0.89906940949528402</v>
      </c>
    </row>
    <row r="23" spans="1:9">
      <c r="E23" s="12"/>
      <c r="F23" s="170">
        <f>INDEX(F5:F13,MATCH(0.84,F5:F13,-1)+1)</f>
        <v>0.78027042909643041</v>
      </c>
      <c r="G23" s="170">
        <f>INDEX(G5:G13,MATCH(0.84,G5:G13,-1)+1)</f>
        <v>0.70592853852326398</v>
      </c>
    </row>
    <row r="24" spans="1:9">
      <c r="E24" s="12"/>
      <c r="F24" s="170">
        <f>INDEX(A5:A13,MATCH(0.84,F5:F13,-1))</f>
        <v>128</v>
      </c>
      <c r="G24" s="170">
        <f>INDEX(A5:A13,MATCH(0.84,G5:G13,-1))</f>
        <v>32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N114"/>
  <sheetViews>
    <sheetView topLeftCell="AE1" zoomScale="80" zoomScaleNormal="80" workbookViewId="0">
      <selection activeCell="AV1" sqref="AV1:AV1048576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88671875" style="12" customWidth="1"/>
    <col min="24" max="24" width="31.441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2.33203125" style="12" customWidth="1"/>
    <col min="29" max="29" width="51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18</v>
      </c>
      <c r="D5" s="20"/>
      <c r="E5" s="2" t="s">
        <v>0</v>
      </c>
      <c r="F5" s="34" t="str">
        <f>'pos4'!C5</f>
        <v>position 4</v>
      </c>
      <c r="G5" s="35"/>
      <c r="H5" s="35"/>
      <c r="I5" s="36"/>
      <c r="K5" s="21" t="s">
        <v>12</v>
      </c>
      <c r="L5" s="22" t="s">
        <v>18</v>
      </c>
      <c r="N5" s="2" t="s">
        <v>0</v>
      </c>
      <c r="O5" s="34" t="str">
        <f>'pos4'!L5</f>
        <v>position 4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152.5215</v>
      </c>
      <c r="D6" s="20"/>
      <c r="E6" s="5" t="s">
        <v>4</v>
      </c>
      <c r="F6" s="37">
        <f>'pos4'!C6</f>
        <v>152.5215</v>
      </c>
      <c r="G6" s="38"/>
      <c r="H6" s="38"/>
      <c r="I6" s="39"/>
      <c r="K6" s="27" t="s">
        <v>6</v>
      </c>
      <c r="L6" s="28">
        <f>SUM(L7:L17)</f>
        <v>31545.1</v>
      </c>
      <c r="N6" s="5" t="s">
        <v>4</v>
      </c>
      <c r="O6" s="37">
        <f>'pos4'!L6</f>
        <v>31545.1</v>
      </c>
      <c r="P6" s="38"/>
      <c r="Q6" s="38"/>
      <c r="R6" s="39"/>
      <c r="S6"/>
      <c r="T6" s="83"/>
      <c r="U6" s="83"/>
    </row>
    <row r="7" spans="1:66" ht="33" thickBot="1">
      <c r="B7" s="58">
        <v>256</v>
      </c>
      <c r="C7" s="59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95</v>
      </c>
      <c r="L7" s="44">
        <v>1033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2">
        <v>174.36670000000001</v>
      </c>
      <c r="C8" s="42">
        <v>0.75160000000000005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152.52150000000003</v>
      </c>
      <c r="H8" s="9">
        <f>F8/$C$6</f>
        <v>0</v>
      </c>
      <c r="I8" s="10">
        <f t="shared" ref="I8" si="2">I9+H8</f>
        <v>0.99999999999999989</v>
      </c>
      <c r="K8" s="44">
        <v>63</v>
      </c>
      <c r="L8" s="44">
        <v>4216.6000000000004</v>
      </c>
      <c r="N8" s="42">
        <f>K7</f>
        <v>95</v>
      </c>
      <c r="O8" s="30">
        <f>L7</f>
        <v>1033</v>
      </c>
      <c r="P8" s="29">
        <f>O8+P9</f>
        <v>31545.1</v>
      </c>
      <c r="Q8" s="9">
        <f>O8/$L$6</f>
        <v>3.2746765741747529E-2</v>
      </c>
      <c r="R8" s="10">
        <f t="shared" ref="R8:R15" si="3">R9+Q8</f>
        <v>1</v>
      </c>
      <c r="S8"/>
      <c r="T8" s="79"/>
      <c r="U8" s="137">
        <f t="shared" ref="U8:U19" si="4">Q8</f>
        <v>3.2746765741747529E-2</v>
      </c>
      <c r="V8" s="138">
        <f t="shared" ref="V8:V19" si="5">1-R8</f>
        <v>0</v>
      </c>
      <c r="W8" s="139">
        <f t="shared" ref="W8:W19" si="6">SQRT(N8/$N$8)</f>
        <v>1</v>
      </c>
      <c r="X8" s="139">
        <f t="shared" ref="X8:X18" si="7">0.67*((N8/$N$8)^3)+0.33*(N8/$N$8)</f>
        <v>1</v>
      </c>
      <c r="Y8" s="139">
        <f t="shared" ref="Y8:Y17" si="8">X8+Y9</f>
        <v>1.6624704890244568</v>
      </c>
      <c r="Z8" s="139">
        <f t="shared" ref="Z8:Z18" si="9">Y8/$Y$8</f>
        <v>1</v>
      </c>
      <c r="AA8" s="140">
        <f>1-Z8</f>
        <v>0</v>
      </c>
      <c r="AB8" s="141">
        <v>0</v>
      </c>
      <c r="AC8" s="131">
        <f t="shared" ref="AC8:AC19" si="10">AB8/$AB$20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0.99999999999999989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3.1685641548186871E-2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174.36670000000001</v>
      </c>
      <c r="BE8" s="177">
        <f>IFERROR(INDEX($I$8:$I$24,MATCH(AU8,$E$8:$E$24,-1)),1)</f>
        <v>0.99999999999999989</v>
      </c>
      <c r="BF8" s="178" cm="1">
        <f t="array" ref="BF8">IFERROR(INDEX($I$8:$I$24,MATCH(AU8,$E$8:$E$24,-1)+1),BE8)</f>
        <v>0.99999999999999989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2">
        <v>163.1</v>
      </c>
      <c r="C9" s="42">
        <v>0.96360000000000001</v>
      </c>
      <c r="D9" s="20"/>
      <c r="E9" s="32">
        <f t="shared" si="0"/>
        <v>174.36670000000001</v>
      </c>
      <c r="F9" s="30">
        <f t="shared" si="1"/>
        <v>0.75160000000000005</v>
      </c>
      <c r="G9" s="29">
        <f>F9+G10</f>
        <v>152.52150000000003</v>
      </c>
      <c r="H9" s="9">
        <f>F9/$C$6</f>
        <v>4.9278298469396121E-3</v>
      </c>
      <c r="I9" s="10">
        <f t="shared" ref="I9:I22" si="15">I10+H9</f>
        <v>0.99999999999999989</v>
      </c>
      <c r="K9" s="44">
        <v>31.5</v>
      </c>
      <c r="L9" s="44">
        <v>7722.9</v>
      </c>
      <c r="N9" s="42">
        <f t="shared" ref="N9:O16" si="16">K8</f>
        <v>63</v>
      </c>
      <c r="O9" s="30">
        <f t="shared" si="16"/>
        <v>4216.6000000000004</v>
      </c>
      <c r="P9" s="29">
        <f t="shared" ref="P9:P15" si="17">O9+P10</f>
        <v>30512.1</v>
      </c>
      <c r="Q9" s="9">
        <f t="shared" ref="Q9:Q16" si="18">O9/$L$6</f>
        <v>0.13366893748949918</v>
      </c>
      <c r="R9" s="11">
        <f t="shared" si="3"/>
        <v>0.96725323425825249</v>
      </c>
      <c r="S9"/>
      <c r="T9" s="79"/>
      <c r="U9" s="90">
        <f t="shared" si="4"/>
        <v>0.13366893748949918</v>
      </c>
      <c r="V9" s="85">
        <f t="shared" si="5"/>
        <v>3.2746765741747508E-2</v>
      </c>
      <c r="W9" s="86">
        <f t="shared" si="6"/>
        <v>0.81434507104595533</v>
      </c>
      <c r="X9" s="86">
        <f t="shared" si="7"/>
        <v>0.41424258929873153</v>
      </c>
      <c r="Y9" s="86">
        <f t="shared" si="8"/>
        <v>0.66247048902445682</v>
      </c>
      <c r="Z9" s="86">
        <f t="shared" si="9"/>
        <v>0.39848556314115186</v>
      </c>
      <c r="AA9" s="84">
        <f t="shared" ref="AA9:AA18" si="19">1-Z9</f>
        <v>0.60151443685884809</v>
      </c>
      <c r="AB9" s="89">
        <v>0</v>
      </c>
      <c r="AC9" s="88">
        <f t="shared" si="10"/>
        <v>0</v>
      </c>
      <c r="AD9" s="91">
        <f t="shared" ref="AD9:AD18" si="20">AC9+AD10</f>
        <v>1</v>
      </c>
      <c r="AU9" s="58">
        <v>128</v>
      </c>
      <c r="AV9" s="168">
        <f t="shared" ref="AV9:AV16" si="21">IFERROR(SLOPE(BE9:BF9,BC9:BD9)*AU9+INTERCEPT(BE9:BF9,BC9:BD9),0)</f>
        <v>0.96831435845181302</v>
      </c>
      <c r="AW9" s="168">
        <f t="shared" si="11"/>
        <v>1</v>
      </c>
      <c r="AX9" s="168">
        <f t="shared" si="12"/>
        <v>0.98415717922590651</v>
      </c>
      <c r="AY9" s="168">
        <f t="shared" ref="AY9:AY16" si="22">IFERROR(SLOPE(BM9:BN9,BK9:BL9)*AU9+INTERCEPT(BM9:BN9,BK9:BL9),1)</f>
        <v>1</v>
      </c>
      <c r="AZ9" s="188">
        <f t="shared" si="13"/>
        <v>0.18804392935538261</v>
      </c>
      <c r="BA9" s="189">
        <f t="shared" ref="BA9:BA15" si="23">AY9-AY10</f>
        <v>3.1723429312317863E-2</v>
      </c>
      <c r="BB9" s="74"/>
      <c r="BC9" s="171">
        <f t="shared" ref="BC9:BC16" si="24">INDEX($E$8:$E$24,MATCH(AU9,$E$8:$E$24,-1))</f>
        <v>129.30000000000001</v>
      </c>
      <c r="BD9" s="170" cm="1">
        <f t="array" ref="BD9">IFERROR(INDEX($E$8:$E$24,MATCH(AU9,$E$8:$E$24,-1)+1),BC9)</f>
        <v>118.0333</v>
      </c>
      <c r="BE9" s="170">
        <f t="shared" ref="BE9:BE16" si="25">INDEX($I$8:$I$24,MATCH(AU9,$E$8:$E$24,-1))</f>
        <v>0.96993276357759384</v>
      </c>
      <c r="BF9" s="172" cm="1">
        <f t="array" ref="BF9">IFERROR(INDEX($I$8:$I$24,MATCH(AU9,$E$8:$E$24,-1)+1),BE9)</f>
        <v>0.95590654432325917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6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7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2">
        <v>151.83330000000001</v>
      </c>
      <c r="C10" s="42">
        <v>1.2458</v>
      </c>
      <c r="D10" s="20"/>
      <c r="E10" s="32">
        <f t="shared" si="0"/>
        <v>163.1</v>
      </c>
      <c r="F10" s="30">
        <f t="shared" si="1"/>
        <v>0.96360000000000001</v>
      </c>
      <c r="G10" s="26">
        <f>F10+G11</f>
        <v>151.76990000000004</v>
      </c>
      <c r="H10" s="9">
        <f t="shared" ref="H10:H23" si="28">F10/$C$6</f>
        <v>6.3177978186681879E-3</v>
      </c>
      <c r="I10" s="11">
        <f t="shared" si="15"/>
        <v>0.99507217015306026</v>
      </c>
      <c r="K10" s="44">
        <v>16</v>
      </c>
      <c r="L10" s="44">
        <v>4667.6000000000004</v>
      </c>
      <c r="N10" s="42">
        <f t="shared" si="16"/>
        <v>31.5</v>
      </c>
      <c r="O10" s="30">
        <f t="shared" si="16"/>
        <v>7722.9</v>
      </c>
      <c r="P10" s="29">
        <f t="shared" si="17"/>
        <v>26295.5</v>
      </c>
      <c r="Q10" s="9">
        <f t="shared" si="18"/>
        <v>0.24482090720904356</v>
      </c>
      <c r="R10" s="11">
        <f t="shared" si="3"/>
        <v>0.83358429676875334</v>
      </c>
      <c r="S10"/>
      <c r="T10" s="79"/>
      <c r="U10" s="90">
        <f t="shared" si="4"/>
        <v>0.24482090720904356</v>
      </c>
      <c r="V10" s="85">
        <f t="shared" si="5"/>
        <v>0.16641570323124666</v>
      </c>
      <c r="W10" s="86">
        <f t="shared" si="6"/>
        <v>0.57582892196243585</v>
      </c>
      <c r="X10" s="86">
        <f t="shared" si="7"/>
        <v>0.13384611313602565</v>
      </c>
      <c r="Y10" s="86">
        <f t="shared" si="8"/>
        <v>0.24822789972572532</v>
      </c>
      <c r="Z10" s="86">
        <f t="shared" si="9"/>
        <v>0.14931266531617429</v>
      </c>
      <c r="AA10" s="84">
        <f t="shared" si="19"/>
        <v>0.85068733468382574</v>
      </c>
      <c r="AB10" s="89">
        <f t="shared" ref="AB10:AB18" si="29">X10*(U10/W10)*(AA10/V10)</f>
        <v>0.29089513290390012</v>
      </c>
      <c r="AC10" s="88">
        <f t="shared" si="10"/>
        <v>0.77695594653613509</v>
      </c>
      <c r="AD10" s="91">
        <f t="shared" si="20"/>
        <v>1</v>
      </c>
      <c r="AU10" s="58">
        <v>64</v>
      </c>
      <c r="AV10" s="168">
        <f t="shared" si="21"/>
        <v>0.78027042909643041</v>
      </c>
      <c r="AW10" s="168">
        <f t="shared" si="11"/>
        <v>1</v>
      </c>
      <c r="AX10" s="168">
        <f t="shared" si="12"/>
        <v>0.8901352145482152</v>
      </c>
      <c r="AY10" s="168">
        <f t="shared" si="22"/>
        <v>0.96827657068768214</v>
      </c>
      <c r="AZ10" s="188">
        <f t="shared" si="13"/>
        <v>0.33229365120400772</v>
      </c>
      <c r="BA10" s="189">
        <f t="shared" si="23"/>
        <v>0.13257054475242869</v>
      </c>
      <c r="BB10" s="74"/>
      <c r="BC10" s="171">
        <f t="shared" si="24"/>
        <v>72.966700000000003</v>
      </c>
      <c r="BD10" s="170" cm="1">
        <f t="array" ref="BD10">IFERROR(INDEX($E$8:$E$24,MATCH(AU10,$E$8:$E$24,-1)+1),BC10)</f>
        <v>61.7</v>
      </c>
      <c r="BE10" s="170">
        <f t="shared" si="25"/>
        <v>0.8315712866710594</v>
      </c>
      <c r="BF10" s="172" cm="1">
        <f t="array" ref="BF10">IFERROR(INDEX($I$8:$I$24,MATCH(AU10,$E$8:$E$24,-1)+1),BE10)</f>
        <v>0.76711152198214672</v>
      </c>
      <c r="BG10" s="170">
        <f t="shared" si="14"/>
        <v>95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6"/>
        <v>95</v>
      </c>
      <c r="BL10" s="170" cm="1">
        <f t="array" ref="BL10">IFERROR(INDEX($N$8:$N$24,MATCH(AU10,$N$8:$N$24,-1)+1),BK10)</f>
        <v>63</v>
      </c>
      <c r="BM10" s="170">
        <f t="shared" si="27"/>
        <v>1</v>
      </c>
      <c r="BN10" s="172" cm="1">
        <f t="array" ref="BN10">IFERROR(INDEX($R$8:$R$24,MATCH(AU10,$N$8:$N$24,-1)+1),BM10)</f>
        <v>0.96725323425825249</v>
      </c>
    </row>
    <row r="11" spans="1:66" ht="17.25" customHeight="1">
      <c r="A11"/>
      <c r="B11" s="42">
        <v>140.5667</v>
      </c>
      <c r="C11" s="42">
        <v>1.6249</v>
      </c>
      <c r="D11" s="20"/>
      <c r="E11" s="32">
        <f t="shared" si="0"/>
        <v>151.83330000000001</v>
      </c>
      <c r="F11" s="30">
        <f t="shared" si="1"/>
        <v>1.2458</v>
      </c>
      <c r="G11" s="26">
        <f t="shared" ref="G11:G22" si="31">G12+F11</f>
        <v>150.80630000000002</v>
      </c>
      <c r="H11" s="9">
        <f t="shared" si="28"/>
        <v>8.1680287697144336E-3</v>
      </c>
      <c r="I11" s="11">
        <f t="shared" si="15"/>
        <v>0.98875437233439212</v>
      </c>
      <c r="K11" s="44">
        <v>8</v>
      </c>
      <c r="L11" s="44">
        <v>3823.7</v>
      </c>
      <c r="N11" s="42">
        <f t="shared" si="16"/>
        <v>16</v>
      </c>
      <c r="O11" s="30">
        <f t="shared" si="16"/>
        <v>4667.6000000000004</v>
      </c>
      <c r="P11" s="29">
        <f t="shared" si="17"/>
        <v>18572.599999999999</v>
      </c>
      <c r="Q11" s="9">
        <f t="shared" si="18"/>
        <v>0.14796592814731926</v>
      </c>
      <c r="R11" s="11">
        <f t="shared" si="3"/>
        <v>0.58876338955970975</v>
      </c>
      <c r="S11"/>
      <c r="T11" s="79"/>
      <c r="U11" s="90">
        <f t="shared" si="4"/>
        <v>0.14796592814731926</v>
      </c>
      <c r="V11" s="85">
        <f t="shared" si="5"/>
        <v>0.41123661044029025</v>
      </c>
      <c r="W11" s="86">
        <f t="shared" si="6"/>
        <v>0.41039134083406165</v>
      </c>
      <c r="X11" s="86">
        <f t="shared" si="7"/>
        <v>5.8779787140982649E-2</v>
      </c>
      <c r="Y11" s="86">
        <f t="shared" si="8"/>
        <v>0.11438178658969966</v>
      </c>
      <c r="Z11" s="86">
        <f t="shared" si="9"/>
        <v>6.8802295947412134E-2</v>
      </c>
      <c r="AA11" s="84">
        <f t="shared" si="19"/>
        <v>0.93119770405258784</v>
      </c>
      <c r="AB11" s="89">
        <f t="shared" si="29"/>
        <v>4.7988996521076313E-2</v>
      </c>
      <c r="AC11" s="88">
        <f t="shared" si="10"/>
        <v>0.12817449313484972</v>
      </c>
      <c r="AD11" s="91">
        <f t="shared" si="20"/>
        <v>0.22304405346386497</v>
      </c>
      <c r="AU11" s="58">
        <v>32</v>
      </c>
      <c r="AV11" s="168">
        <f t="shared" si="21"/>
        <v>0.44797677789242268</v>
      </c>
      <c r="AW11" s="168">
        <f t="shared" si="11"/>
        <v>1</v>
      </c>
      <c r="AX11" s="168">
        <f t="shared" si="12"/>
        <v>0.72398838894621131</v>
      </c>
      <c r="AY11" s="168">
        <f t="shared" si="22"/>
        <v>0.83570602593525345</v>
      </c>
      <c r="AZ11" s="188">
        <f t="shared" si="13"/>
        <v>0.27834514858062498</v>
      </c>
      <c r="BA11" s="189">
        <f t="shared" si="23"/>
        <v>0.2469426363755437</v>
      </c>
      <c r="BB11" s="74"/>
      <c r="BC11" s="171">
        <f t="shared" si="24"/>
        <v>39.166699999999999</v>
      </c>
      <c r="BD11" s="170" cm="1">
        <f t="array" ref="BD11">IFERROR(INDEX($E$8:$E$24,MATCH(AU11,$E$8:$E$24,-1)+1),BC11)</f>
        <v>27.9</v>
      </c>
      <c r="BE11" s="170">
        <f t="shared" si="25"/>
        <v>0.55382946010890266</v>
      </c>
      <c r="BF11" s="172" cm="1">
        <f t="array" ref="BF11">IFERROR(INDEX($I$8:$I$24,MATCH(AU11,$E$8:$E$24,-1)+1),BE11)</f>
        <v>0.387419478565317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1</v>
      </c>
      <c r="BJ11" s="172" cm="1">
        <f t="array" ref="BJ11">IFERROR(INDEX($AD$8:$AD$24,MATCH(AU11,$N$8:$N$24,-1)+1),BI11)</f>
        <v>1</v>
      </c>
      <c r="BK11" s="170">
        <f t="shared" si="26"/>
        <v>63</v>
      </c>
      <c r="BL11" s="170" cm="1">
        <f t="array" ref="BL11">IFERROR(INDEX($N$8:$N$24,MATCH(AU11,$N$8:$N$24,-1)+1),BK11)</f>
        <v>31.5</v>
      </c>
      <c r="BM11" s="170">
        <f t="shared" si="27"/>
        <v>0.96725323425825249</v>
      </c>
      <c r="BN11" s="172" cm="1">
        <f t="array" ref="BN11">IFERROR(INDEX($R$8:$R$24,MATCH(AU11,$N$8:$N$24,-1)+1),BM11)</f>
        <v>0.83358429676875334</v>
      </c>
    </row>
    <row r="12" spans="1:66" ht="17.25" customHeight="1">
      <c r="A12"/>
      <c r="B12" s="42">
        <v>129.30000000000001</v>
      </c>
      <c r="C12" s="42">
        <v>2.1393</v>
      </c>
      <c r="D12" s="20"/>
      <c r="E12" s="32">
        <f t="shared" si="0"/>
        <v>140.5667</v>
      </c>
      <c r="F12" s="30">
        <f t="shared" si="1"/>
        <v>1.6249</v>
      </c>
      <c r="G12" s="26">
        <f t="shared" si="31"/>
        <v>149.56050000000002</v>
      </c>
      <c r="H12" s="9">
        <f t="shared" si="28"/>
        <v>1.0653579987083788E-2</v>
      </c>
      <c r="I12" s="11">
        <f t="shared" si="15"/>
        <v>0.98058634356467766</v>
      </c>
      <c r="K12" s="44">
        <v>4</v>
      </c>
      <c r="L12" s="44">
        <v>2887.3</v>
      </c>
      <c r="N12" s="42">
        <f t="shared" si="16"/>
        <v>8</v>
      </c>
      <c r="O12" s="30">
        <f t="shared" si="16"/>
        <v>3823.7</v>
      </c>
      <c r="P12" s="29">
        <f t="shared" si="17"/>
        <v>13905</v>
      </c>
      <c r="Q12" s="9">
        <f t="shared" si="18"/>
        <v>0.12121375427562442</v>
      </c>
      <c r="R12" s="11">
        <f t="shared" si="3"/>
        <v>0.44079746141239051</v>
      </c>
      <c r="S12"/>
      <c r="T12" s="79"/>
      <c r="U12" s="90">
        <f t="shared" si="4"/>
        <v>0.12121375427562442</v>
      </c>
      <c r="V12" s="85">
        <f t="shared" si="5"/>
        <v>0.55920253858760949</v>
      </c>
      <c r="W12" s="86">
        <f t="shared" si="6"/>
        <v>0.29019050004400465</v>
      </c>
      <c r="X12" s="86">
        <f t="shared" si="7"/>
        <v>2.8189578655780728E-2</v>
      </c>
      <c r="Y12" s="86">
        <f t="shared" si="8"/>
        <v>5.5601999448717021E-2</v>
      </c>
      <c r="Z12" s="86">
        <f t="shared" si="9"/>
        <v>3.3445405386621004E-2</v>
      </c>
      <c r="AA12" s="84">
        <f t="shared" si="19"/>
        <v>0.966554594613379</v>
      </c>
      <c r="AB12" s="89">
        <f t="shared" si="29"/>
        <v>2.0352349486744151E-2</v>
      </c>
      <c r="AC12" s="88">
        <f t="shared" si="10"/>
        <v>5.4359379621973444E-2</v>
      </c>
      <c r="AD12" s="91">
        <f t="shared" si="20"/>
        <v>9.4869560329015251E-2</v>
      </c>
      <c r="AU12" s="58">
        <v>16</v>
      </c>
      <c r="AV12" s="168">
        <f t="shared" si="21"/>
        <v>0.1696316293117977</v>
      </c>
      <c r="AW12" s="168">
        <f t="shared" si="11"/>
        <v>0.22304405346386497</v>
      </c>
      <c r="AX12" s="168">
        <f t="shared" si="12"/>
        <v>0.19633784138783134</v>
      </c>
      <c r="AY12" s="168">
        <f t="shared" si="22"/>
        <v>0.58876338955970975</v>
      </c>
      <c r="AZ12" s="188">
        <f t="shared" si="13"/>
        <v>0.1696316293117977</v>
      </c>
      <c r="BA12" s="189">
        <f t="shared" si="23"/>
        <v>0.14796592814731924</v>
      </c>
      <c r="BB12" s="74"/>
      <c r="BC12" s="171">
        <f t="shared" si="24"/>
        <v>16.633299999999998</v>
      </c>
      <c r="BD12" s="170" cm="1">
        <f t="array" ref="BD12">IFERROR(INDEX($E$8:$E$24,MATCH(AU12,$E$8:$E$24,-1)+1),BC12)</f>
        <v>8</v>
      </c>
      <c r="BE12" s="170">
        <f t="shared" si="25"/>
        <v>0.18306009316719282</v>
      </c>
      <c r="BF12" s="172" cm="1">
        <f t="array" ref="BF12">IFERROR(INDEX($I$8:$I$24,MATCH(AU12,$E$8:$E$24,-1)+1),BE12)</f>
        <v>0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0.22304405346386497</v>
      </c>
      <c r="BJ12" s="172" cm="1">
        <f t="array" ref="BJ12">IFERROR(INDEX($AD$8:$AD$24,MATCH(AU12,$N$8:$N$24,-1)+1),BI12)</f>
        <v>9.4869560329015251E-2</v>
      </c>
      <c r="BK12" s="170">
        <f t="shared" si="26"/>
        <v>16</v>
      </c>
      <c r="BL12" s="170" cm="1">
        <f t="array" ref="BL12">IFERROR(INDEX($N$8:$N$24,MATCH(AU12,$N$8:$N$24,-1)+1),BK12)</f>
        <v>8</v>
      </c>
      <c r="BM12" s="170">
        <f t="shared" si="27"/>
        <v>0.58876338955970975</v>
      </c>
      <c r="BN12" s="172" cm="1">
        <f t="array" ref="BN12">IFERROR(INDEX($R$8:$R$24,MATCH(AU12,$N$8:$N$24,-1)+1),BM12)</f>
        <v>0.44079746141239051</v>
      </c>
    </row>
    <row r="13" spans="1:66" ht="17.25" customHeight="1">
      <c r="A13"/>
      <c r="B13" s="42">
        <v>118.0333</v>
      </c>
      <c r="C13" s="42">
        <v>2.8445999999999998</v>
      </c>
      <c r="D13" s="20"/>
      <c r="E13" s="32">
        <f t="shared" si="0"/>
        <v>129.30000000000001</v>
      </c>
      <c r="F13" s="30">
        <f t="shared" si="1"/>
        <v>2.1393</v>
      </c>
      <c r="G13" s="26">
        <f t="shared" si="31"/>
        <v>147.93560000000002</v>
      </c>
      <c r="H13" s="9">
        <f t="shared" si="28"/>
        <v>1.4026219254334634E-2</v>
      </c>
      <c r="I13" s="11">
        <f t="shared" si="15"/>
        <v>0.96993276357759384</v>
      </c>
      <c r="K13" s="44">
        <v>2</v>
      </c>
      <c r="L13" s="44">
        <v>1423.3</v>
      </c>
      <c r="N13" s="42">
        <f t="shared" si="16"/>
        <v>4</v>
      </c>
      <c r="O13" s="30">
        <f t="shared" si="16"/>
        <v>2887.3</v>
      </c>
      <c r="P13" s="29">
        <f t="shared" si="17"/>
        <v>10081.300000000001</v>
      </c>
      <c r="Q13" s="9">
        <f t="shared" si="18"/>
        <v>9.1529270790075168E-2</v>
      </c>
      <c r="R13" s="11">
        <f t="shared" si="3"/>
        <v>0.31958370713676609</v>
      </c>
      <c r="S13"/>
      <c r="T13" s="79"/>
      <c r="U13" s="90">
        <f t="shared" si="4"/>
        <v>9.1529270790075168E-2</v>
      </c>
      <c r="V13" s="85">
        <f t="shared" si="5"/>
        <v>0.68041629286323391</v>
      </c>
      <c r="W13" s="86">
        <f t="shared" si="6"/>
        <v>0.20519567041703082</v>
      </c>
      <c r="X13" s="86">
        <f t="shared" si="7"/>
        <v>1.3944749963551538E-2</v>
      </c>
      <c r="Y13" s="86">
        <f t="shared" si="8"/>
        <v>2.7412420792936289E-2</v>
      </c>
      <c r="Z13" s="86">
        <f t="shared" si="9"/>
        <v>1.6488966856200851E-2</v>
      </c>
      <c r="AA13" s="84">
        <f t="shared" si="19"/>
        <v>0.98351103314379917</v>
      </c>
      <c r="AB13" s="89">
        <f t="shared" si="29"/>
        <v>8.9909808512269665E-3</v>
      </c>
      <c r="AC13" s="88">
        <f t="shared" si="10"/>
        <v>2.4014138592896531E-2</v>
      </c>
      <c r="AD13" s="91">
        <f t="shared" si="20"/>
        <v>4.0510180707041807E-2</v>
      </c>
      <c r="AU13" s="58">
        <v>8</v>
      </c>
      <c r="AV13" s="168">
        <f t="shared" si="21"/>
        <v>0</v>
      </c>
      <c r="AW13" s="168">
        <f t="shared" si="11"/>
        <v>9.4869560329015251E-2</v>
      </c>
      <c r="AX13" s="168">
        <f t="shared" si="12"/>
        <v>4.7434780164507626E-2</v>
      </c>
      <c r="AY13" s="168">
        <f t="shared" si="22"/>
        <v>0.44079746141239051</v>
      </c>
      <c r="AZ13" s="188">
        <f t="shared" si="13"/>
        <v>0</v>
      </c>
      <c r="BA13" s="189">
        <f t="shared" si="23"/>
        <v>0.21274302506569959</v>
      </c>
      <c r="BB13" s="74"/>
      <c r="BC13" s="171">
        <f t="shared" si="24"/>
        <v>8</v>
      </c>
      <c r="BD13" s="170" cm="1">
        <f t="array" ref="BD13">IFERROR(INDEX($E$8:$E$24,MATCH(AU13,$E$8:$E$24,-1)+1),BC13)</f>
        <v>8</v>
      </c>
      <c r="BE13" s="170">
        <f t="shared" si="25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9.4869560329015251E-2</v>
      </c>
      <c r="BJ13" s="172" cm="1">
        <f t="array" ref="BJ13">IFERROR(INDEX($AD$8:$AD$24,MATCH(AU13,$N$8:$N$24,-1)+1),BI13)</f>
        <v>4.0510180707041807E-2</v>
      </c>
      <c r="BK13" s="170">
        <f t="shared" si="26"/>
        <v>8</v>
      </c>
      <c r="BL13" s="170" cm="1">
        <f t="array" ref="BL13">IFERROR(INDEX($N$8:$N$24,MATCH(AU13,$N$8:$N$24,-1)+1),BK13)</f>
        <v>4</v>
      </c>
      <c r="BM13" s="170">
        <f t="shared" si="27"/>
        <v>0.44079746141239051</v>
      </c>
      <c r="BN13" s="172" cm="1">
        <f t="array" ref="BN13">IFERROR(INDEX($R$8:$R$24,MATCH(AU13,$N$8:$N$24,-1)+1),BM13)</f>
        <v>0.31958370713676609</v>
      </c>
    </row>
    <row r="14" spans="1:66" ht="17.25" customHeight="1">
      <c r="A14"/>
      <c r="B14" s="42">
        <v>106.7667</v>
      </c>
      <c r="C14" s="42">
        <v>3.8212999999999999</v>
      </c>
      <c r="D14" s="20"/>
      <c r="E14" s="32">
        <f t="shared" si="0"/>
        <v>118.0333</v>
      </c>
      <c r="F14" s="30">
        <f t="shared" si="1"/>
        <v>2.8445999999999998</v>
      </c>
      <c r="G14" s="26">
        <f t="shared" si="31"/>
        <v>145.79630000000003</v>
      </c>
      <c r="H14" s="9">
        <f t="shared" si="28"/>
        <v>1.865048534141088E-2</v>
      </c>
      <c r="I14" s="11">
        <f t="shared" si="15"/>
        <v>0.95590654432325917</v>
      </c>
      <c r="K14" s="44">
        <v>1</v>
      </c>
      <c r="L14" s="44">
        <v>488.1</v>
      </c>
      <c r="N14" s="42">
        <f t="shared" si="16"/>
        <v>2</v>
      </c>
      <c r="O14" s="30">
        <f t="shared" si="16"/>
        <v>1423.3</v>
      </c>
      <c r="P14" s="29">
        <f t="shared" si="17"/>
        <v>7194.0000000000009</v>
      </c>
      <c r="Q14" s="9">
        <f t="shared" si="18"/>
        <v>4.51195272799896E-2</v>
      </c>
      <c r="R14" s="11">
        <f t="shared" si="3"/>
        <v>0.22805443634669095</v>
      </c>
      <c r="S14"/>
      <c r="T14" s="79"/>
      <c r="U14" s="90">
        <f t="shared" si="4"/>
        <v>4.51195272799896E-2</v>
      </c>
      <c r="V14" s="85">
        <f t="shared" si="5"/>
        <v>0.77194556365330902</v>
      </c>
      <c r="W14" s="86">
        <f t="shared" si="6"/>
        <v>0.14509525002200233</v>
      </c>
      <c r="X14" s="86">
        <f t="shared" si="7"/>
        <v>6.9536200612334165E-3</v>
      </c>
      <c r="Y14" s="86">
        <f t="shared" si="8"/>
        <v>1.3467670829384751E-2</v>
      </c>
      <c r="Z14" s="86">
        <f t="shared" si="9"/>
        <v>8.100998434737704E-3</v>
      </c>
      <c r="AA14" s="84">
        <f t="shared" si="19"/>
        <v>0.99189900156526234</v>
      </c>
      <c r="AB14" s="89">
        <f t="shared" si="29"/>
        <v>2.7784531662812259E-3</v>
      </c>
      <c r="AC14" s="88">
        <f t="shared" si="10"/>
        <v>7.4210100669766434E-3</v>
      </c>
      <c r="AD14" s="91">
        <f t="shared" si="20"/>
        <v>1.6496042114145279E-2</v>
      </c>
      <c r="AU14" s="58">
        <v>2</v>
      </c>
      <c r="AV14" s="168">
        <f t="shared" si="21"/>
        <v>0</v>
      </c>
      <c r="AW14" s="168">
        <f t="shared" si="11"/>
        <v>1.6496042114145279E-2</v>
      </c>
      <c r="AX14" s="168">
        <f t="shared" si="12"/>
        <v>8.2480210570726395E-3</v>
      </c>
      <c r="AY14" s="168">
        <f t="shared" si="22"/>
        <v>0.22805443634669093</v>
      </c>
      <c r="AZ14" s="188">
        <f t="shared" si="13"/>
        <v>0</v>
      </c>
      <c r="BA14" s="189">
        <f t="shared" si="23"/>
        <v>4.511952727998958E-2</v>
      </c>
      <c r="BB14" s="74"/>
      <c r="BC14" s="171">
        <f t="shared" si="24"/>
        <v>8</v>
      </c>
      <c r="BD14" s="170" cm="1">
        <f t="array" ref="BD14">IFERROR(INDEX($E$8:$E$24,MATCH(AU14,$E$8:$E$24,-1)+1),BC14)</f>
        <v>8</v>
      </c>
      <c r="BE14" s="170">
        <f t="shared" si="25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1.6496042114145279E-2</v>
      </c>
      <c r="BJ14" s="172" cm="1">
        <f t="array" ref="BJ14">IFERROR(INDEX($AD$8:$AD$24,MATCH(AU14,$N$8:$N$24,-1)+1),BI14)</f>
        <v>9.0750320471686373E-3</v>
      </c>
      <c r="BK14" s="170">
        <f t="shared" si="26"/>
        <v>2</v>
      </c>
      <c r="BL14" s="170" cm="1">
        <f t="array" ref="BL14">IFERROR(INDEX($N$8:$N$24,MATCH(AU14,$N$8:$N$24,-1)+1),BK14)</f>
        <v>1</v>
      </c>
      <c r="BM14" s="170">
        <f t="shared" si="27"/>
        <v>0.22805443634669095</v>
      </c>
      <c r="BN14" s="172" cm="1">
        <f t="array" ref="BN14">IFERROR(INDEX($R$8:$R$24,MATCH(AU14,$N$8:$N$24,-1)+1),BM14)</f>
        <v>0.18293490906670135</v>
      </c>
    </row>
    <row r="15" spans="1:66" ht="17.25" customHeight="1">
      <c r="A15"/>
      <c r="B15" s="42">
        <v>95.5</v>
      </c>
      <c r="C15" s="42">
        <v>5.1868999999999996</v>
      </c>
      <c r="D15" s="20"/>
      <c r="E15" s="32">
        <f t="shared" si="0"/>
        <v>106.7667</v>
      </c>
      <c r="F15" s="30">
        <f t="shared" si="1"/>
        <v>3.8212999999999999</v>
      </c>
      <c r="G15" s="26">
        <f t="shared" si="31"/>
        <v>142.95170000000002</v>
      </c>
      <c r="H15" s="9">
        <f t="shared" si="28"/>
        <v>2.5054172690407581E-2</v>
      </c>
      <c r="I15" s="11">
        <f t="shared" si="15"/>
        <v>0.93725605898184827</v>
      </c>
      <c r="K15" s="44">
        <v>0.5</v>
      </c>
      <c r="L15" s="44">
        <v>212.8</v>
      </c>
      <c r="N15" s="42">
        <f t="shared" si="16"/>
        <v>1</v>
      </c>
      <c r="O15" s="30">
        <f t="shared" si="16"/>
        <v>488.1</v>
      </c>
      <c r="P15" s="29">
        <f t="shared" si="17"/>
        <v>5770.7000000000007</v>
      </c>
      <c r="Q15" s="9">
        <f t="shared" si="18"/>
        <v>1.5473084567809265E-2</v>
      </c>
      <c r="R15" s="11">
        <f t="shared" si="3"/>
        <v>0.18293490906670135</v>
      </c>
      <c r="S15"/>
      <c r="T15" s="79"/>
      <c r="U15" s="90">
        <f t="shared" si="4"/>
        <v>1.5473084567809265E-2</v>
      </c>
      <c r="V15" s="85">
        <f t="shared" si="5"/>
        <v>0.8170650909332986</v>
      </c>
      <c r="W15" s="86">
        <f t="shared" si="6"/>
        <v>0.10259783520851541</v>
      </c>
      <c r="X15" s="86">
        <f t="shared" si="7"/>
        <v>3.4744656655489141E-3</v>
      </c>
      <c r="Y15" s="86">
        <f t="shared" si="8"/>
        <v>6.5140507681513346E-3</v>
      </c>
      <c r="Z15" s="86">
        <f t="shared" si="9"/>
        <v>3.9182955794744975E-3</v>
      </c>
      <c r="AA15" s="84">
        <f t="shared" si="19"/>
        <v>0.99608170442052546</v>
      </c>
      <c r="AB15" s="89">
        <f t="shared" si="29"/>
        <v>6.3880018573984529E-4</v>
      </c>
      <c r="AC15" s="88">
        <f t="shared" si="10"/>
        <v>1.7061804988085659E-3</v>
      </c>
      <c r="AD15" s="91">
        <f t="shared" si="20"/>
        <v>9.0750320471686373E-3</v>
      </c>
      <c r="AU15" s="58">
        <v>1</v>
      </c>
      <c r="AV15" s="168">
        <f t="shared" si="21"/>
        <v>0</v>
      </c>
      <c r="AW15" s="168">
        <f t="shared" si="11"/>
        <v>9.0750320471686373E-3</v>
      </c>
      <c r="AX15" s="168">
        <f t="shared" si="12"/>
        <v>4.5375160235843186E-3</v>
      </c>
      <c r="AY15" s="168">
        <f t="shared" si="22"/>
        <v>0.18293490906670135</v>
      </c>
      <c r="AZ15" s="188">
        <f t="shared" si="13"/>
        <v>0</v>
      </c>
      <c r="BA15" s="189">
        <f t="shared" si="23"/>
        <v>0.18293490906670135</v>
      </c>
      <c r="BB15" s="74"/>
      <c r="BC15" s="171">
        <f t="shared" si="24"/>
        <v>8</v>
      </c>
      <c r="BD15" s="170" cm="1">
        <f t="array" ref="BD15">IFERROR(INDEX($E$8:$E$24,MATCH(AU15,$E$8:$E$24,-1)+1),BC15)</f>
        <v>8</v>
      </c>
      <c r="BE15" s="170">
        <f t="shared" si="25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9.0750320471686373E-3</v>
      </c>
      <c r="BJ15" s="172" cm="1">
        <f t="array" ref="BJ15">IFERROR(INDEX($AD$8:$AD$24,MATCH(AU15,$N$8:$N$24,-1)+1),BI15)</f>
        <v>7.3688515483600718E-3</v>
      </c>
      <c r="BK15" s="170">
        <f t="shared" si="26"/>
        <v>1</v>
      </c>
      <c r="BL15" s="170" cm="1">
        <f t="array" ref="BL15">IFERROR(INDEX($N$8:$N$24,MATCH(AU15,$N$8:$N$24,-1)+1),BK15)</f>
        <v>0.5</v>
      </c>
      <c r="BM15" s="170">
        <f t="shared" si="27"/>
        <v>0.18293490906670135</v>
      </c>
      <c r="BN15" s="172" cm="1">
        <f t="array" ref="BN15">IFERROR(INDEX($R$8:$R$24,MATCH(AU15,$N$8:$N$24,-1)+1),BM15)</f>
        <v>0.16746182449889208</v>
      </c>
    </row>
    <row r="16" spans="1:66" ht="17.25" customHeight="1" thickBot="1">
      <c r="A16"/>
      <c r="B16" s="42">
        <v>84.2333</v>
      </c>
      <c r="C16" s="42">
        <v>7.1109999999999998</v>
      </c>
      <c r="D16" s="20"/>
      <c r="E16" s="32">
        <f t="shared" si="0"/>
        <v>95.5</v>
      </c>
      <c r="F16" s="30">
        <f t="shared" si="1"/>
        <v>5.1868999999999996</v>
      </c>
      <c r="G16" s="26">
        <f t="shared" si="31"/>
        <v>139.13040000000001</v>
      </c>
      <c r="H16" s="9">
        <f t="shared" si="28"/>
        <v>3.4007664493202597E-2</v>
      </c>
      <c r="I16" s="11">
        <f t="shared" si="15"/>
        <v>0.91220188629144072</v>
      </c>
      <c r="K16" s="44">
        <v>0.25</v>
      </c>
      <c r="L16" s="44">
        <v>1984.4</v>
      </c>
      <c r="N16" s="42">
        <f t="shared" si="16"/>
        <v>0.5</v>
      </c>
      <c r="O16" s="30">
        <f t="shared" si="16"/>
        <v>212.8</v>
      </c>
      <c r="P16" s="29">
        <f>O16+P17</f>
        <v>5282.6</v>
      </c>
      <c r="Q16" s="9">
        <f t="shared" si="18"/>
        <v>6.7458971440889403E-3</v>
      </c>
      <c r="R16" s="11">
        <f>Q16+R17</f>
        <v>0.16746182449889208</v>
      </c>
      <c r="S16"/>
      <c r="T16" s="79"/>
      <c r="U16" s="90">
        <f t="shared" si="4"/>
        <v>6.7458971440889403E-3</v>
      </c>
      <c r="V16" s="85">
        <f t="shared" si="5"/>
        <v>0.83253817550110787</v>
      </c>
      <c r="W16" s="86">
        <f t="shared" si="6"/>
        <v>7.2547625011001163E-2</v>
      </c>
      <c r="X16" s="86">
        <f t="shared" si="7"/>
        <v>1.7369397871409827E-3</v>
      </c>
      <c r="Y16" s="86">
        <f t="shared" si="8"/>
        <v>3.0395851026024205E-3</v>
      </c>
      <c r="Z16" s="86">
        <f t="shared" si="9"/>
        <v>1.8283543212764392E-3</v>
      </c>
      <c r="AA16" s="84">
        <f t="shared" si="19"/>
        <v>0.99817164567872352</v>
      </c>
      <c r="AB16" s="89">
        <f t="shared" si="29"/>
        <v>1.9364324471783361E-4</v>
      </c>
      <c r="AC16" s="88">
        <f t="shared" si="10"/>
        <v>5.1720449561380645E-4</v>
      </c>
      <c r="AD16" s="91">
        <f t="shared" si="20"/>
        <v>7.3688515483600718E-3</v>
      </c>
      <c r="AU16" s="58">
        <v>6.3E-2</v>
      </c>
      <c r="AV16" s="168">
        <f t="shared" si="21"/>
        <v>0</v>
      </c>
      <c r="AW16" s="168">
        <f t="shared" si="11"/>
        <v>0</v>
      </c>
      <c r="AX16" s="168">
        <f t="shared" si="12"/>
        <v>0</v>
      </c>
      <c r="AY16" s="168">
        <f t="shared" si="22"/>
        <v>0</v>
      </c>
      <c r="AZ16" s="190">
        <f>SUM(AZ8:AZ15)</f>
        <v>0.99999999999999978</v>
      </c>
      <c r="BA16" s="190">
        <f>SUM(BA8:BA15)</f>
        <v>1</v>
      </c>
      <c r="BB16" s="74"/>
      <c r="BC16" s="173">
        <f t="shared" si="24"/>
        <v>8</v>
      </c>
      <c r="BD16" s="174" cm="1">
        <f t="array" ref="BD16">IFERROR(INDEX($E$8:$E$24,MATCH(AU16,$E$8:$E$24,-1)+1),BC16)</f>
        <v>8</v>
      </c>
      <c r="BE16" s="174">
        <f t="shared" si="25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6"/>
        <v>6.3E-2</v>
      </c>
      <c r="BL16" s="174" cm="1">
        <f t="array" ref="BL16">IFERROR(INDEX($N$8:$N$24,MATCH(AU16,$N$8:$N$24,-1)+1),BK16)</f>
        <v>0</v>
      </c>
      <c r="BM16" s="174">
        <f t="shared" si="27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2">
        <v>72.966700000000003</v>
      </c>
      <c r="C17" s="42">
        <v>9.8315000000000001</v>
      </c>
      <c r="D17" s="20"/>
      <c r="E17" s="32">
        <f t="shared" si="0"/>
        <v>84.2333</v>
      </c>
      <c r="F17" s="30">
        <f t="shared" si="1"/>
        <v>7.1109999999999998</v>
      </c>
      <c r="G17" s="26">
        <f t="shared" si="31"/>
        <v>133.9435</v>
      </c>
      <c r="H17" s="9">
        <f t="shared" si="28"/>
        <v>4.6622935127178786E-2</v>
      </c>
      <c r="I17" s="11">
        <f t="shared" si="15"/>
        <v>0.87819422179823814</v>
      </c>
      <c r="K17" s="65">
        <v>0.125</v>
      </c>
      <c r="L17" s="44">
        <v>3085.4</v>
      </c>
      <c r="N17" s="42">
        <f t="shared" ref="N17:N19" si="33">K16</f>
        <v>0.25</v>
      </c>
      <c r="O17" s="30">
        <f t="shared" ref="O17:O19" si="34">L16</f>
        <v>1984.4</v>
      </c>
      <c r="P17" s="29">
        <f t="shared" ref="P17:P19" si="35">O17+P18</f>
        <v>5069.8</v>
      </c>
      <c r="Q17" s="9">
        <f t="shared" ref="Q17:Q19" si="36">O17/$L$6</f>
        <v>6.2906758894408332E-2</v>
      </c>
      <c r="R17" s="11">
        <f t="shared" ref="R17:R19" si="37">Q17+R18</f>
        <v>0.16071592735480314</v>
      </c>
      <c r="S17"/>
      <c r="T17" s="79"/>
      <c r="U17" s="90">
        <f t="shared" si="4"/>
        <v>6.2906758894408332E-2</v>
      </c>
      <c r="V17" s="85">
        <f t="shared" si="5"/>
        <v>0.83928407264519689</v>
      </c>
      <c r="W17" s="86">
        <f t="shared" si="6"/>
        <v>5.1298917604257706E-2</v>
      </c>
      <c r="X17" s="86">
        <f t="shared" si="7"/>
        <v>8.6843326286630712E-4</v>
      </c>
      <c r="Y17" s="86">
        <f t="shared" si="8"/>
        <v>1.3026453154614376E-3</v>
      </c>
      <c r="Z17" s="86">
        <f t="shared" si="9"/>
        <v>7.8355996335660323E-4</v>
      </c>
      <c r="AA17" s="84">
        <f t="shared" si="19"/>
        <v>0.99921644003664345</v>
      </c>
      <c r="AB17" s="89">
        <f t="shared" si="29"/>
        <v>1.267874149291084E-3</v>
      </c>
      <c r="AC17" s="88">
        <f t="shared" si="10"/>
        <v>3.3863830924822738E-3</v>
      </c>
      <c r="AD17" s="91">
        <f t="shared" si="20"/>
        <v>6.8516470527462655E-3</v>
      </c>
    </row>
    <row r="18" spans="1:66" ht="17.25" customHeight="1">
      <c r="A18"/>
      <c r="B18" s="42">
        <v>61.7</v>
      </c>
      <c r="C18" s="42">
        <v>13.6549</v>
      </c>
      <c r="D18" s="20"/>
      <c r="E18" s="32">
        <f t="shared" si="0"/>
        <v>72.966700000000003</v>
      </c>
      <c r="F18" s="30">
        <f t="shared" si="1"/>
        <v>9.8315000000000001</v>
      </c>
      <c r="G18" s="26">
        <f t="shared" si="31"/>
        <v>126.83250000000001</v>
      </c>
      <c r="H18" s="9">
        <f t="shared" si="28"/>
        <v>6.4459764688912707E-2</v>
      </c>
      <c r="I18" s="11">
        <f t="shared" si="15"/>
        <v>0.8315712866710594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3085.4</v>
      </c>
      <c r="P18" s="29">
        <f t="shared" si="35"/>
        <v>3085.4</v>
      </c>
      <c r="Q18" s="9">
        <f t="shared" si="36"/>
        <v>9.7809168460394807E-2</v>
      </c>
      <c r="R18" s="11">
        <f t="shared" si="37"/>
        <v>9.7809168460394807E-2</v>
      </c>
      <c r="S18"/>
      <c r="T18" s="79"/>
      <c r="U18" s="90">
        <f t="shared" si="4"/>
        <v>9.7809168460394807E-2</v>
      </c>
      <c r="V18" s="85">
        <f t="shared" si="5"/>
        <v>0.90219083153960522</v>
      </c>
      <c r="W18" s="86">
        <f t="shared" si="6"/>
        <v>3.6273812505500581E-2</v>
      </c>
      <c r="X18" s="86">
        <f t="shared" si="7"/>
        <v>4.3421205259513052E-4</v>
      </c>
      <c r="Y18" s="86">
        <f>X18+Y19</f>
        <v>4.3421205259513052E-4</v>
      </c>
      <c r="Z18" s="86">
        <f t="shared" si="9"/>
        <v>2.6118481829408448E-4</v>
      </c>
      <c r="AA18" s="84">
        <f t="shared" si="19"/>
        <v>0.99973881518170593</v>
      </c>
      <c r="AB18" s="89">
        <f t="shared" si="29"/>
        <v>1.2974074331525915E-3</v>
      </c>
      <c r="AC18" s="88">
        <f t="shared" si="10"/>
        <v>3.4652639602639917E-3</v>
      </c>
      <c r="AD18" s="91">
        <f t="shared" si="20"/>
        <v>3.4652639602639917E-3</v>
      </c>
      <c r="AU18" s="194" t="s">
        <v>80</v>
      </c>
      <c r="AV18" s="235">
        <f t="shared" ref="AV18:AW18" si="38">SLOPE(AV21:AV22,AV19:AV20)*0.65+INTERCEPT(AV21:AV22,AV19:AV20)</f>
        <v>51.454910089370095</v>
      </c>
      <c r="AW18" s="236">
        <f t="shared" si="38"/>
        <v>24.792384143571837</v>
      </c>
      <c r="AX18" s="191">
        <f>SLOPE(AX21:AX22,AX19:AX20)*0.65+INTERCEPT(AX21:AX22,AX19:AX20)</f>
        <v>29.756442727829441</v>
      </c>
      <c r="AY18" s="237">
        <f>SLOPE(AY21:AY22,AY19:AY20)*0.65+INTERCEPT(AY21:AY22,AY19:AY20)</f>
        <v>19.96766545228995</v>
      </c>
    </row>
    <row r="19" spans="1:66" ht="17.25" customHeight="1" thickBot="1">
      <c r="A19"/>
      <c r="B19" s="42">
        <v>50.433300000000003</v>
      </c>
      <c r="C19" s="42">
        <v>18.8752</v>
      </c>
      <c r="E19" s="32">
        <f t="shared" si="0"/>
        <v>61.7</v>
      </c>
      <c r="F19" s="30">
        <f t="shared" si="1"/>
        <v>13.6549</v>
      </c>
      <c r="G19" s="26">
        <f t="shared" si="31"/>
        <v>117.001</v>
      </c>
      <c r="H19" s="9">
        <f t="shared" si="28"/>
        <v>8.9527705929983631E-2</v>
      </c>
      <c r="I19" s="11">
        <f t="shared" si="15"/>
        <v>0.76711152198214672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4"/>
        <v>0</v>
      </c>
      <c r="V19" s="93">
        <f t="shared" si="5"/>
        <v>1</v>
      </c>
      <c r="W19" s="94">
        <f t="shared" si="6"/>
        <v>2.5751852258368565E-2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0"/>
        <v>0</v>
      </c>
      <c r="AD19" s="98">
        <f>AC19</f>
        <v>0</v>
      </c>
      <c r="AU19" s="193"/>
      <c r="AV19" s="170">
        <f t="shared" ref="AV19:AW19" si="39">INDEX(AV8:AV16,MATCH(0.65,AV8:AV16,-1))</f>
        <v>0.78027042909643041</v>
      </c>
      <c r="AW19" s="170">
        <f t="shared" si="39"/>
        <v>1</v>
      </c>
      <c r="AX19" s="170">
        <f>INDEX(AX8:AX16,MATCH(0.65,AX8:AX16,-1))</f>
        <v>0.72398838894621131</v>
      </c>
      <c r="AY19" s="170">
        <f>INDEX(AY8:AY16,MATCH(0.65,AY8:AY16,-1))</f>
        <v>0.83570602593525345</v>
      </c>
    </row>
    <row r="20" spans="1:66" ht="17.25" customHeight="1">
      <c r="A20"/>
      <c r="B20" s="42">
        <v>39.166699999999999</v>
      </c>
      <c r="C20" s="42">
        <v>25.3811</v>
      </c>
      <c r="E20" s="32">
        <f t="shared" si="0"/>
        <v>50.433300000000003</v>
      </c>
      <c r="F20" s="30">
        <f t="shared" si="1"/>
        <v>18.8752</v>
      </c>
      <c r="G20" s="26">
        <f t="shared" si="31"/>
        <v>103.34610000000001</v>
      </c>
      <c r="H20" s="9">
        <f t="shared" si="28"/>
        <v>0.12375435594326045</v>
      </c>
      <c r="I20" s="11">
        <f t="shared" si="15"/>
        <v>0.67758381605216311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0.37440363794213011</v>
      </c>
      <c r="AC20" s="78">
        <f>SUM(AC8:AC19)</f>
        <v>1</v>
      </c>
      <c r="AD20" s="148"/>
      <c r="AV20" s="170" cm="1">
        <f t="array" ref="AV20">INDEX(AV8:AV16,MATCH(0.65,AV8:AV16,-1)+1)</f>
        <v>0.44797677789242268</v>
      </c>
      <c r="AW20" s="170" cm="1">
        <f t="array" ref="AW20">INDEX(AW8:AW16,MATCH(0.65,AW8:AW16,-1)+1)</f>
        <v>0.22304405346386497</v>
      </c>
      <c r="AX20" s="170" cm="1">
        <f t="array" ref="AX20">INDEX(AX8:AX16,MATCH(0.65,AX8:AX16,-1)+1)</f>
        <v>0.19633784138783134</v>
      </c>
      <c r="AY20" s="170" cm="1">
        <f t="array" ref="AY20">INDEX(AY8:AY16,MATCH(0.65,AY8:AY16,-1)+1)</f>
        <v>0.58876338955970975</v>
      </c>
      <c r="BD20" s="169"/>
    </row>
    <row r="21" spans="1:66" ht="17.25" customHeight="1">
      <c r="A21"/>
      <c r="B21" s="42">
        <v>27.9</v>
      </c>
      <c r="C21" s="42">
        <v>31.1692</v>
      </c>
      <c r="E21" s="32">
        <f t="shared" si="0"/>
        <v>39.166699999999999</v>
      </c>
      <c r="F21" s="30">
        <f t="shared" si="1"/>
        <v>25.3811</v>
      </c>
      <c r="G21" s="26">
        <f t="shared" si="31"/>
        <v>84.4709</v>
      </c>
      <c r="H21" s="9">
        <f t="shared" si="28"/>
        <v>0.16640998154358566</v>
      </c>
      <c r="I21" s="11">
        <f t="shared" si="15"/>
        <v>0.55382946010890266</v>
      </c>
      <c r="K21"/>
      <c r="L21"/>
      <c r="N21" t="s">
        <v>80</v>
      </c>
      <c r="O21" s="159">
        <f>N11+(0.65-R11)/(R10-R11)*(N10-N11)</f>
        <v>19.876986947908172</v>
      </c>
      <c r="S21"/>
      <c r="T21"/>
      <c r="W21" t="s">
        <v>80</v>
      </c>
      <c r="X21" s="159">
        <f>N11+(0.65-AD11)/(AD10-AD11)*(N10-N11)</f>
        <v>24.517622139085216</v>
      </c>
      <c r="AV21" s="170">
        <f t="shared" ref="AV21:AW21" si="40">INDEX($AU$8:$AU$16,MATCH(0.65,AV8:AV16,-1))</f>
        <v>64</v>
      </c>
      <c r="AW21" s="170">
        <f t="shared" si="40"/>
        <v>32</v>
      </c>
      <c r="AX21" s="170">
        <f>INDEX($AU$8:$AU$16,MATCH(0.65,AX8:AX16,-1))</f>
        <v>32</v>
      </c>
      <c r="AY21" s="170">
        <f>INDEX($AU$8:$AU$16,MATCH(0.65,AY8:AY16,-1))</f>
        <v>32</v>
      </c>
      <c r="BD21" s="169"/>
    </row>
    <row r="22" spans="1:66" ht="17.25" customHeight="1">
      <c r="A22"/>
      <c r="B22" s="42">
        <v>16.633299999999998</v>
      </c>
      <c r="C22" s="42">
        <v>27.9206</v>
      </c>
      <c r="E22" s="32">
        <f t="shared" si="0"/>
        <v>27.9</v>
      </c>
      <c r="F22" s="30">
        <f t="shared" si="1"/>
        <v>31.1692</v>
      </c>
      <c r="G22" s="26">
        <f t="shared" si="31"/>
        <v>59.089799999999997</v>
      </c>
      <c r="H22" s="9">
        <f t="shared" si="28"/>
        <v>0.2043593853981242</v>
      </c>
      <c r="I22" s="11">
        <f t="shared" si="15"/>
        <v>0.387419478565317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57">
        <v>8</v>
      </c>
      <c r="C23" s="57">
        <v>0</v>
      </c>
      <c r="E23" s="32">
        <f t="shared" si="0"/>
        <v>16.633299999999998</v>
      </c>
      <c r="F23" s="30">
        <f t="shared" si="1"/>
        <v>27.9206</v>
      </c>
      <c r="G23" s="26">
        <f>F23</f>
        <v>27.9206</v>
      </c>
      <c r="H23" s="9">
        <f t="shared" si="28"/>
        <v>0.18306009316719282</v>
      </c>
      <c r="I23" s="11">
        <f>H23</f>
        <v>0.18306009316719282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ref="H24" si="41">F24/$C$6</f>
        <v>0</v>
      </c>
      <c r="I24" s="11">
        <f>H24</f>
        <v>0</v>
      </c>
      <c r="AU24" s="194" t="s">
        <v>176</v>
      </c>
      <c r="AV24" s="235">
        <f t="shared" ref="AV24:AW24" si="42">SLOPE(AV27:AV28,AV25:AV26)*0.84+INTERCEPT(AV27:AV28,AV25:AV26)</f>
        <v>84.32872079908509</v>
      </c>
      <c r="AW24" s="236">
        <f t="shared" si="42"/>
        <v>28.705089894204271</v>
      </c>
      <c r="AX24" s="191">
        <f>SLOPE(AX27:AX28,AX25:AX26)*0.84+INTERCEPT(AX27:AX28,AX25:AX26)</f>
        <v>54.343921048567182</v>
      </c>
      <c r="AY24" s="237">
        <f>SLOPE(AY27:AY28,AY25:AY26)*0.84+INTERCEPT(AY27:AY28,AY25:AY26)</f>
        <v>33.036483408350563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3">INDEX(AV8:AV16,MATCH(0.84,AV8:AV16,-1))</f>
        <v>0.96831435845181302</v>
      </c>
      <c r="AW25" s="170">
        <f t="shared" si="43"/>
        <v>1</v>
      </c>
      <c r="AX25" s="170">
        <f>INDEX(AX8:AX16,MATCH(0.84,AX8:AX16,-1))</f>
        <v>0.8901352145482152</v>
      </c>
      <c r="AY25" s="170">
        <f>INDEX(AY8:AY16,MATCH(0.84,AY8:AY16,-1))</f>
        <v>0.96827657068768214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E21+(0.65-I21)/(I20-I21)*(E20-E21)</f>
        <v>47.92206862099475</v>
      </c>
      <c r="I26" s="23"/>
      <c r="M26"/>
      <c r="N26" s="287"/>
      <c r="O26"/>
      <c r="P26"/>
      <c r="Q26"/>
      <c r="R26"/>
      <c r="Z26" s="82"/>
      <c r="AV26" s="170">
        <f t="shared" ref="AV26:AW26" si="44">INDEX(AV8:AV16,MATCH(0.84,AV8:AV16,-1)+1)</f>
        <v>0.78027042909643041</v>
      </c>
      <c r="AW26" s="170">
        <f t="shared" si="44"/>
        <v>0.22304405346386497</v>
      </c>
      <c r="AX26" s="170">
        <f>INDEX(AX8:AX16,MATCH(0.84,AX8:AX16,-1)+1)</f>
        <v>0.72398838894621131</v>
      </c>
      <c r="AY26" s="170">
        <f>INDEX(AY8:AY16,MATCH(0.84,AY8:AY16,-1)+1)</f>
        <v>0.83570602593525345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16" t="s">
        <v>1</v>
      </c>
      <c r="C27" s="17" t="s">
        <v>45</v>
      </c>
      <c r="E27" s="239" t="s">
        <v>176</v>
      </c>
      <c r="F27" s="240">
        <f t="shared" ref="F27" si="45">SLOPE(F30:F31,F28:F29)*0.84+INTERCEPT(F30:F31,F28:F29)</f>
        <v>75.00352889832655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6">INDEX($AU$8:$AU$16,MATCH(0.84,AV8:AV16,-1))</f>
        <v>128</v>
      </c>
      <c r="AW27" s="170">
        <f t="shared" si="46"/>
        <v>32</v>
      </c>
      <c r="AX27" s="170">
        <f>INDEX($AU$8:$AU$16,MATCH(0.84,AX8:AX16,-1))</f>
        <v>64</v>
      </c>
      <c r="AY27" s="170">
        <f>INDEX($AU$8:$AU$16,MATCH(0.84,AY8:AY16,-1))</f>
        <v>64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0.87819422179823814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7">P28-P29</f>
        <v>0.12909880030402454</v>
      </c>
      <c r="R28" s="123">
        <f>Q28</f>
        <v>0.12909880030402454</v>
      </c>
      <c r="T28" s="113"/>
      <c r="U28" s="115">
        <f>U29+R28</f>
        <v>1</v>
      </c>
      <c r="V28" s="115">
        <f>U28-V31-V34-V37-V40-V43</f>
        <v>0.24600539061254464</v>
      </c>
      <c r="X28" s="130">
        <v>63</v>
      </c>
      <c r="Y28" s="131">
        <f>V28</f>
        <v>0.24600539061254464</v>
      </c>
      <c r="Z28" s="132">
        <f>ROUND(Y28*100,0)</f>
        <v>25</v>
      </c>
      <c r="AV28" s="170">
        <f t="shared" ref="AV28:AW28" si="48">INDEX($AU$8:$AU$16,MATCH(0.84,AV8:AV16,-1)+1)</f>
        <v>64</v>
      </c>
      <c r="AW28" s="170">
        <f t="shared" si="48"/>
        <v>16</v>
      </c>
      <c r="AX28" s="170">
        <f>INDEX($AU$8:$AU$16,MATCH(0.84,AX8:AX16,-1)+1)</f>
        <v>32</v>
      </c>
      <c r="AY28" s="170">
        <f>INDEX($AU$8:$AU$16,MATCH(0.84,AY8:AY16,-1)+1)</f>
        <v>32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(I18-I19)/(E18-E19)*(B29-E19)+I19</f>
        <v>0.77454916513369831</v>
      </c>
      <c r="F29" s="170">
        <f>INDEX(I8:I24,MATCH(0.84,I8:I24,-1)+1)</f>
        <v>0.8315712866710594</v>
      </c>
      <c r="K29" s="44">
        <v>63</v>
      </c>
      <c r="L29" s="69">
        <f>((R8-R9)/(N8-N9))*(K29-N9)+R9</f>
        <v>0.96725323425825249</v>
      </c>
      <c r="N29" s="111"/>
      <c r="O29" s="124">
        <v>63</v>
      </c>
      <c r="P29" s="85">
        <f t="shared" ref="P29:P34" si="49">(C29+L29)/2</f>
        <v>0.87090119969597546</v>
      </c>
      <c r="Q29" s="119">
        <f t="shared" si="47"/>
        <v>0.23381318061704026</v>
      </c>
      <c r="R29" s="125">
        <f t="shared" ref="R29:R32" si="50">Q29/2</f>
        <v>0.11690659030852013</v>
      </c>
      <c r="S29" s="12"/>
      <c r="T29" s="129">
        <v>63</v>
      </c>
      <c r="U29" s="115">
        <f>P29</f>
        <v>0.87090119969597546</v>
      </c>
      <c r="V29" s="115"/>
      <c r="W29" s="12"/>
      <c r="X29" s="133">
        <v>31.5</v>
      </c>
      <c r="Y29" s="88">
        <f>V31</f>
        <v>0.24585184513011091</v>
      </c>
      <c r="Z29" s="134">
        <f t="shared" ref="Z29:Z33" si="51">ROUND(Y29*100,0)</f>
        <v>25</v>
      </c>
      <c r="AA29" s="12"/>
    </row>
    <row r="30" spans="1:66" customFormat="1" ht="14.4">
      <c r="B30" s="44">
        <v>31.5</v>
      </c>
      <c r="C30" s="69">
        <f>(I21-I22)/(E21-E22)*(B30-E22)+I22</f>
        <v>0.44059174138911711</v>
      </c>
      <c r="F30" s="170">
        <f>INDEX(E8:E24,MATCH(0.84,I8:I24,-1))</f>
        <v>84.2333</v>
      </c>
      <c r="K30" s="44">
        <v>31.5</v>
      </c>
      <c r="L30" s="69">
        <f>R10</f>
        <v>0.83358429676875334</v>
      </c>
      <c r="N30" s="111"/>
      <c r="O30" s="124">
        <v>31.5</v>
      </c>
      <c r="P30" s="85">
        <f t="shared" si="49"/>
        <v>0.6370880190789352</v>
      </c>
      <c r="Q30" s="119">
        <f t="shared" si="47"/>
        <v>0.2578905096431815</v>
      </c>
      <c r="R30" s="125">
        <f t="shared" si="50"/>
        <v>0.12894525482159075</v>
      </c>
      <c r="S30" s="12"/>
      <c r="T30" s="114"/>
      <c r="U30" s="115">
        <f>U29-R29</f>
        <v>0.75399460938745533</v>
      </c>
      <c r="V30" s="115"/>
      <c r="W30" s="12"/>
      <c r="X30" s="133">
        <v>16</v>
      </c>
      <c r="Y30" s="88">
        <f>V34</f>
        <v>0.20834464418636986</v>
      </c>
      <c r="Z30" s="134">
        <f t="shared" si="51"/>
        <v>21</v>
      </c>
      <c r="AA30" s="12"/>
    </row>
    <row r="31" spans="1:66" customFormat="1" ht="14.4">
      <c r="B31" s="44">
        <v>16</v>
      </c>
      <c r="C31" s="69">
        <f>(I23-I24)/(E23-E24)*(B31-E24)+I24</f>
        <v>0.16963162931179768</v>
      </c>
      <c r="F31" s="170">
        <f>INDEX(E8:E24,MATCH(0.84,I8:I24,-1)+1)</f>
        <v>72.966700000000003</v>
      </c>
      <c r="K31" s="44">
        <v>16</v>
      </c>
      <c r="L31" s="69">
        <f>R11</f>
        <v>0.58876338955970975</v>
      </c>
      <c r="N31" s="111"/>
      <c r="O31" s="124">
        <v>16</v>
      </c>
      <c r="P31" s="85">
        <f t="shared" si="49"/>
        <v>0.3791975094357537</v>
      </c>
      <c r="Q31" s="119">
        <f t="shared" si="47"/>
        <v>0.15879877872955844</v>
      </c>
      <c r="R31" s="125">
        <f t="shared" si="50"/>
        <v>7.9399389364779221E-2</v>
      </c>
      <c r="S31" s="12"/>
      <c r="T31" s="114"/>
      <c r="U31" s="115">
        <f>U32+R29</f>
        <v>0.75399460938745533</v>
      </c>
      <c r="V31" s="115">
        <f>U31-V34-V37-V40-V43</f>
        <v>0.24585184513011091</v>
      </c>
      <c r="W31" s="12"/>
      <c r="X31" s="133">
        <v>8</v>
      </c>
      <c r="Y31" s="88">
        <f>V37</f>
        <v>0.13258514563120413</v>
      </c>
      <c r="Z31" s="134">
        <f t="shared" si="51"/>
        <v>13</v>
      </c>
      <c r="AA31" s="12"/>
    </row>
    <row r="32" spans="1:66" customFormat="1" ht="14.4">
      <c r="B32" s="44">
        <v>8</v>
      </c>
      <c r="C32" s="44">
        <v>0</v>
      </c>
      <c r="K32" s="44">
        <v>8</v>
      </c>
      <c r="L32" s="69">
        <f>R12</f>
        <v>0.44079746141239051</v>
      </c>
      <c r="N32" s="111"/>
      <c r="O32" s="124">
        <v>8</v>
      </c>
      <c r="P32" s="85">
        <f t="shared" si="49"/>
        <v>0.22039873070619526</v>
      </c>
      <c r="Q32" s="119">
        <f t="shared" si="47"/>
        <v>0.10637151253284978</v>
      </c>
      <c r="R32" s="125">
        <f t="shared" si="50"/>
        <v>5.318575626642489E-2</v>
      </c>
      <c r="S32" s="12"/>
      <c r="T32" s="114">
        <v>31.5</v>
      </c>
      <c r="U32" s="115">
        <f>P30</f>
        <v>0.6370880190789352</v>
      </c>
      <c r="V32" s="115"/>
      <c r="W32" s="12"/>
      <c r="X32" s="133">
        <v>2</v>
      </c>
      <c r="Y32" s="88">
        <f>V40</f>
        <v>6.8333909228374623E-2</v>
      </c>
      <c r="Z32" s="134">
        <f t="shared" si="51"/>
        <v>7</v>
      </c>
      <c r="AA32" s="12"/>
    </row>
    <row r="33" spans="2:27" customFormat="1" ht="15" thickBot="1">
      <c r="B33" s="44">
        <v>2</v>
      </c>
      <c r="C33" s="44">
        <v>0</v>
      </c>
      <c r="K33" s="65">
        <v>2</v>
      </c>
      <c r="L33" s="69">
        <f>R14</f>
        <v>0.22805443634669095</v>
      </c>
      <c r="N33" s="111"/>
      <c r="O33" s="124">
        <v>2</v>
      </c>
      <c r="P33" s="85">
        <f t="shared" si="49"/>
        <v>0.11402721817334548</v>
      </c>
      <c r="Q33" s="119">
        <f t="shared" si="47"/>
        <v>3.0296305923899439E-2</v>
      </c>
      <c r="R33" s="125">
        <f>Q33/2</f>
        <v>1.5148152961949719E-2</v>
      </c>
      <c r="S33" s="12"/>
      <c r="T33" s="114"/>
      <c r="U33" s="115">
        <f>U32-R30</f>
        <v>0.50814276425734439</v>
      </c>
      <c r="V33" s="115"/>
      <c r="W33" s="12"/>
      <c r="X33" s="135">
        <v>0.5</v>
      </c>
      <c r="Y33" s="97">
        <f>V43</f>
        <v>9.887906521139575E-2</v>
      </c>
      <c r="Z33" s="136">
        <f t="shared" si="51"/>
        <v>10</v>
      </c>
      <c r="AA33" s="12"/>
    </row>
    <row r="34" spans="2:27" customFormat="1" ht="13.8" thickBot="1">
      <c r="B34" s="44">
        <v>0.5</v>
      </c>
      <c r="C34" s="44">
        <v>0</v>
      </c>
      <c r="K34" s="65">
        <v>0.5</v>
      </c>
      <c r="L34" s="69">
        <f>R16</f>
        <v>0.16746182449889208</v>
      </c>
      <c r="N34" s="111"/>
      <c r="O34" s="126">
        <v>0.5</v>
      </c>
      <c r="P34" s="93">
        <f t="shared" si="49"/>
        <v>8.3730912249446038E-2</v>
      </c>
      <c r="Q34" s="127"/>
      <c r="R34" s="128"/>
      <c r="S34" s="12"/>
      <c r="T34" s="114"/>
      <c r="U34" s="115">
        <f>U35+R30</f>
        <v>0.50814276425734439</v>
      </c>
      <c r="V34" s="115">
        <f>U34-V37-V40-V43</f>
        <v>0.20834464418636986</v>
      </c>
      <c r="W34" s="12"/>
      <c r="X34" s="79"/>
      <c r="Y34" s="79"/>
      <c r="Z34" s="116">
        <f>SUM(Z28:Z33)</f>
        <v>101</v>
      </c>
      <c r="AA34" s="12"/>
    </row>
    <row r="35" spans="2:27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0.3791975094357537</v>
      </c>
      <c r="V35" s="115"/>
      <c r="W35" s="12"/>
      <c r="X35" s="12"/>
      <c r="Y35" s="12"/>
      <c r="Z35" s="12"/>
      <c r="AA35" s="12"/>
    </row>
    <row r="36" spans="2:27" customFormat="1" ht="13.2">
      <c r="N36" s="12"/>
      <c r="O36" s="12"/>
      <c r="P36" s="12"/>
      <c r="Q36" s="12"/>
      <c r="T36" s="114"/>
      <c r="U36" s="115">
        <f>U35-R31</f>
        <v>0.29979812007097451</v>
      </c>
      <c r="V36" s="115"/>
      <c r="W36" s="12"/>
      <c r="X36" s="12"/>
      <c r="Y36" s="12"/>
      <c r="Z36" s="12"/>
      <c r="AA36" s="12"/>
    </row>
    <row r="37" spans="2:27" customFormat="1" ht="13.2">
      <c r="N37" s="12"/>
      <c r="O37" s="12"/>
      <c r="P37" s="12"/>
      <c r="Q37" s="12"/>
      <c r="T37" s="114"/>
      <c r="U37" s="115">
        <f>U38+R31</f>
        <v>0.29979812007097451</v>
      </c>
      <c r="V37" s="115">
        <f>U37-V40-V43</f>
        <v>0.13258514563120413</v>
      </c>
      <c r="W37" s="12"/>
      <c r="X37" s="12"/>
      <c r="Y37" s="12"/>
      <c r="Z37" s="12"/>
      <c r="AA37" s="12"/>
    </row>
    <row r="38" spans="2:27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0.22039873070619526</v>
      </c>
      <c r="V38" s="115"/>
      <c r="W38" s="12"/>
      <c r="X38" s="12"/>
      <c r="Y38" s="12"/>
      <c r="Z38" s="12"/>
      <c r="AA38" s="12"/>
    </row>
    <row r="39" spans="2:27" customFormat="1" ht="13.2">
      <c r="N39" s="12"/>
      <c r="O39" s="12"/>
      <c r="P39" s="12"/>
      <c r="Q39" s="12"/>
      <c r="R39" s="12"/>
      <c r="S39" s="12"/>
      <c r="T39" s="114"/>
      <c r="U39" s="115">
        <f>U38-R32</f>
        <v>0.16721297443977037</v>
      </c>
      <c r="V39" s="115"/>
      <c r="W39" s="12"/>
      <c r="X39" s="12"/>
      <c r="Y39" s="12"/>
      <c r="Z39" s="12"/>
      <c r="AA39" s="12"/>
    </row>
    <row r="40" spans="2:27" customFormat="1" ht="13.2">
      <c r="N40" s="12"/>
      <c r="O40" s="12"/>
      <c r="P40" s="12"/>
      <c r="Q40" s="12"/>
      <c r="R40" s="12"/>
      <c r="S40" s="12"/>
      <c r="T40" s="114"/>
      <c r="U40" s="115">
        <f>U41+R32</f>
        <v>0.16721297443977037</v>
      </c>
      <c r="V40" s="115">
        <f>U40-V43</f>
        <v>6.8333909228374623E-2</v>
      </c>
      <c r="W40" s="12"/>
      <c r="X40" s="12"/>
      <c r="Y40" s="12"/>
      <c r="Z40" s="12"/>
      <c r="AA40" s="12"/>
    </row>
    <row r="41" spans="2:27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0.11402721817334548</v>
      </c>
      <c r="V41" s="115"/>
      <c r="W41" s="12"/>
      <c r="X41" s="12"/>
      <c r="Y41" s="12"/>
      <c r="Z41" s="12"/>
      <c r="AA41" s="12"/>
    </row>
    <row r="42" spans="2:27" customFormat="1" ht="13.2">
      <c r="N42" s="12"/>
      <c r="O42" s="12"/>
      <c r="P42" s="12"/>
      <c r="Q42" s="12"/>
      <c r="R42" s="12"/>
      <c r="S42" s="12"/>
      <c r="T42" s="114"/>
      <c r="U42" s="115">
        <f>U41-R33</f>
        <v>9.887906521139575E-2</v>
      </c>
      <c r="V42" s="115"/>
      <c r="W42" s="12"/>
      <c r="X42" s="12"/>
      <c r="Y42" s="12"/>
      <c r="Z42" s="12"/>
      <c r="AA42" s="12"/>
    </row>
    <row r="43" spans="2:27" customFormat="1" ht="13.2">
      <c r="N43" s="12"/>
      <c r="O43" s="12"/>
      <c r="P43" s="12"/>
      <c r="Q43" s="12"/>
      <c r="R43" s="12"/>
      <c r="S43" s="12"/>
      <c r="T43" s="114"/>
      <c r="U43" s="115">
        <f>P34+R33</f>
        <v>9.887906521139575E-2</v>
      </c>
      <c r="V43" s="115">
        <f>U43</f>
        <v>9.887906521139575E-2</v>
      </c>
      <c r="W43" s="12"/>
      <c r="X43" s="12"/>
      <c r="Y43" s="12"/>
      <c r="Z43" s="12"/>
      <c r="AA43" s="12"/>
    </row>
    <row r="44" spans="2:27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8.3730912249446038E-2</v>
      </c>
      <c r="V44" s="115"/>
      <c r="W44" s="12"/>
      <c r="X44" s="12"/>
      <c r="Y44" s="12"/>
      <c r="Z44" s="12"/>
      <c r="AA44" s="12"/>
    </row>
    <row r="45" spans="2:27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  <c r="AA45" s="12"/>
    </row>
    <row r="46" spans="2:27" customFormat="1" ht="13.2"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 spans="2:27" customFormat="1" ht="13.2"/>
    <row r="48" spans="2:27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118</v>
      </c>
      <c r="C3" s="294"/>
      <c r="D3" s="294" t="s">
        <v>119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'pos4'!AV8</f>
        <v>0.99999999999999989</v>
      </c>
      <c r="C5" s="212">
        <f>'pos4'!AY8</f>
        <v>1</v>
      </c>
      <c r="D5" s="211">
        <f>pos6a!AV8</f>
        <v>1.0000000000000002</v>
      </c>
      <c r="E5" s="212">
        <f>pos6a!AY8</f>
        <v>1</v>
      </c>
      <c r="F5" s="198">
        <f>0.5*(B5+D5)</f>
        <v>1</v>
      </c>
      <c r="G5" s="169">
        <f>0.5*(C5+E5)</f>
        <v>1</v>
      </c>
      <c r="H5" s="195">
        <f>F5-F6</f>
        <v>1.5990037197872953E-2</v>
      </c>
      <c r="I5" s="202">
        <f>G5-G6</f>
        <v>0</v>
      </c>
    </row>
    <row r="6" spans="1:9">
      <c r="A6" s="196">
        <v>128</v>
      </c>
      <c r="B6" s="198">
        <f>'pos4'!AV9</f>
        <v>0.96831435845181302</v>
      </c>
      <c r="C6" s="199">
        <f>'pos4'!AY9</f>
        <v>1</v>
      </c>
      <c r="D6" s="198">
        <f>pos6a!AV9</f>
        <v>0.99970556715244097</v>
      </c>
      <c r="E6" s="199">
        <f>pos6a!AY9</f>
        <v>1</v>
      </c>
      <c r="F6" s="198">
        <f t="shared" ref="F6:G13" si="0">0.5*(B6+D6)</f>
        <v>0.98400996280212705</v>
      </c>
      <c r="G6" s="169">
        <f t="shared" si="0"/>
        <v>1</v>
      </c>
      <c r="H6" s="195">
        <f t="shared" ref="H6:H12" si="1">F6-F7</f>
        <v>0.11810321391587086</v>
      </c>
      <c r="I6" s="202">
        <f t="shared" ref="I6:I12" si="2">G6-G7</f>
        <v>8.6511110037611472E-2</v>
      </c>
    </row>
    <row r="7" spans="1:9">
      <c r="A7" s="196">
        <v>64</v>
      </c>
      <c r="B7" s="198">
        <f>'pos4'!AV10</f>
        <v>0.78027042909643041</v>
      </c>
      <c r="C7" s="199">
        <f>'pos4'!AY10</f>
        <v>0.96827657068768214</v>
      </c>
      <c r="D7" s="198">
        <f>pos6a!AV10</f>
        <v>0.95154306867608196</v>
      </c>
      <c r="E7" s="199">
        <f>pos6a!AY10</f>
        <v>0.85870120923709492</v>
      </c>
      <c r="F7" s="198">
        <f t="shared" si="0"/>
        <v>0.86590674888625618</v>
      </c>
      <c r="G7" s="169">
        <f t="shared" si="0"/>
        <v>0.91348888996238853</v>
      </c>
      <c r="H7" s="195">
        <f t="shared" si="1"/>
        <v>0.38789119756997159</v>
      </c>
      <c r="I7" s="202">
        <f t="shared" si="2"/>
        <v>0.1652701494103741</v>
      </c>
    </row>
    <row r="8" spans="1:9">
      <c r="A8" s="196">
        <v>32</v>
      </c>
      <c r="B8" s="198">
        <f>'pos4'!AV11</f>
        <v>0.44797677789242268</v>
      </c>
      <c r="C8" s="199">
        <f>'pos4'!AY11</f>
        <v>0.83570602593525345</v>
      </c>
      <c r="D8" s="198">
        <f>pos6a!AV11</f>
        <v>0.50805432474014645</v>
      </c>
      <c r="E8" s="199">
        <f>pos6a!AY11</f>
        <v>0.66073145516877541</v>
      </c>
      <c r="F8" s="198">
        <f t="shared" si="0"/>
        <v>0.47801555131628459</v>
      </c>
      <c r="G8" s="169">
        <f t="shared" si="0"/>
        <v>0.74821874055201443</v>
      </c>
      <c r="H8" s="195">
        <f t="shared" si="1"/>
        <v>0.39319973666038577</v>
      </c>
      <c r="I8" s="202">
        <f t="shared" si="2"/>
        <v>0.18693553820303654</v>
      </c>
    </row>
    <row r="9" spans="1:9">
      <c r="A9" s="196">
        <v>16</v>
      </c>
      <c r="B9" s="198">
        <f>'pos4'!AV12</f>
        <v>0.1696316293117977</v>
      </c>
      <c r="C9" s="199">
        <f>'pos4'!AY12</f>
        <v>0.58876338955970975</v>
      </c>
      <c r="D9" s="198">
        <f>pos6a!AV12</f>
        <v>0</v>
      </c>
      <c r="E9" s="199">
        <f>pos6a!AY12</f>
        <v>0.53380301513824602</v>
      </c>
      <c r="F9" s="198">
        <f t="shared" si="0"/>
        <v>8.4815814655898852E-2</v>
      </c>
      <c r="G9" s="169">
        <f t="shared" si="0"/>
        <v>0.56128320234897788</v>
      </c>
      <c r="H9" s="195">
        <f t="shared" si="1"/>
        <v>8.4815814655898852E-2</v>
      </c>
      <c r="I9" s="202">
        <f t="shared" si="2"/>
        <v>0.13683874413121</v>
      </c>
    </row>
    <row r="10" spans="1:9">
      <c r="A10" s="196">
        <v>8</v>
      </c>
      <c r="B10" s="198">
        <f>'pos4'!AV13</f>
        <v>0</v>
      </c>
      <c r="C10" s="199">
        <f>'pos4'!AY13</f>
        <v>0.44079746141239051</v>
      </c>
      <c r="D10" s="198">
        <f>pos6a!AV13</f>
        <v>0</v>
      </c>
      <c r="E10" s="199">
        <f>pos6a!AY13</f>
        <v>0.40809145502314526</v>
      </c>
      <c r="F10" s="198">
        <f t="shared" si="0"/>
        <v>0</v>
      </c>
      <c r="G10" s="169">
        <f t="shared" si="0"/>
        <v>0.42444445821776788</v>
      </c>
      <c r="H10" s="195">
        <f t="shared" si="1"/>
        <v>0</v>
      </c>
      <c r="I10" s="202">
        <f t="shared" si="2"/>
        <v>0.18495459564724157</v>
      </c>
    </row>
    <row r="11" spans="1:9">
      <c r="A11" s="196">
        <v>2</v>
      </c>
      <c r="B11" s="198">
        <f>'pos4'!AV14</f>
        <v>0</v>
      </c>
      <c r="C11" s="199">
        <f>'pos4'!AY14</f>
        <v>0.22805443634669093</v>
      </c>
      <c r="D11" s="198">
        <f>pos6a!AV14</f>
        <v>0</v>
      </c>
      <c r="E11" s="199">
        <f>pos6a!AY14</f>
        <v>0.25092528879436171</v>
      </c>
      <c r="F11" s="198">
        <f t="shared" si="0"/>
        <v>0</v>
      </c>
      <c r="G11" s="169">
        <f t="shared" si="0"/>
        <v>0.23948986257052632</v>
      </c>
      <c r="H11" s="195">
        <f t="shared" si="1"/>
        <v>0</v>
      </c>
      <c r="I11" s="202">
        <f t="shared" si="2"/>
        <v>5.8279820773319779E-2</v>
      </c>
    </row>
    <row r="12" spans="1:9">
      <c r="A12" s="196">
        <v>1</v>
      </c>
      <c r="B12" s="198">
        <f>'pos4'!AV15</f>
        <v>0</v>
      </c>
      <c r="C12" s="199">
        <f>'pos4'!AY15</f>
        <v>0.18293490906670135</v>
      </c>
      <c r="D12" s="198">
        <f>pos6a!AV15</f>
        <v>0</v>
      </c>
      <c r="E12" s="199">
        <f>pos6a!AY15</f>
        <v>0.17948517452771173</v>
      </c>
      <c r="F12" s="198">
        <f t="shared" si="0"/>
        <v>0</v>
      </c>
      <c r="G12" s="169">
        <f t="shared" si="0"/>
        <v>0.18121004179720654</v>
      </c>
      <c r="H12" s="195">
        <f t="shared" si="1"/>
        <v>0</v>
      </c>
      <c r="I12" s="202">
        <f t="shared" si="2"/>
        <v>0.18121004179720654</v>
      </c>
    </row>
    <row r="13" spans="1:9" ht="13.8" thickBot="1">
      <c r="A13" s="197">
        <v>6.3E-2</v>
      </c>
      <c r="B13" s="200">
        <f>'pos4'!AV16</f>
        <v>0</v>
      </c>
      <c r="C13" s="201">
        <f>'pos4'!AY16</f>
        <v>0</v>
      </c>
      <c r="D13" s="200">
        <f>pos6a!AV16</f>
        <v>0</v>
      </c>
      <c r="E13" s="201">
        <f>pos6a!AY16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46.188263080876233</v>
      </c>
      <c r="G15" s="214">
        <f>SLOPE(G18:G19,G16:G17)*0.65+INTERCEPT(G18:G19,G16:G17)</f>
        <v>23.593359593693862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0.86590674888625618</v>
      </c>
      <c r="G16" s="170">
        <f>INDEX(G5:G13,MATCH(0.65,G5:G13,-1))</f>
        <v>0.74821874055201443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0.47801555131628459</v>
      </c>
      <c r="G17" s="170" cm="1">
        <f t="array" ref="G17">INDEX(G5:G13,MATCH(0.65,G5:G13,-1)+1)</f>
        <v>0.56128320234897788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32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16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61.862761595123203</v>
      </c>
      <c r="G21" s="216">
        <f>SLOPE(G24:G25,G22:G23)*0.84+INTERCEPT(G24:G25,G22:G23)</f>
        <v>49.770906075983618</v>
      </c>
    </row>
    <row r="22" spans="1:9">
      <c r="E22" s="12"/>
      <c r="F22" s="170">
        <f>INDEX(F5:F13,MATCH(0.84,F5:F13,-1))</f>
        <v>0.86590674888625618</v>
      </c>
      <c r="G22" s="170">
        <f>INDEX(G5:G13,MATCH(0.84,G5:G13,-1))</f>
        <v>0.91348888996238853</v>
      </c>
    </row>
    <row r="23" spans="1:9">
      <c r="E23" s="12"/>
      <c r="F23" s="170">
        <f>INDEX(F5:F13,MATCH(0.84,F5:F13,-1)+1)</f>
        <v>0.47801555131628459</v>
      </c>
      <c r="G23" s="170">
        <f>INDEX(G5:G13,MATCH(0.84,G5:G13,-1)+1)</f>
        <v>0.74821874055201443</v>
      </c>
    </row>
    <row r="24" spans="1:9">
      <c r="E24" s="12"/>
      <c r="F24" s="170">
        <f>INDEX(A5:A13,MATCH(0.84,F5:F13,-1))</f>
        <v>64</v>
      </c>
      <c r="G24" s="170">
        <f>INDEX(A5:A13,MATCH(0.84,G5:G13,-1))</f>
        <v>64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32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N114"/>
  <sheetViews>
    <sheetView topLeftCell="AE1" zoomScale="80" zoomScaleNormal="80" workbookViewId="0">
      <selection activeCell="BB24" sqref="BB24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2" width="9.21875" style="12"/>
    <col min="23" max="23" width="16.88671875" style="12" customWidth="1"/>
    <col min="24" max="24" width="31.66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8.88671875" style="12" customWidth="1"/>
    <col min="29" max="29" width="27.66406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20</v>
      </c>
      <c r="D5" s="20"/>
      <c r="E5" s="2" t="s">
        <v>0</v>
      </c>
      <c r="F5" s="34" t="str">
        <f>pos6a!C5</f>
        <v>position 6a</v>
      </c>
      <c r="G5" s="35"/>
      <c r="H5" s="35"/>
      <c r="I5" s="36"/>
      <c r="K5" s="21" t="s">
        <v>12</v>
      </c>
      <c r="L5" s="22" t="str">
        <f>C5</f>
        <v>position 6a</v>
      </c>
      <c r="N5" s="2" t="s">
        <v>0</v>
      </c>
      <c r="O5" s="34" t="str">
        <f>pos6a!L5</f>
        <v>position 6a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130.79101259999999</v>
      </c>
      <c r="D6" s="20"/>
      <c r="E6" s="5" t="s">
        <v>4</v>
      </c>
      <c r="F6" s="37">
        <f>pos6a!C6</f>
        <v>130.79101259999999</v>
      </c>
      <c r="G6" s="38"/>
      <c r="H6" s="38"/>
      <c r="I6" s="39"/>
      <c r="K6" s="27" t="s">
        <v>6</v>
      </c>
      <c r="L6" s="28">
        <f>SUM(L7:L18)</f>
        <v>38366.400000000001</v>
      </c>
      <c r="N6" s="5" t="s">
        <v>4</v>
      </c>
      <c r="O6" s="37">
        <f>pos6a!L6</f>
        <v>38366.400000000001</v>
      </c>
      <c r="P6" s="38"/>
      <c r="Q6" s="38"/>
      <c r="R6" s="39"/>
      <c r="S6"/>
      <c r="T6" s="83"/>
      <c r="U6" s="83"/>
    </row>
    <row r="7" spans="1:66" ht="33" thickBot="1">
      <c r="B7" s="12">
        <v>256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113</v>
      </c>
      <c r="L7" s="44">
        <v>1844.2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148.5667</v>
      </c>
      <c r="C8" s="45">
        <v>9.6126000000000007E-3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130.79101259999999</v>
      </c>
      <c r="H8" s="9">
        <f>F8/$C$6</f>
        <v>0</v>
      </c>
      <c r="I8" s="10">
        <f t="shared" ref="I8" si="2">I9+H8</f>
        <v>1.0000000000000002</v>
      </c>
      <c r="K8" s="44">
        <v>90</v>
      </c>
      <c r="L8" s="44">
        <v>3714.5</v>
      </c>
      <c r="N8" s="42">
        <f>K7</f>
        <v>113</v>
      </c>
      <c r="O8" s="30">
        <f>L7</f>
        <v>1844.2</v>
      </c>
      <c r="P8" s="29">
        <f>O8+P9</f>
        <v>38366.399999999994</v>
      </c>
      <c r="Q8" s="9">
        <f>O8/$L$6</f>
        <v>4.8068101255265026E-2</v>
      </c>
      <c r="R8" s="10">
        <f t="shared" ref="R8:R15" si="3">R9+Q8</f>
        <v>1</v>
      </c>
      <c r="S8"/>
      <c r="T8" s="79"/>
      <c r="U8" s="99">
        <f t="shared" ref="U8:U20" si="4">Q8</f>
        <v>4.8068101255265026E-2</v>
      </c>
      <c r="V8" s="100">
        <f t="shared" ref="V8:V20" si="5">1-R8</f>
        <v>0</v>
      </c>
      <c r="W8" s="101">
        <f t="shared" ref="W8:W20" si="6">SQRT(N8/$N$8)</f>
        <v>1</v>
      </c>
      <c r="X8" s="101">
        <f t="shared" ref="X8:X19" si="7">0.67*((N8/$N$8)^3)+0.33*(N8/$N$8)</f>
        <v>1</v>
      </c>
      <c r="Y8" s="101">
        <f t="shared" ref="Y8:Y17" si="8">X8+Y9</f>
        <v>2.1031929344418514</v>
      </c>
      <c r="Z8" s="101">
        <f t="shared" ref="Z8:Z19" si="9">Y8/$Y$8</f>
        <v>1</v>
      </c>
      <c r="AA8" s="102">
        <f>1-Z8</f>
        <v>0</v>
      </c>
      <c r="AB8" s="103">
        <v>0</v>
      </c>
      <c r="AC8" s="104">
        <f t="shared" ref="AC8:AC20" si="10">AB8/$AB$21</f>
        <v>0</v>
      </c>
      <c r="AD8" s="105">
        <f>AC8+AD9</f>
        <v>1</v>
      </c>
      <c r="AU8" s="58">
        <v>256</v>
      </c>
      <c r="AV8" s="168">
        <f>IFERROR(SLOPE(BE8:BF8,BC8:BD8)*AU8+INTERCEPT(BE8:BF8,BC8:BD8),1)</f>
        <v>1.0000000000000002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2.9443284755925614E-4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148.5667</v>
      </c>
      <c r="BE8" s="177">
        <f>IFERROR(INDEX($I$8:$I$24,MATCH(AU8,$E$8:$E$24,-1)),1)</f>
        <v>1.0000000000000002</v>
      </c>
      <c r="BF8" s="178" cm="1">
        <f t="array" ref="BF8">IFERROR(INDEX($I$8:$I$24,MATCH(AU8,$E$8:$E$24,-1)+1),BE8)</f>
        <v>1.0000000000000002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139.69999999999999</v>
      </c>
      <c r="C9" s="44">
        <v>1.7999999999999999E-2</v>
      </c>
      <c r="D9" s="20"/>
      <c r="E9" s="32">
        <f t="shared" si="0"/>
        <v>148.5667</v>
      </c>
      <c r="F9" s="30">
        <f t="shared" si="1"/>
        <v>9.6126000000000007E-3</v>
      </c>
      <c r="G9" s="29">
        <f>F9+G10</f>
        <v>130.79101259999999</v>
      </c>
      <c r="H9" s="9">
        <f>F9/$C$6</f>
        <v>7.3495875663860419E-5</v>
      </c>
      <c r="I9" s="10">
        <f t="shared" ref="I9:I22" si="15">I10+H9</f>
        <v>1.0000000000000002</v>
      </c>
      <c r="K9" s="44">
        <v>63</v>
      </c>
      <c r="L9" s="44">
        <v>7578.1</v>
      </c>
      <c r="N9" s="42">
        <f t="shared" ref="N9:O17" si="16">K8</f>
        <v>90</v>
      </c>
      <c r="O9" s="30">
        <f t="shared" si="16"/>
        <v>3714.5</v>
      </c>
      <c r="P9" s="29">
        <f t="shared" ref="P9:P15" si="17">O9+P10</f>
        <v>36522.199999999997</v>
      </c>
      <c r="Q9" s="9">
        <f t="shared" ref="Q9:Q17" si="18">O9/$L$6</f>
        <v>9.6816485257934015E-2</v>
      </c>
      <c r="R9" s="11">
        <f t="shared" si="3"/>
        <v>0.95193189874473494</v>
      </c>
      <c r="S9"/>
      <c r="T9" s="79"/>
      <c r="U9" s="90">
        <f t="shared" si="4"/>
        <v>9.6816485257934015E-2</v>
      </c>
      <c r="V9" s="85">
        <f t="shared" si="5"/>
        <v>4.8068101255265061E-2</v>
      </c>
      <c r="W9" s="86">
        <f t="shared" si="6"/>
        <v>0.89244617596309439</v>
      </c>
      <c r="X9" s="86">
        <f t="shared" si="7"/>
        <v>0.60133834916837459</v>
      </c>
      <c r="Y9" s="86">
        <f t="shared" si="8"/>
        <v>1.1031929344418514</v>
      </c>
      <c r="Z9" s="86">
        <f t="shared" si="9"/>
        <v>0.52453244606140637</v>
      </c>
      <c r="AA9" s="84">
        <f t="shared" ref="AA9:AA19" si="19">1-Z9</f>
        <v>0.47546755393859363</v>
      </c>
      <c r="AB9" s="89">
        <f t="shared" ref="AB9:AB19" si="20">X9*(U9/W9)*(AA9/V9)</f>
        <v>0.64528281450199798</v>
      </c>
      <c r="AC9" s="88">
        <f t="shared" si="10"/>
        <v>0.54248811433857502</v>
      </c>
      <c r="AD9" s="91">
        <f t="shared" ref="AD9:AD18" si="21">AC9+AD10</f>
        <v>1</v>
      </c>
      <c r="AU9" s="58">
        <v>128</v>
      </c>
      <c r="AV9" s="168">
        <f t="shared" ref="AV9:AV16" si="22">IFERROR(SLOPE(BE9:BF9,BC9:BD9)*AU9+INTERCEPT(BE9:BF9,BC9:BD9),0)</f>
        <v>0.99970556715244097</v>
      </c>
      <c r="AW9" s="168">
        <f t="shared" si="11"/>
        <v>1</v>
      </c>
      <c r="AX9" s="168">
        <f t="shared" si="12"/>
        <v>0.99985278357622054</v>
      </c>
      <c r="AY9" s="168">
        <f t="shared" ref="AY9:AY16" si="23">IFERROR(SLOPE(BM9:BN9,BK9:BL9)*AU9+INTERCEPT(BM9:BN9,BK9:BL9),1)</f>
        <v>1</v>
      </c>
      <c r="AZ9" s="188">
        <f t="shared" si="13"/>
        <v>4.8162498476359006E-2</v>
      </c>
      <c r="BA9" s="189">
        <f t="shared" ref="BA9:BA15" si="24">AY9-AY10</f>
        <v>0.14129879076290508</v>
      </c>
      <c r="BB9" s="74"/>
      <c r="BC9" s="171">
        <f t="shared" ref="BC9:BC16" si="25">INDEX($E$8:$E$24,MATCH(AU9,$E$8:$E$24,-1))</f>
        <v>130.83330000000001</v>
      </c>
      <c r="BD9" s="170" cm="1">
        <f t="array" ref="BD9">IFERROR(INDEX($E$8:$E$24,MATCH(AU9,$E$8:$E$24,-1)+1),BC9)</f>
        <v>121.9667</v>
      </c>
      <c r="BE9" s="170">
        <f t="shared" ref="BE9:BE16" si="26">INDEX($I$8:$I$24,MATCH(AU9,$E$8:$E$24,-1))</f>
        <v>0.99978887998914401</v>
      </c>
      <c r="BF9" s="172" cm="1">
        <f t="array" ref="BF9">IFERROR(INDEX($I$8:$I$24,MATCH(AU9,$E$8:$E$24,-1)+1),BE9)</f>
        <v>0.99952815871080747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7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8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130.83330000000001</v>
      </c>
      <c r="C10" s="44">
        <v>3.4099999999999998E-2</v>
      </c>
      <c r="D10" s="20"/>
      <c r="E10" s="32">
        <f t="shared" si="0"/>
        <v>139.69999999999999</v>
      </c>
      <c r="F10" s="30">
        <f t="shared" si="1"/>
        <v>1.7999999999999999E-2</v>
      </c>
      <c r="G10" s="26">
        <f>F10+G11</f>
        <v>130.78139999999999</v>
      </c>
      <c r="H10" s="9">
        <f t="shared" ref="H10:H23" si="29">F10/$C$6</f>
        <v>1.3762413519229836E-4</v>
      </c>
      <c r="I10" s="11">
        <f t="shared" si="15"/>
        <v>0.99992650412433626</v>
      </c>
      <c r="K10" s="44">
        <v>31.5</v>
      </c>
      <c r="L10" s="44">
        <v>4749.5</v>
      </c>
      <c r="N10" s="42">
        <f t="shared" si="16"/>
        <v>63</v>
      </c>
      <c r="O10" s="30">
        <f t="shared" si="16"/>
        <v>7578.1</v>
      </c>
      <c r="P10" s="29">
        <f t="shared" si="17"/>
        <v>32807.699999999997</v>
      </c>
      <c r="Q10" s="9">
        <f t="shared" si="18"/>
        <v>0.19751918345218733</v>
      </c>
      <c r="R10" s="11">
        <f t="shared" si="3"/>
        <v>0.85511541348680098</v>
      </c>
      <c r="S10"/>
      <c r="T10" s="79"/>
      <c r="U10" s="90">
        <f t="shared" si="4"/>
        <v>0.19751918345218733</v>
      </c>
      <c r="V10" s="85">
        <f t="shared" si="5"/>
        <v>0.14488458651319902</v>
      </c>
      <c r="W10" s="86">
        <f t="shared" si="6"/>
        <v>0.74667404126151682</v>
      </c>
      <c r="X10" s="86">
        <f t="shared" si="7"/>
        <v>0.30009002721607986</v>
      </c>
      <c r="Y10" s="86">
        <f t="shared" si="8"/>
        <v>0.50185458527347671</v>
      </c>
      <c r="Z10" s="86">
        <f t="shared" si="9"/>
        <v>0.23861557209284731</v>
      </c>
      <c r="AA10" s="84">
        <f t="shared" si="19"/>
        <v>0.76138442790715266</v>
      </c>
      <c r="AB10" s="89">
        <f t="shared" si="20"/>
        <v>0.41716858471152873</v>
      </c>
      <c r="AC10" s="88">
        <f t="shared" si="10"/>
        <v>0.35071288711772841</v>
      </c>
      <c r="AD10" s="91">
        <f t="shared" si="21"/>
        <v>0.45751188566142503</v>
      </c>
      <c r="AU10" s="58">
        <v>64</v>
      </c>
      <c r="AV10" s="168">
        <f t="shared" si="22"/>
        <v>0.95154306867608196</v>
      </c>
      <c r="AW10" s="168">
        <f t="shared" si="11"/>
        <v>0.47760403804433527</v>
      </c>
      <c r="AX10" s="168">
        <f t="shared" si="12"/>
        <v>0.71457355336020867</v>
      </c>
      <c r="AY10" s="168">
        <f t="shared" si="23"/>
        <v>0.85870120923709492</v>
      </c>
      <c r="AZ10" s="188">
        <f t="shared" si="13"/>
        <v>0.44348874393593551</v>
      </c>
      <c r="BA10" s="189">
        <f t="shared" si="24"/>
        <v>0.19796975406831951</v>
      </c>
      <c r="BB10" s="74"/>
      <c r="BC10" s="171">
        <f t="shared" si="25"/>
        <v>68.7667</v>
      </c>
      <c r="BD10" s="170" cm="1">
        <f t="array" ref="BD10">IFERROR(INDEX($E$8:$E$24,MATCH(AU10,$E$8:$E$24,-1)+1),BC10)</f>
        <v>59.9</v>
      </c>
      <c r="BE10" s="170">
        <f t="shared" si="26"/>
        <v>0.96865524229453082</v>
      </c>
      <c r="BF10" s="172" cm="1">
        <f t="array" ref="BF10">IFERROR(INDEX($I$8:$I$24,MATCH(AU10,$E$8:$E$24,-1)+1),BE10)</f>
        <v>0.93682430898160984</v>
      </c>
      <c r="BG10" s="170">
        <f t="shared" si="14"/>
        <v>90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0.45751188566142503</v>
      </c>
      <c r="BK10" s="170">
        <f t="shared" si="27"/>
        <v>90</v>
      </c>
      <c r="BL10" s="170" cm="1">
        <f t="array" ref="BL10">IFERROR(INDEX($N$8:$N$24,MATCH(AU10,$N$8:$N$24,-1)+1),BK10)</f>
        <v>63</v>
      </c>
      <c r="BM10" s="170">
        <f t="shared" si="28"/>
        <v>0.95193189874473494</v>
      </c>
      <c r="BN10" s="172" cm="1">
        <f t="array" ref="BN10">IFERROR(INDEX($R$8:$R$24,MATCH(AU10,$N$8:$N$24,-1)+1),BM10)</f>
        <v>0.85511541348680098</v>
      </c>
    </row>
    <row r="11" spans="1:66" ht="17.25" customHeight="1">
      <c r="A11"/>
      <c r="B11" s="44">
        <v>121.9667</v>
      </c>
      <c r="C11" s="44">
        <v>6.5600000000000006E-2</v>
      </c>
      <c r="D11" s="20"/>
      <c r="E11" s="32">
        <f t="shared" si="0"/>
        <v>130.83330000000001</v>
      </c>
      <c r="F11" s="30">
        <f t="shared" si="1"/>
        <v>3.4099999999999998E-2</v>
      </c>
      <c r="G11" s="26">
        <f t="shared" ref="G11:G22" si="31">G12+F11</f>
        <v>130.76339999999999</v>
      </c>
      <c r="H11" s="9">
        <f t="shared" si="29"/>
        <v>2.6072127833652082E-4</v>
      </c>
      <c r="I11" s="11">
        <f t="shared" si="15"/>
        <v>0.99978887998914401</v>
      </c>
      <c r="K11" s="44">
        <v>16</v>
      </c>
      <c r="L11" s="44">
        <v>4823.1000000000004</v>
      </c>
      <c r="N11" s="42">
        <f t="shared" si="16"/>
        <v>31.5</v>
      </c>
      <c r="O11" s="30">
        <f t="shared" si="16"/>
        <v>4749.5</v>
      </c>
      <c r="P11" s="29">
        <f t="shared" si="17"/>
        <v>25229.599999999999</v>
      </c>
      <c r="Q11" s="9">
        <f t="shared" si="18"/>
        <v>0.12379321489636765</v>
      </c>
      <c r="R11" s="11">
        <f t="shared" si="3"/>
        <v>0.65759623003461365</v>
      </c>
      <c r="S11"/>
      <c r="T11" s="79"/>
      <c r="U11" s="90">
        <f t="shared" si="4"/>
        <v>0.12379321489636765</v>
      </c>
      <c r="V11" s="85">
        <f t="shared" si="5"/>
        <v>0.34240376996538635</v>
      </c>
      <c r="W11" s="86">
        <f t="shared" si="6"/>
        <v>0.52797827791198249</v>
      </c>
      <c r="X11" s="86">
        <f t="shared" si="7"/>
        <v>0.10650461623386839</v>
      </c>
      <c r="Y11" s="86">
        <f t="shared" si="8"/>
        <v>0.20176455805739688</v>
      </c>
      <c r="Z11" s="86">
        <f t="shared" si="9"/>
        <v>9.5932500891051861E-2</v>
      </c>
      <c r="AA11" s="84">
        <f t="shared" si="19"/>
        <v>0.90406749910894812</v>
      </c>
      <c r="AB11" s="89">
        <f t="shared" si="20"/>
        <v>6.5934320888880696E-2</v>
      </c>
      <c r="AC11" s="88">
        <f t="shared" si="10"/>
        <v>5.5430866288928037E-2</v>
      </c>
      <c r="AD11" s="91">
        <f t="shared" si="21"/>
        <v>0.10679899854369661</v>
      </c>
      <c r="AU11" s="58">
        <v>32</v>
      </c>
      <c r="AV11" s="168">
        <f t="shared" si="22"/>
        <v>0.50805432474014645</v>
      </c>
      <c r="AW11" s="168">
        <f t="shared" si="11"/>
        <v>0.11236586976778756</v>
      </c>
      <c r="AX11" s="168">
        <f t="shared" si="12"/>
        <v>0.31021009725396698</v>
      </c>
      <c r="AY11" s="168">
        <f t="shared" si="23"/>
        <v>0.66073145516877541</v>
      </c>
      <c r="AZ11" s="188">
        <f t="shared" si="13"/>
        <v>0.50805432474014645</v>
      </c>
      <c r="BA11" s="189">
        <f t="shared" si="24"/>
        <v>0.12692844003052939</v>
      </c>
      <c r="BB11" s="74"/>
      <c r="BC11" s="171">
        <f t="shared" si="25"/>
        <v>33.299999999999997</v>
      </c>
      <c r="BD11" s="170" cm="1">
        <f t="array" ref="BD11">IFERROR(INDEX($E$8:$E$24,MATCH(AU11,$E$8:$E$24,-1)+1),BC11)</f>
        <v>24.433299999999999</v>
      </c>
      <c r="BE11" s="170">
        <f t="shared" si="26"/>
        <v>0.55033980217078016</v>
      </c>
      <c r="BF11" s="172" cm="1">
        <f t="array" ref="BF11">IFERROR(INDEX($I$8:$I$24,MATCH(AU11,$E$8:$E$24,-1)+1),BE11)</f>
        <v>0.26193007699062654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0.45751188566142503</v>
      </c>
      <c r="BJ11" s="172" cm="1">
        <f t="array" ref="BJ11">IFERROR(INDEX($AD$8:$AD$24,MATCH(AU11,$N$8:$N$24,-1)+1),BI11)</f>
        <v>0.10679899854369661</v>
      </c>
      <c r="BK11" s="170">
        <f t="shared" si="27"/>
        <v>63</v>
      </c>
      <c r="BL11" s="170" cm="1">
        <f t="array" ref="BL11">IFERROR(INDEX($N$8:$N$24,MATCH(AU11,$N$8:$N$24,-1)+1),BK11)</f>
        <v>31.5</v>
      </c>
      <c r="BM11" s="170">
        <f t="shared" si="28"/>
        <v>0.85511541348680098</v>
      </c>
      <c r="BN11" s="172" cm="1">
        <f t="array" ref="BN11">IFERROR(INDEX($R$8:$R$24,MATCH(AU11,$N$8:$N$24,-1)+1),BM11)</f>
        <v>0.65759623003461365</v>
      </c>
    </row>
    <row r="12" spans="1:66" ht="17.25" customHeight="1">
      <c r="A12"/>
      <c r="B12" s="44">
        <v>113.1</v>
      </c>
      <c r="C12" s="44">
        <v>0.128</v>
      </c>
      <c r="D12" s="20"/>
      <c r="E12" s="32">
        <f t="shared" si="0"/>
        <v>121.9667</v>
      </c>
      <c r="F12" s="30">
        <f t="shared" si="1"/>
        <v>6.5600000000000006E-2</v>
      </c>
      <c r="G12" s="26">
        <f t="shared" si="31"/>
        <v>130.72929999999999</v>
      </c>
      <c r="H12" s="9">
        <f t="shared" si="29"/>
        <v>5.0156351492304302E-4</v>
      </c>
      <c r="I12" s="11">
        <f t="shared" si="15"/>
        <v>0.99952815871080747</v>
      </c>
      <c r="K12" s="44">
        <v>8</v>
      </c>
      <c r="L12" s="44">
        <v>3744.5</v>
      </c>
      <c r="N12" s="42">
        <f t="shared" si="16"/>
        <v>16</v>
      </c>
      <c r="O12" s="30">
        <f t="shared" si="16"/>
        <v>4823.1000000000004</v>
      </c>
      <c r="P12" s="29">
        <f t="shared" si="17"/>
        <v>20480.099999999999</v>
      </c>
      <c r="Q12" s="9">
        <f t="shared" si="18"/>
        <v>0.12571156011510071</v>
      </c>
      <c r="R12" s="11">
        <f t="shared" si="3"/>
        <v>0.53380301513824602</v>
      </c>
      <c r="S12"/>
      <c r="T12" s="79"/>
      <c r="U12" s="90">
        <f t="shared" si="4"/>
        <v>0.12571156011510071</v>
      </c>
      <c r="V12" s="85">
        <f t="shared" si="5"/>
        <v>0.46619698486175398</v>
      </c>
      <c r="W12" s="86">
        <f t="shared" si="6"/>
        <v>0.37628834735343891</v>
      </c>
      <c r="X12" s="86">
        <f t="shared" si="7"/>
        <v>4.862761513815609E-2</v>
      </c>
      <c r="Y12" s="86">
        <f t="shared" si="8"/>
        <v>9.5259941823528482E-2</v>
      </c>
      <c r="Z12" s="86">
        <f t="shared" si="9"/>
        <v>4.5293011527165819E-2</v>
      </c>
      <c r="AA12" s="84">
        <f t="shared" si="19"/>
        <v>0.95470698847283419</v>
      </c>
      <c r="AB12" s="89">
        <f t="shared" si="20"/>
        <v>3.3268870659156811E-2</v>
      </c>
      <c r="AC12" s="88">
        <f t="shared" si="10"/>
        <v>2.7969080385301416E-2</v>
      </c>
      <c r="AD12" s="91">
        <f t="shared" si="21"/>
        <v>5.1368132254768571E-2</v>
      </c>
      <c r="AU12" s="58">
        <v>16</v>
      </c>
      <c r="AV12" s="168">
        <f t="shared" si="22"/>
        <v>0</v>
      </c>
      <c r="AW12" s="168">
        <f t="shared" si="11"/>
        <v>5.1368132254768564E-2</v>
      </c>
      <c r="AX12" s="168">
        <f t="shared" si="12"/>
        <v>2.5684066127384282E-2</v>
      </c>
      <c r="AY12" s="168">
        <f t="shared" si="23"/>
        <v>0.53380301513824602</v>
      </c>
      <c r="AZ12" s="188">
        <f t="shared" si="13"/>
        <v>0</v>
      </c>
      <c r="BA12" s="189">
        <f t="shared" si="24"/>
        <v>0.12571156011510076</v>
      </c>
      <c r="BB12" s="74"/>
      <c r="BC12" s="171">
        <f t="shared" si="25"/>
        <v>16</v>
      </c>
      <c r="BD12" s="170" cm="1">
        <f t="array" ref="BD12">IFERROR(INDEX($E$8:$E$24,MATCH(AU12,$E$8:$E$24,-1)+1),BC12)</f>
        <v>16</v>
      </c>
      <c r="BE12" s="170">
        <f t="shared" si="26"/>
        <v>0</v>
      </c>
      <c r="BF12" s="172" cm="1">
        <f t="array" ref="BF12">IFERROR(INDEX($I$8:$I$24,MATCH(AU12,$E$8:$E$24,-1)+1),BE12)</f>
        <v>0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5.1368132254768571E-2</v>
      </c>
      <c r="BJ12" s="172" cm="1">
        <f t="array" ref="BJ12">IFERROR(INDEX($AD$8:$AD$24,MATCH(AU12,$N$8:$N$24,-1)+1),BI12)</f>
        <v>2.3399051869467155E-2</v>
      </c>
      <c r="BK12" s="170">
        <f t="shared" si="27"/>
        <v>16</v>
      </c>
      <c r="BL12" s="170" cm="1">
        <f t="array" ref="BL12">IFERROR(INDEX($N$8:$N$24,MATCH(AU12,$N$8:$N$24,-1)+1),BK12)</f>
        <v>8</v>
      </c>
      <c r="BM12" s="170">
        <f t="shared" si="28"/>
        <v>0.53380301513824602</v>
      </c>
      <c r="BN12" s="172" cm="1">
        <f t="array" ref="BN12">IFERROR(INDEX($R$8:$R$24,MATCH(AU12,$N$8:$N$24,-1)+1),BM12)</f>
        <v>0.40809145502314526</v>
      </c>
    </row>
    <row r="13" spans="1:66" ht="17.25" customHeight="1">
      <c r="A13"/>
      <c r="B13" s="44">
        <v>104.2333</v>
      </c>
      <c r="C13" s="44">
        <v>0.253</v>
      </c>
      <c r="D13" s="20"/>
      <c r="E13" s="32">
        <f t="shared" si="0"/>
        <v>113.1</v>
      </c>
      <c r="F13" s="30">
        <f t="shared" si="1"/>
        <v>0.128</v>
      </c>
      <c r="G13" s="26">
        <f t="shared" si="31"/>
        <v>130.66370000000001</v>
      </c>
      <c r="H13" s="9">
        <f t="shared" si="29"/>
        <v>9.7866051692301081E-4</v>
      </c>
      <c r="I13" s="11">
        <f t="shared" si="15"/>
        <v>0.99902659519588444</v>
      </c>
      <c r="K13" s="44">
        <v>4</v>
      </c>
      <c r="L13" s="44">
        <v>2285.4</v>
      </c>
      <c r="N13" s="42">
        <f t="shared" si="16"/>
        <v>8</v>
      </c>
      <c r="O13" s="30">
        <f t="shared" si="16"/>
        <v>3744.5</v>
      </c>
      <c r="P13" s="29">
        <f t="shared" si="17"/>
        <v>15657</v>
      </c>
      <c r="Q13" s="9">
        <f t="shared" si="18"/>
        <v>9.7598419450352386E-2</v>
      </c>
      <c r="R13" s="11">
        <f t="shared" si="3"/>
        <v>0.40809145502314526</v>
      </c>
      <c r="S13"/>
      <c r="T13" s="79"/>
      <c r="U13" s="90">
        <f t="shared" si="4"/>
        <v>9.7598419450352386E-2</v>
      </c>
      <c r="V13" s="85">
        <f t="shared" si="5"/>
        <v>0.59190854497685474</v>
      </c>
      <c r="W13" s="86">
        <f t="shared" si="6"/>
        <v>0.26607604209509572</v>
      </c>
      <c r="X13" s="86">
        <f t="shared" si="7"/>
        <v>2.3600575786074822E-2</v>
      </c>
      <c r="Y13" s="86">
        <f t="shared" si="8"/>
        <v>4.6632326685372386E-2</v>
      </c>
      <c r="Z13" s="86">
        <f t="shared" si="9"/>
        <v>2.2172158303559415E-2</v>
      </c>
      <c r="AA13" s="84">
        <f t="shared" si="19"/>
        <v>0.97782784169644055</v>
      </c>
      <c r="AB13" s="89">
        <f t="shared" si="20"/>
        <v>1.4301032730231349E-2</v>
      </c>
      <c r="AC13" s="88">
        <f t="shared" si="10"/>
        <v>1.2022852777978991E-2</v>
      </c>
      <c r="AD13" s="91">
        <f t="shared" si="21"/>
        <v>2.3399051869467155E-2</v>
      </c>
      <c r="AU13" s="58">
        <v>8</v>
      </c>
      <c r="AV13" s="168">
        <f t="shared" si="22"/>
        <v>0</v>
      </c>
      <c r="AW13" s="168">
        <f t="shared" si="11"/>
        <v>2.3399051869467155E-2</v>
      </c>
      <c r="AX13" s="168">
        <f t="shared" si="12"/>
        <v>1.1699525934733578E-2</v>
      </c>
      <c r="AY13" s="168">
        <f t="shared" si="23"/>
        <v>0.40809145502314526</v>
      </c>
      <c r="AZ13" s="188">
        <f t="shared" si="13"/>
        <v>0</v>
      </c>
      <c r="BA13" s="189">
        <f t="shared" si="24"/>
        <v>0.15716616622878354</v>
      </c>
      <c r="BB13" s="74"/>
      <c r="BC13" s="171">
        <f t="shared" si="25"/>
        <v>16</v>
      </c>
      <c r="BD13" s="170" cm="1">
        <f t="array" ref="BD13">IFERROR(INDEX($E$8:$E$24,MATCH(AU13,$E$8:$E$24,-1)+1),BC13)</f>
        <v>16</v>
      </c>
      <c r="BE13" s="170">
        <f t="shared" si="26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2.3399051869467155E-2</v>
      </c>
      <c r="BJ13" s="172" cm="1">
        <f t="array" ref="BJ13">IFERROR(INDEX($AD$8:$AD$24,MATCH(AU13,$N$8:$N$24,-1)+1),BI13)</f>
        <v>1.1376199091488164E-2</v>
      </c>
      <c r="BK13" s="170">
        <f t="shared" si="27"/>
        <v>8</v>
      </c>
      <c r="BL13" s="170" cm="1">
        <f t="array" ref="BL13">IFERROR(INDEX($N$8:$N$24,MATCH(AU13,$N$8:$N$24,-1)+1),BK13)</f>
        <v>4</v>
      </c>
      <c r="BM13" s="170">
        <f t="shared" si="28"/>
        <v>0.40809145502314526</v>
      </c>
      <c r="BN13" s="172" cm="1">
        <f t="array" ref="BN13">IFERROR(INDEX($R$8:$R$24,MATCH(AU13,$N$8:$N$24,-1)+1),BM13)</f>
        <v>0.31049303557279284</v>
      </c>
    </row>
    <row r="14" spans="1:66" ht="17.25" customHeight="1">
      <c r="A14"/>
      <c r="B14" s="44">
        <v>95.366699999999994</v>
      </c>
      <c r="C14" s="44">
        <v>0.50580000000000003</v>
      </c>
      <c r="D14" s="20"/>
      <c r="E14" s="32">
        <f t="shared" si="0"/>
        <v>104.2333</v>
      </c>
      <c r="F14" s="30">
        <f t="shared" si="1"/>
        <v>0.253</v>
      </c>
      <c r="G14" s="26">
        <f t="shared" si="31"/>
        <v>130.53570000000002</v>
      </c>
      <c r="H14" s="9">
        <f t="shared" si="29"/>
        <v>1.9343836779806384E-3</v>
      </c>
      <c r="I14" s="11">
        <f t="shared" si="15"/>
        <v>0.99804793467896147</v>
      </c>
      <c r="K14" s="44">
        <v>2</v>
      </c>
      <c r="L14" s="44">
        <v>2740.9</v>
      </c>
      <c r="N14" s="42">
        <f t="shared" si="16"/>
        <v>4</v>
      </c>
      <c r="O14" s="30">
        <f t="shared" si="16"/>
        <v>2285.4</v>
      </c>
      <c r="P14" s="29">
        <f t="shared" si="17"/>
        <v>11912.5</v>
      </c>
      <c r="Q14" s="9">
        <f t="shared" si="18"/>
        <v>5.956774677843113E-2</v>
      </c>
      <c r="R14" s="11">
        <f t="shared" si="3"/>
        <v>0.31049303557279284</v>
      </c>
      <c r="S14"/>
      <c r="T14" s="79"/>
      <c r="U14" s="90">
        <f t="shared" si="4"/>
        <v>5.956774677843113E-2</v>
      </c>
      <c r="V14" s="85">
        <f t="shared" si="5"/>
        <v>0.68950696442720716</v>
      </c>
      <c r="W14" s="86">
        <f t="shared" si="6"/>
        <v>0.18814417367671946</v>
      </c>
      <c r="X14" s="86">
        <f t="shared" si="7"/>
        <v>1.1711133920162009E-2</v>
      </c>
      <c r="Y14" s="86">
        <f t="shared" si="8"/>
        <v>2.3031750899297564E-2</v>
      </c>
      <c r="Z14" s="86">
        <f t="shared" si="9"/>
        <v>1.0950850263012017E-2</v>
      </c>
      <c r="AA14" s="84">
        <f t="shared" si="19"/>
        <v>0.98904914973698799</v>
      </c>
      <c r="AB14" s="89">
        <f t="shared" si="20"/>
        <v>5.3186151073139828E-3</v>
      </c>
      <c r="AC14" s="88">
        <f t="shared" si="10"/>
        <v>4.4713502600966706E-3</v>
      </c>
      <c r="AD14" s="91">
        <f t="shared" si="21"/>
        <v>1.1376199091488164E-2</v>
      </c>
      <c r="AU14" s="58">
        <v>2</v>
      </c>
      <c r="AV14" s="168">
        <f t="shared" si="22"/>
        <v>0</v>
      </c>
      <c r="AW14" s="168">
        <f t="shared" si="11"/>
        <v>6.9048488313914929E-3</v>
      </c>
      <c r="AX14" s="168">
        <f t="shared" si="12"/>
        <v>3.4524244156957464E-3</v>
      </c>
      <c r="AY14" s="168">
        <f t="shared" si="23"/>
        <v>0.25092528879436171</v>
      </c>
      <c r="AZ14" s="188">
        <f t="shared" si="13"/>
        <v>0</v>
      </c>
      <c r="BA14" s="189">
        <f t="shared" si="24"/>
        <v>7.1440114266649979E-2</v>
      </c>
      <c r="BB14" s="74"/>
      <c r="BC14" s="171">
        <f t="shared" si="25"/>
        <v>16</v>
      </c>
      <c r="BD14" s="170" cm="1">
        <f t="array" ref="BD14">IFERROR(INDEX($E$8:$E$24,MATCH(AU14,$E$8:$E$24,-1)+1),BC14)</f>
        <v>16</v>
      </c>
      <c r="BE14" s="170">
        <f t="shared" si="26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6.9048488313914929E-3</v>
      </c>
      <c r="BJ14" s="172" cm="1">
        <f t="array" ref="BJ14">IFERROR(INDEX($AD$8:$AD$24,MATCH(AU14,$N$8:$N$24,-1)+1),BI14)</f>
        <v>3.4015350621965702E-3</v>
      </c>
      <c r="BK14" s="170">
        <f t="shared" si="27"/>
        <v>2</v>
      </c>
      <c r="BL14" s="170" cm="1">
        <f t="array" ref="BL14">IFERROR(INDEX($N$8:$N$24,MATCH(AU14,$N$8:$N$24,-1)+1),BK14)</f>
        <v>1</v>
      </c>
      <c r="BM14" s="170">
        <f t="shared" si="28"/>
        <v>0.25092528879436171</v>
      </c>
      <c r="BN14" s="172" cm="1">
        <f t="array" ref="BN14">IFERROR(INDEX($R$8:$R$24,MATCH(AU14,$N$8:$N$24,-1)+1),BM14)</f>
        <v>0.17948517452771173</v>
      </c>
    </row>
    <row r="15" spans="1:66" ht="17.25" customHeight="1">
      <c r="A15"/>
      <c r="B15" s="44">
        <v>86.5</v>
      </c>
      <c r="C15" s="44">
        <v>1.0201</v>
      </c>
      <c r="D15" s="20"/>
      <c r="E15" s="32">
        <f t="shared" si="0"/>
        <v>95.366699999999994</v>
      </c>
      <c r="F15" s="30">
        <f t="shared" si="1"/>
        <v>0.50580000000000003</v>
      </c>
      <c r="G15" s="26">
        <f t="shared" si="31"/>
        <v>130.28270000000003</v>
      </c>
      <c r="H15" s="9">
        <f t="shared" si="29"/>
        <v>3.8672381989035848E-3</v>
      </c>
      <c r="I15" s="11">
        <f t="shared" si="15"/>
        <v>0.99611355100098087</v>
      </c>
      <c r="K15" s="44">
        <v>1</v>
      </c>
      <c r="L15" s="44">
        <v>1972.6</v>
      </c>
      <c r="N15" s="42">
        <f t="shared" si="16"/>
        <v>2</v>
      </c>
      <c r="O15" s="30">
        <f t="shared" si="16"/>
        <v>2740.9</v>
      </c>
      <c r="P15" s="29">
        <f t="shared" si="17"/>
        <v>9627.1</v>
      </c>
      <c r="Q15" s="9">
        <f t="shared" si="18"/>
        <v>7.1440114266649979E-2</v>
      </c>
      <c r="R15" s="11">
        <f t="shared" si="3"/>
        <v>0.25092528879436171</v>
      </c>
      <c r="S15"/>
      <c r="T15" s="79"/>
      <c r="U15" s="90">
        <f t="shared" si="4"/>
        <v>7.1440114266649979E-2</v>
      </c>
      <c r="V15" s="85">
        <f t="shared" si="5"/>
        <v>0.74907471120563829</v>
      </c>
      <c r="W15" s="86">
        <f t="shared" si="6"/>
        <v>0.13303802104754786</v>
      </c>
      <c r="X15" s="86">
        <f t="shared" si="7"/>
        <v>5.8444227134715789E-3</v>
      </c>
      <c r="Y15" s="86">
        <f t="shared" si="8"/>
        <v>1.1320616979135553E-2</v>
      </c>
      <c r="Z15" s="86">
        <f t="shared" si="9"/>
        <v>5.3825860641452923E-3</v>
      </c>
      <c r="AA15" s="84">
        <f t="shared" si="19"/>
        <v>0.99461741393585468</v>
      </c>
      <c r="AB15" s="89">
        <f t="shared" si="20"/>
        <v>4.1671478311113936E-3</v>
      </c>
      <c r="AC15" s="88">
        <f t="shared" si="10"/>
        <v>3.5033137691949227E-3</v>
      </c>
      <c r="AD15" s="91">
        <f t="shared" si="21"/>
        <v>6.9048488313914929E-3</v>
      </c>
      <c r="AU15" s="58">
        <v>1</v>
      </c>
      <c r="AV15" s="168">
        <f t="shared" si="22"/>
        <v>0</v>
      </c>
      <c r="AW15" s="168">
        <f t="shared" si="11"/>
        <v>3.4015350621965702E-3</v>
      </c>
      <c r="AX15" s="168">
        <f t="shared" si="12"/>
        <v>1.7007675310982851E-3</v>
      </c>
      <c r="AY15" s="168">
        <f t="shared" si="23"/>
        <v>0.17948517452771173</v>
      </c>
      <c r="AZ15" s="188">
        <f t="shared" si="13"/>
        <v>0</v>
      </c>
      <c r="BA15" s="189">
        <f t="shared" si="24"/>
        <v>0.17948517452771173</v>
      </c>
      <c r="BB15" s="74"/>
      <c r="BC15" s="171">
        <f t="shared" si="25"/>
        <v>16</v>
      </c>
      <c r="BD15" s="170" cm="1">
        <f t="array" ref="BD15">IFERROR(INDEX($E$8:$E$24,MATCH(AU15,$E$8:$E$24,-1)+1),BC15)</f>
        <v>16</v>
      </c>
      <c r="BE15" s="170">
        <f t="shared" si="26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3.4015350621965702E-3</v>
      </c>
      <c r="BJ15" s="172" cm="1">
        <f t="array" ref="BJ15">IFERROR(INDEX($AD$8:$AD$24,MATCH(AU15,$N$8:$N$24,-1)+1),BI15)</f>
        <v>1.7701624354956248E-3</v>
      </c>
      <c r="BK15" s="170">
        <f t="shared" si="27"/>
        <v>1</v>
      </c>
      <c r="BL15" s="170" cm="1">
        <f t="array" ref="BL15">IFERROR(INDEX($N$8:$N$24,MATCH(AU15,$N$8:$N$24,-1)+1),BK15)</f>
        <v>0.5</v>
      </c>
      <c r="BM15" s="170">
        <f t="shared" si="28"/>
        <v>0.17948517452771173</v>
      </c>
      <c r="BN15" s="172" cm="1">
        <f t="array" ref="BN15">IFERROR(INDEX($R$8:$R$24,MATCH(AU15,$N$8:$N$24,-1)+1),BM15)</f>
        <v>0.1280703949288961</v>
      </c>
    </row>
    <row r="16" spans="1:66" ht="17.25" customHeight="1" thickBot="1">
      <c r="A16"/>
      <c r="B16" s="44">
        <v>77.633300000000006</v>
      </c>
      <c r="C16" s="44">
        <v>2.0653999999999999</v>
      </c>
      <c r="D16" s="20"/>
      <c r="E16" s="32">
        <f t="shared" si="0"/>
        <v>86.5</v>
      </c>
      <c r="F16" s="30">
        <f t="shared" si="1"/>
        <v>1.0201</v>
      </c>
      <c r="G16" s="26">
        <f t="shared" si="31"/>
        <v>129.77690000000004</v>
      </c>
      <c r="H16" s="9">
        <f t="shared" si="29"/>
        <v>7.7994655727590878E-3</v>
      </c>
      <c r="I16" s="11">
        <f t="shared" si="15"/>
        <v>0.99224631280207731</v>
      </c>
      <c r="K16" s="44">
        <v>0.5</v>
      </c>
      <c r="L16" s="44">
        <v>1047.9000000000001</v>
      </c>
      <c r="N16" s="42">
        <f t="shared" si="16"/>
        <v>1</v>
      </c>
      <c r="O16" s="30">
        <f t="shared" si="16"/>
        <v>1972.6</v>
      </c>
      <c r="P16" s="29">
        <f>O16+P17</f>
        <v>6886.2000000000007</v>
      </c>
      <c r="Q16" s="9">
        <f t="shared" si="18"/>
        <v>5.1414779598815623E-2</v>
      </c>
      <c r="R16" s="11">
        <f>Q16+R17</f>
        <v>0.17948517452771173</v>
      </c>
      <c r="S16"/>
      <c r="T16" s="79"/>
      <c r="U16" s="90">
        <f t="shared" si="4"/>
        <v>5.1414779598815623E-2</v>
      </c>
      <c r="V16" s="85">
        <f t="shared" si="5"/>
        <v>0.82051482547228827</v>
      </c>
      <c r="W16" s="86">
        <f t="shared" si="6"/>
        <v>9.4072086838359728E-2</v>
      </c>
      <c r="X16" s="86">
        <f t="shared" si="7"/>
        <v>2.9208183259096113E-3</v>
      </c>
      <c r="Y16" s="86">
        <f t="shared" si="8"/>
        <v>5.4761942656639737E-3</v>
      </c>
      <c r="Z16" s="86">
        <f t="shared" si="9"/>
        <v>2.6037526923878025E-3</v>
      </c>
      <c r="AA16" s="84">
        <f t="shared" si="19"/>
        <v>0.99739624730761223</v>
      </c>
      <c r="AB16" s="89">
        <f t="shared" si="20"/>
        <v>1.9404972979778492E-3</v>
      </c>
      <c r="AC16" s="88">
        <f t="shared" si="10"/>
        <v>1.6313726267009453E-3</v>
      </c>
      <c r="AD16" s="91">
        <f t="shared" si="21"/>
        <v>3.4015350621965702E-3</v>
      </c>
      <c r="AU16" s="58">
        <v>6.3E-2</v>
      </c>
      <c r="AV16" s="168">
        <f t="shared" si="22"/>
        <v>0</v>
      </c>
      <c r="AW16" s="168">
        <f t="shared" si="11"/>
        <v>0</v>
      </c>
      <c r="AX16" s="168">
        <f t="shared" si="12"/>
        <v>0</v>
      </c>
      <c r="AY16" s="168">
        <f t="shared" si="23"/>
        <v>0</v>
      </c>
      <c r="AZ16" s="190">
        <f>SUM(AZ8:AZ15)</f>
        <v>1.0000000000000002</v>
      </c>
      <c r="BA16" s="190">
        <f>SUM(BA8:BA15)</f>
        <v>1</v>
      </c>
      <c r="BB16" s="74"/>
      <c r="BC16" s="173">
        <f t="shared" si="25"/>
        <v>16</v>
      </c>
      <c r="BD16" s="174" cm="1">
        <f t="array" ref="BD16">IFERROR(INDEX($E$8:$E$24,MATCH(AU16,$E$8:$E$24,-1)+1),BC16)</f>
        <v>16</v>
      </c>
      <c r="BE16" s="174">
        <f t="shared" si="26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7"/>
        <v>6.3E-2</v>
      </c>
      <c r="BL16" s="174" cm="1">
        <f t="array" ref="BL16">IFERROR(INDEX($N$8:$N$24,MATCH(AU16,$N$8:$N$24,-1)+1),BK16)</f>
        <v>0</v>
      </c>
      <c r="BM16" s="174">
        <f t="shared" si="28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68.7667</v>
      </c>
      <c r="C17" s="44">
        <v>4.1631999999999998</v>
      </c>
      <c r="D17" s="20"/>
      <c r="E17" s="32">
        <f t="shared" si="0"/>
        <v>77.633300000000006</v>
      </c>
      <c r="F17" s="30">
        <f t="shared" si="1"/>
        <v>2.0653999999999999</v>
      </c>
      <c r="G17" s="26">
        <f t="shared" si="31"/>
        <v>128.75680000000003</v>
      </c>
      <c r="H17" s="9">
        <f t="shared" si="29"/>
        <v>1.5791604934787394E-2</v>
      </c>
      <c r="I17" s="11">
        <f t="shared" si="15"/>
        <v>0.98444684722931819</v>
      </c>
      <c r="K17" s="44">
        <v>0.25</v>
      </c>
      <c r="L17" s="44">
        <v>1683.1</v>
      </c>
      <c r="N17" s="42">
        <f t="shared" si="16"/>
        <v>0.5</v>
      </c>
      <c r="O17" s="30">
        <f t="shared" si="16"/>
        <v>1047.9000000000001</v>
      </c>
      <c r="P17" s="29">
        <f>O17+P18</f>
        <v>4913.6000000000004</v>
      </c>
      <c r="Q17" s="9">
        <f t="shared" si="18"/>
        <v>2.7312961341173527E-2</v>
      </c>
      <c r="R17" s="11">
        <f>Q17+R18</f>
        <v>0.1280703949288961</v>
      </c>
      <c r="S17"/>
      <c r="T17" s="79"/>
      <c r="U17" s="90">
        <f t="shared" si="4"/>
        <v>2.7312961341173527E-2</v>
      </c>
      <c r="V17" s="85">
        <f t="shared" si="5"/>
        <v>0.87192960507110384</v>
      </c>
      <c r="W17" s="86">
        <f t="shared" si="6"/>
        <v>6.651901052377393E-2</v>
      </c>
      <c r="X17" s="86">
        <f t="shared" si="7"/>
        <v>1.4602350341015335E-3</v>
      </c>
      <c r="Y17" s="86">
        <f t="shared" si="8"/>
        <v>2.5553759397543624E-3</v>
      </c>
      <c r="Z17" s="86">
        <f t="shared" si="9"/>
        <v>1.2149983474685417E-3</v>
      </c>
      <c r="AA17" s="84">
        <f t="shared" si="19"/>
        <v>0.99878500165253148</v>
      </c>
      <c r="AB17" s="89">
        <f t="shared" si="20"/>
        <v>6.8680960768922005E-4</v>
      </c>
      <c r="AC17" s="88">
        <f t="shared" si="10"/>
        <v>5.7739961550423073E-4</v>
      </c>
      <c r="AD17" s="91">
        <f t="shared" si="21"/>
        <v>1.7701624354956248E-3</v>
      </c>
    </row>
    <row r="18" spans="1:66" ht="17.25" customHeight="1">
      <c r="A18"/>
      <c r="B18" s="44">
        <v>59.9</v>
      </c>
      <c r="C18" s="44">
        <v>8.2337000000000007</v>
      </c>
      <c r="D18" s="20"/>
      <c r="E18" s="32">
        <f t="shared" si="0"/>
        <v>68.7667</v>
      </c>
      <c r="F18" s="30">
        <f t="shared" si="1"/>
        <v>4.1631999999999998</v>
      </c>
      <c r="G18" s="26">
        <f t="shared" si="31"/>
        <v>126.69140000000002</v>
      </c>
      <c r="H18" s="9">
        <f t="shared" si="29"/>
        <v>3.1830933312920924E-2</v>
      </c>
      <c r="I18" s="11">
        <f t="shared" si="15"/>
        <v>0.96865524229453082</v>
      </c>
      <c r="K18" s="65">
        <v>0.125</v>
      </c>
      <c r="L18" s="44">
        <v>2182.6</v>
      </c>
      <c r="N18" s="42">
        <f t="shared" ref="N18:N20" si="33">K17</f>
        <v>0.25</v>
      </c>
      <c r="O18" s="30">
        <f t="shared" ref="O18:O20" si="34">L17</f>
        <v>1683.1</v>
      </c>
      <c r="P18" s="29">
        <f t="shared" ref="P18:P20" si="35">O18+P19</f>
        <v>3865.7</v>
      </c>
      <c r="Q18" s="9">
        <f t="shared" ref="Q18:Q20" si="36">O18/$L$6</f>
        <v>4.3869114641978395E-2</v>
      </c>
      <c r="R18" s="11">
        <f t="shared" ref="R18:R20" si="37">Q18+R19</f>
        <v>0.10075743358772259</v>
      </c>
      <c r="S18"/>
      <c r="T18" s="79"/>
      <c r="U18" s="90">
        <f t="shared" si="4"/>
        <v>4.3869114641978395E-2</v>
      </c>
      <c r="V18" s="85">
        <f t="shared" si="5"/>
        <v>0.8992425664122774</v>
      </c>
      <c r="W18" s="86">
        <f t="shared" si="6"/>
        <v>4.7036043419179864E-2</v>
      </c>
      <c r="X18" s="86">
        <f t="shared" si="7"/>
        <v>7.3009575094410762E-4</v>
      </c>
      <c r="Y18" s="86">
        <f>X18+Y19</f>
        <v>1.0951409056528291E-3</v>
      </c>
      <c r="Z18" s="86">
        <f t="shared" si="9"/>
        <v>5.207039676288468E-4</v>
      </c>
      <c r="AA18" s="84">
        <f t="shared" si="19"/>
        <v>0.99947929603237118</v>
      </c>
      <c r="AB18" s="89">
        <f t="shared" si="20"/>
        <v>7.5684135364951306E-4</v>
      </c>
      <c r="AC18" s="88">
        <f t="shared" si="10"/>
        <v>6.3627517976229582E-4</v>
      </c>
      <c r="AD18" s="91">
        <f t="shared" si="21"/>
        <v>1.1927628199913942E-3</v>
      </c>
      <c r="AU18" s="194" t="s">
        <v>80</v>
      </c>
      <c r="AV18" s="235">
        <f t="shared" ref="AV18:AY18" si="38">SLOPE(AV21:AV22,AV19:AV20)*0.65+INTERCEPT(AV21:AV22,AV19:AV20)</f>
        <v>42.24211250099161</v>
      </c>
      <c r="AW18" s="236">
        <f t="shared" si="38"/>
        <v>85.120648643334917</v>
      </c>
      <c r="AX18" s="191">
        <f>SLOPE(AX21:AX22,AX19:AX20)*0.65+INTERCEPT(AX21:AX22,AX19:AX20)</f>
        <v>58.889860405724278</v>
      </c>
      <c r="AY18" s="237">
        <f t="shared" si="38"/>
        <v>30.647243417951827</v>
      </c>
    </row>
    <row r="19" spans="1:66" ht="17.25" customHeight="1">
      <c r="A19"/>
      <c r="B19" s="44">
        <v>51.033299999999997</v>
      </c>
      <c r="C19" s="44">
        <v>15.5639</v>
      </c>
      <c r="E19" s="32">
        <f t="shared" si="0"/>
        <v>59.9</v>
      </c>
      <c r="F19" s="30">
        <f t="shared" si="1"/>
        <v>8.2337000000000007</v>
      </c>
      <c r="G19" s="26">
        <f t="shared" si="31"/>
        <v>122.52820000000001</v>
      </c>
      <c r="H19" s="9">
        <f t="shared" si="29"/>
        <v>6.2953102329601524E-2</v>
      </c>
      <c r="I19" s="11">
        <f t="shared" si="15"/>
        <v>0.93682430898160984</v>
      </c>
      <c r="K19" s="65">
        <v>6.3E-2</v>
      </c>
      <c r="L19" s="65">
        <v>0</v>
      </c>
      <c r="N19" s="42">
        <f t="shared" si="33"/>
        <v>0.125</v>
      </c>
      <c r="O19" s="30">
        <f t="shared" si="34"/>
        <v>2182.6</v>
      </c>
      <c r="P19" s="29">
        <f t="shared" si="35"/>
        <v>2182.6</v>
      </c>
      <c r="Q19" s="9">
        <f t="shared" si="36"/>
        <v>5.6888318945744192E-2</v>
      </c>
      <c r="R19" s="11">
        <f t="shared" si="37"/>
        <v>5.6888318945744192E-2</v>
      </c>
      <c r="S19"/>
      <c r="T19" s="79"/>
      <c r="U19" s="90">
        <f t="shared" si="4"/>
        <v>5.6888318945744192E-2</v>
      </c>
      <c r="V19" s="85">
        <f t="shared" si="5"/>
        <v>0.9431116810542558</v>
      </c>
      <c r="W19" s="86">
        <f t="shared" si="6"/>
        <v>3.3259505261886965E-2</v>
      </c>
      <c r="X19" s="86">
        <f t="shared" si="7"/>
        <v>3.6504515470872146E-4</v>
      </c>
      <c r="Y19" s="86">
        <f>X19</f>
        <v>3.6504515470872146E-4</v>
      </c>
      <c r="Z19" s="86">
        <f t="shared" si="9"/>
        <v>1.7356712678649129E-4</v>
      </c>
      <c r="AA19" s="84">
        <f t="shared" si="19"/>
        <v>0.99982643287321349</v>
      </c>
      <c r="AB19" s="89">
        <f t="shared" si="20"/>
        <v>6.6193507513142159E-4</v>
      </c>
      <c r="AC19" s="88">
        <f t="shared" si="10"/>
        <v>5.564876402290984E-4</v>
      </c>
      <c r="AD19" s="91">
        <f>AC19+AD20</f>
        <v>5.564876402290984E-4</v>
      </c>
      <c r="AU19" s="193"/>
      <c r="AV19" s="170">
        <f t="shared" ref="AV19:AW19" si="39">INDEX(AV8:AV16,MATCH(0.65,AV8:AV16,-1))</f>
        <v>0.95154306867608196</v>
      </c>
      <c r="AW19" s="170">
        <f t="shared" si="39"/>
        <v>1</v>
      </c>
      <c r="AX19" s="170">
        <f>INDEX(AX8:AX16,MATCH(0.65,AX8:AX16,-1))</f>
        <v>0.71457355336020867</v>
      </c>
      <c r="AY19" s="170">
        <f t="shared" ref="AY19" si="40">INDEX(AY8:AY16,MATCH(0.65,AY8:AY16,-1))</f>
        <v>0.66073145516877541</v>
      </c>
    </row>
    <row r="20" spans="1:66" ht="17.25" customHeight="1" thickBot="1">
      <c r="A20"/>
      <c r="B20" s="44">
        <v>42.166699999999999</v>
      </c>
      <c r="C20" s="44">
        <v>26.751100000000001</v>
      </c>
      <c r="E20" s="32">
        <f t="shared" si="0"/>
        <v>51.033299999999997</v>
      </c>
      <c r="F20" s="30">
        <f t="shared" si="1"/>
        <v>15.5639</v>
      </c>
      <c r="G20" s="26">
        <f t="shared" si="31"/>
        <v>114.29450000000001</v>
      </c>
      <c r="H20" s="9">
        <f t="shared" si="29"/>
        <v>0.11899823765107849</v>
      </c>
      <c r="I20" s="11">
        <f t="shared" si="15"/>
        <v>0.87387120665200835</v>
      </c>
      <c r="K20"/>
      <c r="L20"/>
      <c r="N20" s="42">
        <f t="shared" si="33"/>
        <v>6.3E-2</v>
      </c>
      <c r="O20" s="30">
        <f t="shared" si="34"/>
        <v>0</v>
      </c>
      <c r="P20" s="29">
        <f t="shared" si="35"/>
        <v>0</v>
      </c>
      <c r="Q20" s="9">
        <f t="shared" si="36"/>
        <v>0</v>
      </c>
      <c r="R20" s="11">
        <f t="shared" si="37"/>
        <v>0</v>
      </c>
      <c r="S20"/>
      <c r="T20" s="79"/>
      <c r="U20" s="92">
        <f t="shared" si="4"/>
        <v>0</v>
      </c>
      <c r="V20" s="93">
        <f t="shared" si="5"/>
        <v>1</v>
      </c>
      <c r="W20" s="94">
        <f t="shared" si="6"/>
        <v>2.3611906401089372E-2</v>
      </c>
      <c r="X20" s="151">
        <v>0</v>
      </c>
      <c r="Y20" s="151">
        <v>0</v>
      </c>
      <c r="Z20" s="151">
        <v>0</v>
      </c>
      <c r="AA20" s="95">
        <f>1-AH38</f>
        <v>1</v>
      </c>
      <c r="AB20" s="96">
        <v>0</v>
      </c>
      <c r="AC20" s="97">
        <f t="shared" si="10"/>
        <v>0</v>
      </c>
      <c r="AD20" s="98">
        <f>AC20</f>
        <v>0</v>
      </c>
      <c r="AV20" s="170" cm="1">
        <f t="array" ref="AV20">INDEX(AV8:AV16,MATCH(0.65,AV8:AV16,-1)+1)</f>
        <v>0.50805432474014645</v>
      </c>
      <c r="AW20" s="170" cm="1">
        <f t="array" ref="AW20">INDEX(AW8:AW16,MATCH(0.65,AW8:AW16,-1)+1)</f>
        <v>0.47760403804433527</v>
      </c>
      <c r="AX20" s="170" cm="1">
        <f t="array" ref="AX20">INDEX(AX8:AX16,MATCH(0.65,AX8:AX16,-1)+1)</f>
        <v>0.31021009725396698</v>
      </c>
      <c r="AY20" s="170" cm="1">
        <f t="array" ref="AY20">INDEX(AY8:AY16,MATCH(0.65,AY8:AY16,-1)+1)</f>
        <v>0.53380301513824602</v>
      </c>
      <c r="BD20" s="169"/>
    </row>
    <row r="21" spans="1:66" ht="17.25" customHeight="1">
      <c r="A21"/>
      <c r="B21" s="44">
        <v>33.299999999999997</v>
      </c>
      <c r="C21" s="44">
        <v>37.721400000000003</v>
      </c>
      <c r="E21" s="32">
        <f t="shared" si="0"/>
        <v>42.166699999999999</v>
      </c>
      <c r="F21" s="30">
        <f t="shared" si="1"/>
        <v>26.751100000000001</v>
      </c>
      <c r="G21" s="26">
        <f t="shared" si="31"/>
        <v>98.73060000000001</v>
      </c>
      <c r="H21" s="9">
        <f t="shared" si="29"/>
        <v>0.20453316683014963</v>
      </c>
      <c r="I21" s="11">
        <f t="shared" si="15"/>
        <v>0.75487296900092982</v>
      </c>
      <c r="K21"/>
      <c r="L21"/>
      <c r="S21"/>
      <c r="T21" s="77"/>
      <c r="U21" s="81"/>
      <c r="V21" s="81"/>
      <c r="W21" s="81"/>
      <c r="X21" s="81"/>
      <c r="Y21" s="81"/>
      <c r="Z21" s="81"/>
      <c r="AA21" s="81"/>
      <c r="AB21" s="80">
        <f>SUM(AB8:AB20)</f>
        <v>1.1894874697646689</v>
      </c>
      <c r="AC21" s="78">
        <f>SUM(AC8:AC20)</f>
        <v>1</v>
      </c>
      <c r="AD21" s="13"/>
      <c r="AV21" s="170">
        <f t="shared" ref="AV21:AW21" si="41">INDEX($AU$8:$AU$16,MATCH(0.65,AV8:AV16,-1))</f>
        <v>64</v>
      </c>
      <c r="AW21" s="170">
        <f t="shared" si="41"/>
        <v>128</v>
      </c>
      <c r="AX21" s="170">
        <f>INDEX($AU$8:$AU$16,MATCH(0.65,AX8:AX16,-1))</f>
        <v>64</v>
      </c>
      <c r="AY21" s="170">
        <f t="shared" ref="AY21" si="42">INDEX($AU$8:$AU$16,MATCH(0.65,AY8:AY16,-1))</f>
        <v>32</v>
      </c>
      <c r="BD21" s="169"/>
    </row>
    <row r="22" spans="1:66" ht="17.25" customHeight="1">
      <c r="A22"/>
      <c r="B22" s="44">
        <v>24.433299999999999</v>
      </c>
      <c r="C22" s="44">
        <v>34.258099999999999</v>
      </c>
      <c r="E22" s="32">
        <f t="shared" si="0"/>
        <v>33.299999999999997</v>
      </c>
      <c r="F22" s="30">
        <f t="shared" si="1"/>
        <v>37.721400000000003</v>
      </c>
      <c r="G22" s="26">
        <f t="shared" si="31"/>
        <v>71.979500000000002</v>
      </c>
      <c r="H22" s="9">
        <f t="shared" si="29"/>
        <v>0.28840972518015362</v>
      </c>
      <c r="I22" s="11">
        <f t="shared" si="15"/>
        <v>0.55033980217078016</v>
      </c>
      <c r="K22" s="24"/>
      <c r="N22" t="s">
        <v>80</v>
      </c>
      <c r="O22" s="159">
        <f>N12+(0.65-R12)/(R11-R12)*(N11-N12)</f>
        <v>30.548885145804821</v>
      </c>
      <c r="P22"/>
      <c r="Q22"/>
      <c r="R22"/>
      <c r="S22"/>
      <c r="T22"/>
      <c r="W22" t="s">
        <v>80</v>
      </c>
      <c r="X22" s="159">
        <f>N10+(0.65-AD10)/(AD9-AD10)*(N9-N10)</f>
        <v>72.580263511354815</v>
      </c>
      <c r="AV22" s="170" cm="1">
        <f t="array" ref="AV22">INDEX($AU$8:$AU$16,MATCH(0.65,AV8:AV16,-1)+1)</f>
        <v>32</v>
      </c>
      <c r="AW22" s="170" cm="1">
        <f t="array" ref="AW22">INDEX($AU$8:$AU$16,MATCH(0.65,AW8:AW16,-1)+1)</f>
        <v>64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63">
        <v>16</v>
      </c>
      <c r="C23" s="63">
        <v>0</v>
      </c>
      <c r="E23" s="32">
        <f t="shared" si="0"/>
        <v>24.433299999999999</v>
      </c>
      <c r="F23" s="30">
        <f t="shared" si="1"/>
        <v>34.258099999999999</v>
      </c>
      <c r="G23" s="26">
        <f>F23</f>
        <v>34.258099999999999</v>
      </c>
      <c r="H23" s="9">
        <f t="shared" si="29"/>
        <v>0.26193007699062654</v>
      </c>
      <c r="I23" s="11">
        <f>H23</f>
        <v>0.26193007699062654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ref="H24" si="43">F24/$C$6</f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U24" s="194" t="s">
        <v>176</v>
      </c>
      <c r="AV24" s="235">
        <f t="shared" ref="AV24:AW24" si="44">SLOPE(AV27:AV28,AV25:AV26)*0.84+INTERCEPT(AV27:AV28,AV25:AV26)</f>
        <v>55.951592353942033</v>
      </c>
      <c r="AW24" s="236">
        <f t="shared" si="44"/>
        <v>108.39801080838167</v>
      </c>
      <c r="AX24" s="191">
        <f>SLOPE(AX27:AX28,AX25:AX26)*0.84+INTERCEPT(AX27:AX28,AX25:AX26)</f>
        <v>92.138370181623173</v>
      </c>
      <c r="AY24" s="237">
        <f>SLOPE(AY27:AY28,AY25:AY26)*0.84+INTERCEPT(AY27:AY28,AY25:AY26)</f>
        <v>60.977120578830849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0.95154306867608196</v>
      </c>
      <c r="AW25" s="170">
        <f t="shared" si="45"/>
        <v>1</v>
      </c>
      <c r="AX25" s="170">
        <f>INDEX(AX8:AX16,MATCH(0.84,AX8:AX16,-1))</f>
        <v>0.99985278357622054</v>
      </c>
      <c r="AY25" s="170">
        <f>INDEX(AY8:AY16,MATCH(0.84,AY8:AY16,-1))</f>
        <v>0.85870120923709492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E22+(0.65-I22)/(I21-I22)*(E21-E22)</f>
        <v>37.62036079911752</v>
      </c>
      <c r="I26" s="23"/>
      <c r="K26"/>
      <c r="L26"/>
      <c r="M26"/>
      <c r="N26" s="287"/>
      <c r="O26"/>
      <c r="P26"/>
      <c r="Q26"/>
      <c r="R26"/>
      <c r="Z26" s="82"/>
      <c r="AV26" s="170">
        <f t="shared" ref="AV26:AW26" si="46">INDEX(AV8:AV16,MATCH(0.84,AV8:AV16,-1)+1)</f>
        <v>0.50805432474014645</v>
      </c>
      <c r="AW26" s="170">
        <f t="shared" si="46"/>
        <v>0.47760403804433527</v>
      </c>
      <c r="AX26" s="170">
        <f>INDEX(AX8:AX16,MATCH(0.84,AX8:AX16,-1)+1)</f>
        <v>0.71457355336020867</v>
      </c>
      <c r="AY26" s="170">
        <f>INDEX(AY8:AY16,MATCH(0.84,AY8:AY16,-1)+1)</f>
        <v>0.66073145516877541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7">SLOPE(F30:F31,F28:F29)*0.84+INTERCEPT(F30:F31,F28:F29)</f>
        <v>48.509544633292045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8">INDEX($AU$8:$AU$16,MATCH(0.84,AV8:AV16,-1))</f>
        <v>64</v>
      </c>
      <c r="AW27" s="170">
        <f t="shared" si="48"/>
        <v>128</v>
      </c>
      <c r="AX27" s="170">
        <f>INDEX($AU$8:$AU$16,MATCH(0.84,AX8:AX16,-1))</f>
        <v>128</v>
      </c>
      <c r="AY27" s="170">
        <f>INDEX($AU$8:$AU$16,MATCH(0.84,AY8:AY16,-1))</f>
        <v>64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0.87387120665200835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9.846572961300637E-2</v>
      </c>
      <c r="R28" s="123">
        <f>Q28</f>
        <v>9.846572961300637E-2</v>
      </c>
      <c r="T28" s="113"/>
      <c r="U28" s="115">
        <f>U29+R28</f>
        <v>1</v>
      </c>
      <c r="V28" s="115">
        <f>U28-V31-V34-V37-V40-V43</f>
        <v>0.26188613740422029</v>
      </c>
      <c r="X28" s="130">
        <v>63</v>
      </c>
      <c r="Y28" s="131">
        <f>V28</f>
        <v>0.26188613740422029</v>
      </c>
      <c r="Z28" s="132">
        <f>ROUND(Y28*100,0)</f>
        <v>26</v>
      </c>
      <c r="AV28" s="170">
        <f t="shared" ref="AV28:AW28" si="50">INDEX($AU$8:$AU$16,MATCH(0.84,AV8:AV16,-1)+1)</f>
        <v>32</v>
      </c>
      <c r="AW28" s="170">
        <f t="shared" si="50"/>
        <v>64</v>
      </c>
      <c r="AX28" s="170">
        <f>INDEX($AU$8:$AU$16,MATCH(0.84,AX8:AX16,-1)+1)</f>
        <v>64</v>
      </c>
      <c r="AY28" s="170">
        <f>INDEX($AU$8:$AU$16,MATCH(0.84,AY8:AY16,-1)+1)</f>
        <v>32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(I18-I19)/(E18-E19)*(B29-E19)+I19</f>
        <v>0.94795312728718628</v>
      </c>
      <c r="F29" s="170">
        <f>INDEX(I8:I24,MATCH(0.84,I8:I24,-1)+1)</f>
        <v>0.75487296900092982</v>
      </c>
      <c r="K29" s="44">
        <v>63</v>
      </c>
      <c r="L29" s="69">
        <f>((R9-R10)/(N9-N10))*(K29-N10)+R10</f>
        <v>0.85511541348680098</v>
      </c>
      <c r="N29" s="111"/>
      <c r="O29" s="124">
        <v>63</v>
      </c>
      <c r="P29" s="85">
        <f t="shared" ref="P29:P34" si="51">(C29+L29)/2</f>
        <v>0.90153427038699363</v>
      </c>
      <c r="Q29" s="119">
        <f t="shared" si="49"/>
        <v>0.32684081558242772</v>
      </c>
      <c r="R29" s="125">
        <f t="shared" ref="R29:R32" si="52">Q29/2</f>
        <v>0.16342040779121386</v>
      </c>
      <c r="S29" s="12"/>
      <c r="T29" s="129">
        <v>63</v>
      </c>
      <c r="U29" s="115">
        <f>P29</f>
        <v>0.90153427038699363</v>
      </c>
      <c r="V29" s="115"/>
      <c r="W29" s="12"/>
      <c r="X29" s="133">
        <v>31.5</v>
      </c>
      <c r="Y29" s="88">
        <f>V31</f>
        <v>0.3173163814089352</v>
      </c>
      <c r="Z29" s="134">
        <f t="shared" ref="Z29:Z33" si="53">ROUND(Y29*100,0)</f>
        <v>32</v>
      </c>
    </row>
    <row r="30" spans="1:66" customFormat="1" ht="14.4">
      <c r="B30" s="44">
        <v>31.5</v>
      </c>
      <c r="C30" s="69">
        <f>(I22-I23)/(E22-E23)*(B30-E23)+I23</f>
        <v>0.49179067957451822</v>
      </c>
      <c r="F30" s="170">
        <f>INDEX(E8:E24,MATCH(0.84,I8:I24,-1))</f>
        <v>51.033299999999997</v>
      </c>
      <c r="K30" s="44">
        <v>31.5</v>
      </c>
      <c r="L30" s="69">
        <f>R11</f>
        <v>0.65759623003461365</v>
      </c>
      <c r="N30" s="111"/>
      <c r="O30" s="124">
        <v>31.5</v>
      </c>
      <c r="P30" s="85">
        <f t="shared" si="51"/>
        <v>0.57469345480456591</v>
      </c>
      <c r="Q30" s="119">
        <f t="shared" si="49"/>
        <v>0.3077919472354429</v>
      </c>
      <c r="R30" s="125">
        <f t="shared" si="52"/>
        <v>0.15389597361772145</v>
      </c>
      <c r="S30" s="12"/>
      <c r="T30" s="114"/>
      <c r="U30" s="115">
        <f>U29-R29</f>
        <v>0.73811386259577971</v>
      </c>
      <c r="V30" s="115"/>
      <c r="W30" s="12"/>
      <c r="X30" s="133">
        <v>16</v>
      </c>
      <c r="Y30" s="88">
        <f>V34</f>
        <v>0.18532386364649661</v>
      </c>
      <c r="Z30" s="134">
        <f t="shared" si="53"/>
        <v>19</v>
      </c>
    </row>
    <row r="31" spans="1:66" customFormat="1" ht="14.4">
      <c r="B31" s="44">
        <v>16</v>
      </c>
      <c r="C31" s="69">
        <v>0</v>
      </c>
      <c r="F31" s="170">
        <f>INDEX(E8:E24,MATCH(0.84,I8:I24,-1)+1)</f>
        <v>42.166699999999999</v>
      </c>
      <c r="K31" s="44">
        <v>16</v>
      </c>
      <c r="L31" s="69">
        <f t="shared" ref="L31:L32" si="54">R12</f>
        <v>0.53380301513824602</v>
      </c>
      <c r="N31" s="111"/>
      <c r="O31" s="124">
        <v>16</v>
      </c>
      <c r="P31" s="85">
        <f t="shared" si="51"/>
        <v>0.26690150756912301</v>
      </c>
      <c r="Q31" s="119">
        <f t="shared" si="49"/>
        <v>6.2855780057550381E-2</v>
      </c>
      <c r="R31" s="125">
        <f t="shared" si="52"/>
        <v>3.1427890028775191E-2</v>
      </c>
      <c r="S31" s="12"/>
      <c r="T31" s="114"/>
      <c r="U31" s="115">
        <f>U32+R29</f>
        <v>0.73811386259577971</v>
      </c>
      <c r="V31" s="115">
        <f>U31-V34-V37-V40-V43</f>
        <v>0.3173163814089352</v>
      </c>
      <c r="W31" s="12"/>
      <c r="X31" s="133">
        <v>8</v>
      </c>
      <c r="Y31" s="88">
        <f>V37</f>
        <v>7.071943158597109E-2</v>
      </c>
      <c r="Z31" s="134">
        <f t="shared" si="53"/>
        <v>7</v>
      </c>
    </row>
    <row r="32" spans="1:66" customFormat="1" ht="14.4">
      <c r="B32" s="65">
        <v>8</v>
      </c>
      <c r="C32" s="69">
        <v>0</v>
      </c>
      <c r="K32" s="44">
        <v>8</v>
      </c>
      <c r="L32" s="69">
        <f t="shared" si="54"/>
        <v>0.40809145502314526</v>
      </c>
      <c r="N32" s="111"/>
      <c r="O32" s="124">
        <v>8</v>
      </c>
      <c r="P32" s="85">
        <f t="shared" si="51"/>
        <v>0.20404572751157263</v>
      </c>
      <c r="Q32" s="119">
        <f t="shared" si="49"/>
        <v>7.8583083114391772E-2</v>
      </c>
      <c r="R32" s="125">
        <f t="shared" si="52"/>
        <v>3.9291541557195886E-2</v>
      </c>
      <c r="S32" s="12"/>
      <c r="T32" s="114">
        <v>31.5</v>
      </c>
      <c r="U32" s="115">
        <f>P30</f>
        <v>0.57469345480456591</v>
      </c>
      <c r="V32" s="115"/>
      <c r="W32" s="12"/>
      <c r="X32" s="133">
        <v>2</v>
      </c>
      <c r="Y32" s="88">
        <f>V40</f>
        <v>7.0005265023562288E-2</v>
      </c>
      <c r="Z32" s="134">
        <f t="shared" si="53"/>
        <v>7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R15</f>
        <v>0.25092528879436171</v>
      </c>
      <c r="N33" s="111"/>
      <c r="O33" s="124">
        <v>2</v>
      </c>
      <c r="P33" s="85">
        <f t="shared" si="51"/>
        <v>0.12546264439718086</v>
      </c>
      <c r="Q33" s="119">
        <f t="shared" si="49"/>
        <v>6.1427446932732804E-2</v>
      </c>
      <c r="R33" s="125">
        <f>Q33/2</f>
        <v>3.0713723466366402E-2</v>
      </c>
      <c r="S33" s="12"/>
      <c r="T33" s="114"/>
      <c r="U33" s="115">
        <f>U32-R30</f>
        <v>0.42079748118684446</v>
      </c>
      <c r="V33" s="115"/>
      <c r="W33" s="12"/>
      <c r="X33" s="135">
        <v>0.5</v>
      </c>
      <c r="Y33" s="97">
        <f>V43</f>
        <v>9.4748920930814454E-2</v>
      </c>
      <c r="Z33" s="136">
        <f t="shared" si="53"/>
        <v>9</v>
      </c>
    </row>
    <row r="34" spans="2:26" customFormat="1" ht="13.8" thickBot="1">
      <c r="B34" s="65">
        <v>0.5</v>
      </c>
      <c r="C34" s="70">
        <v>0</v>
      </c>
      <c r="K34" s="65">
        <v>0.5</v>
      </c>
      <c r="L34" s="69">
        <f>R17</f>
        <v>0.1280703949288961</v>
      </c>
      <c r="N34" s="111"/>
      <c r="O34" s="126">
        <v>0.5</v>
      </c>
      <c r="P34" s="93">
        <f t="shared" si="51"/>
        <v>6.4035197464448051E-2</v>
      </c>
      <c r="Q34" s="127"/>
      <c r="R34" s="128"/>
      <c r="S34" s="12"/>
      <c r="T34" s="114"/>
      <c r="U34" s="115">
        <f>U35+R30</f>
        <v>0.42079748118684446</v>
      </c>
      <c r="V34" s="115">
        <f>U34-V37-V40-V43</f>
        <v>0.18532386364649661</v>
      </c>
      <c r="W34" s="12"/>
      <c r="X34" s="79"/>
      <c r="Y34" s="79"/>
      <c r="Z34" s="116">
        <f>SUM(Z28:Z33)</f>
        <v>100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0.26690150756912301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0.23547361754034782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0.23547361754034782</v>
      </c>
      <c r="V37" s="115">
        <f>U37-V40-V43</f>
        <v>7.071943158597109E-2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0.20404572751157263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0.16475418595437674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0.16475418595437674</v>
      </c>
      <c r="V40" s="115">
        <f>U40-V43</f>
        <v>7.0005265023562288E-2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0.12546264439718086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9.4748920930814454E-2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9.4748920930814454E-2</v>
      </c>
      <c r="V43" s="115">
        <f>U43</f>
        <v>9.4748920930814454E-2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6.4035197464448051E-2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119</v>
      </c>
      <c r="C3" s="294"/>
      <c r="D3" s="294" t="s">
        <v>120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pos6a!AV8</f>
        <v>1.0000000000000002</v>
      </c>
      <c r="C5" s="212">
        <f>pos6a!AY8</f>
        <v>1</v>
      </c>
      <c r="D5" s="211">
        <f>pos6b!AV8</f>
        <v>0.99999999999999989</v>
      </c>
      <c r="E5" s="212">
        <f>pos6b!AY8</f>
        <v>1</v>
      </c>
      <c r="F5" s="198">
        <f>0.5*(B5+D5)</f>
        <v>1</v>
      </c>
      <c r="G5" s="169">
        <f>0.5*(C5+E5)</f>
        <v>1</v>
      </c>
      <c r="H5" s="195">
        <f>F5-F6</f>
        <v>4.5983929863835371E-4</v>
      </c>
      <c r="I5" s="202">
        <f>G5-G6</f>
        <v>0</v>
      </c>
    </row>
    <row r="6" spans="1:9">
      <c r="A6" s="196">
        <v>128</v>
      </c>
      <c r="B6" s="198">
        <f>pos6a!AV9</f>
        <v>0.99970556715244097</v>
      </c>
      <c r="C6" s="199">
        <f>pos6a!AY9</f>
        <v>1</v>
      </c>
      <c r="D6" s="198">
        <f>pos6b!AV9</f>
        <v>0.99937475425028233</v>
      </c>
      <c r="E6" s="199">
        <f>pos6b!AY9</f>
        <v>1</v>
      </c>
      <c r="F6" s="198">
        <f t="shared" ref="F6:G13" si="0">0.5*(B6+D6)</f>
        <v>0.99954016070136165</v>
      </c>
      <c r="G6" s="169">
        <f t="shared" si="0"/>
        <v>1</v>
      </c>
      <c r="H6" s="195">
        <f t="shared" ref="H6:H12" si="1">F6-F7</f>
        <v>5.4935537378901111E-2</v>
      </c>
      <c r="I6" s="202">
        <f t="shared" ref="I6:I12" si="2">G6-G7</f>
        <v>8.9824521102353838E-2</v>
      </c>
    </row>
    <row r="7" spans="1:9">
      <c r="A7" s="196">
        <v>64</v>
      </c>
      <c r="B7" s="198">
        <f>pos6a!AV10</f>
        <v>0.95154306867608196</v>
      </c>
      <c r="C7" s="199">
        <f>pos6a!AY10</f>
        <v>0.85870120923709492</v>
      </c>
      <c r="D7" s="198">
        <f>pos6b!AV10</f>
        <v>0.93766617796883911</v>
      </c>
      <c r="E7" s="199">
        <f>pos6b!AY10</f>
        <v>0.96164974855819729</v>
      </c>
      <c r="F7" s="198">
        <f t="shared" si="0"/>
        <v>0.94460462332246053</v>
      </c>
      <c r="G7" s="169">
        <f t="shared" si="0"/>
        <v>0.91017547889764616</v>
      </c>
      <c r="H7" s="195">
        <f t="shared" si="1"/>
        <v>0.44619148078192289</v>
      </c>
      <c r="I7" s="202">
        <f t="shared" si="2"/>
        <v>0.14134207416852718</v>
      </c>
    </row>
    <row r="8" spans="1:9">
      <c r="A8" s="196">
        <v>32</v>
      </c>
      <c r="B8" s="198">
        <f>pos6a!AV11</f>
        <v>0.50805432474014645</v>
      </c>
      <c r="C8" s="199">
        <f>pos6a!AY11</f>
        <v>0.66073145516877541</v>
      </c>
      <c r="D8" s="198">
        <f>pos6b!AV11</f>
        <v>0.48877196034092885</v>
      </c>
      <c r="E8" s="199">
        <f>pos6b!AY11</f>
        <v>0.87693535428946268</v>
      </c>
      <c r="F8" s="198">
        <f t="shared" si="0"/>
        <v>0.49841314254053765</v>
      </c>
      <c r="G8" s="169">
        <f t="shared" si="0"/>
        <v>0.76883340472911899</v>
      </c>
      <c r="H8" s="195">
        <f t="shared" si="1"/>
        <v>0.46142088520970481</v>
      </c>
      <c r="I8" s="202">
        <f t="shared" si="2"/>
        <v>0.15030815526509611</v>
      </c>
    </row>
    <row r="9" spans="1:9">
      <c r="A9" s="196">
        <v>16</v>
      </c>
      <c r="B9" s="198">
        <f>pos6a!AV12</f>
        <v>0</v>
      </c>
      <c r="C9" s="199">
        <f>pos6a!AY12</f>
        <v>0.53380301513824602</v>
      </c>
      <c r="D9" s="198">
        <f>pos6b!AV12</f>
        <v>7.3984514661665668E-2</v>
      </c>
      <c r="E9" s="199">
        <f>pos6b!AY12</f>
        <v>0.70324748378979973</v>
      </c>
      <c r="F9" s="198">
        <f t="shared" si="0"/>
        <v>3.6992257330832834E-2</v>
      </c>
      <c r="G9" s="169">
        <f t="shared" si="0"/>
        <v>0.61852524946402287</v>
      </c>
      <c r="H9" s="195">
        <f t="shared" si="1"/>
        <v>3.6992257330832834E-2</v>
      </c>
      <c r="I9" s="202">
        <f t="shared" si="2"/>
        <v>0.14431959743875622</v>
      </c>
    </row>
    <row r="10" spans="1:9">
      <c r="A10" s="196">
        <v>8</v>
      </c>
      <c r="B10" s="198">
        <f>pos6a!AV13</f>
        <v>0</v>
      </c>
      <c r="C10" s="199">
        <f>pos6a!AY13</f>
        <v>0.40809145502314526</v>
      </c>
      <c r="D10" s="198">
        <f>pos6b!AV13</f>
        <v>0</v>
      </c>
      <c r="E10" s="199">
        <f>pos6b!AY13</f>
        <v>0.54031984902738805</v>
      </c>
      <c r="F10" s="198">
        <f t="shared" si="0"/>
        <v>0</v>
      </c>
      <c r="G10" s="169">
        <f t="shared" si="0"/>
        <v>0.47420565202526666</v>
      </c>
      <c r="H10" s="195">
        <f t="shared" si="1"/>
        <v>0</v>
      </c>
      <c r="I10" s="202">
        <f t="shared" si="2"/>
        <v>0.20283305892006298</v>
      </c>
    </row>
    <row r="11" spans="1:9">
      <c r="A11" s="196">
        <v>2</v>
      </c>
      <c r="B11" s="198">
        <f>pos6a!AV14</f>
        <v>0</v>
      </c>
      <c r="C11" s="199">
        <f>pos6a!AY14</f>
        <v>0.25092528879436171</v>
      </c>
      <c r="D11" s="198">
        <f>pos6b!AV14</f>
        <v>0</v>
      </c>
      <c r="E11" s="199">
        <f>pos6b!AY14</f>
        <v>0.29181989741604569</v>
      </c>
      <c r="F11" s="198">
        <f t="shared" si="0"/>
        <v>0</v>
      </c>
      <c r="G11" s="169">
        <f t="shared" si="0"/>
        <v>0.27137259310520367</v>
      </c>
      <c r="H11" s="195">
        <f t="shared" si="1"/>
        <v>0</v>
      </c>
      <c r="I11" s="202">
        <f t="shared" si="2"/>
        <v>6.8445911193133341E-2</v>
      </c>
    </row>
    <row r="12" spans="1:9">
      <c r="A12" s="196">
        <v>1</v>
      </c>
      <c r="B12" s="198">
        <f>pos6a!AV15</f>
        <v>0</v>
      </c>
      <c r="C12" s="199">
        <f>pos6a!AY15</f>
        <v>0.17948517452771173</v>
      </c>
      <c r="D12" s="198">
        <f>pos6b!AV15</f>
        <v>0</v>
      </c>
      <c r="E12" s="199">
        <f>pos6b!AY15</f>
        <v>0.22636818929642893</v>
      </c>
      <c r="F12" s="198">
        <f t="shared" si="0"/>
        <v>0</v>
      </c>
      <c r="G12" s="169">
        <f t="shared" si="0"/>
        <v>0.20292668191207033</v>
      </c>
      <c r="H12" s="195">
        <f t="shared" si="1"/>
        <v>0</v>
      </c>
      <c r="I12" s="202">
        <f t="shared" si="2"/>
        <v>0.20292668191207033</v>
      </c>
    </row>
    <row r="13" spans="1:9" ht="13.8" thickBot="1">
      <c r="A13" s="197">
        <v>6.3E-2</v>
      </c>
      <c r="B13" s="200">
        <f>pos6a!AV16</f>
        <v>0</v>
      </c>
      <c r="C13" s="201">
        <f>pos6a!AY16</f>
        <v>0</v>
      </c>
      <c r="D13" s="200">
        <f>pos6b!AV16</f>
        <v>0</v>
      </c>
      <c r="E13" s="201">
        <f>pos6b!AY16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42.871519622477123</v>
      </c>
      <c r="G15" s="214">
        <f>SLOPE(G18:G19,G16:G17)*0.65+INTERCEPT(G18:G19,G16:G17)</f>
        <v>19.350423719108605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0.94460462332246053</v>
      </c>
      <c r="G16" s="170">
        <f>INDEX(G5:G13,MATCH(0.65,G5:G13,-1))</f>
        <v>0.76883340472911899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0.49841314254053765</v>
      </c>
      <c r="G17" s="170" cm="1">
        <f t="array" ref="G17">INDEX(G5:G13,MATCH(0.65,G5:G13,-1)+1)</f>
        <v>0.61852524946402287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32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16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56.4979563920568</v>
      </c>
      <c r="G21" s="216">
        <f>SLOPE(G24:G25,G22:G23)*0.84+INTERCEPT(G24:G25,G22:G23)</f>
        <v>48.112194914819554</v>
      </c>
    </row>
    <row r="22" spans="1:9">
      <c r="E22" s="12"/>
      <c r="F22" s="170">
        <f>INDEX(F5:F13,MATCH(0.84,F5:F13,-1))</f>
        <v>0.94460462332246053</v>
      </c>
      <c r="G22" s="170">
        <f>INDEX(G5:G13,MATCH(0.84,G5:G13,-1))</f>
        <v>0.91017547889764616</v>
      </c>
    </row>
    <row r="23" spans="1:9">
      <c r="E23" s="12"/>
      <c r="F23" s="170">
        <f>INDEX(F5:F13,MATCH(0.84,F5:F13,-1)+1)</f>
        <v>0.49841314254053765</v>
      </c>
      <c r="G23" s="170">
        <f>INDEX(G5:G13,MATCH(0.84,G5:G13,-1)+1)</f>
        <v>0.76883340472911899</v>
      </c>
    </row>
    <row r="24" spans="1:9">
      <c r="E24" s="12"/>
      <c r="F24" s="170">
        <f>INDEX(A5:A13,MATCH(0.84,F5:F13,-1))</f>
        <v>64</v>
      </c>
      <c r="G24" s="170">
        <f>INDEX(A5:A13,MATCH(0.84,G5:G13,-1))</f>
        <v>64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32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N114"/>
  <sheetViews>
    <sheetView topLeftCell="AE2" zoomScale="80" zoomScaleNormal="80" workbookViewId="0">
      <selection activeCell="AX32" sqref="AX32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2" width="9.21875" style="12"/>
    <col min="23" max="23" width="17.88671875" style="12" customWidth="1"/>
    <col min="24" max="24" width="33.88671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0.33203125" style="12" customWidth="1"/>
    <col min="29" max="29" width="35.8867187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21</v>
      </c>
      <c r="D5" s="20"/>
      <c r="E5" s="2" t="s">
        <v>0</v>
      </c>
      <c r="F5" s="34" t="str">
        <f>pos6b!C5</f>
        <v>position 6b</v>
      </c>
      <c r="G5" s="35"/>
      <c r="H5" s="35"/>
      <c r="I5" s="36"/>
      <c r="K5" s="21" t="s">
        <v>12</v>
      </c>
      <c r="L5" s="22" t="str">
        <f>C5</f>
        <v>position 6b</v>
      </c>
      <c r="N5" s="2" t="s">
        <v>0</v>
      </c>
      <c r="O5" s="34" t="str">
        <f>pos6b!L5</f>
        <v>position 6b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136.8262</v>
      </c>
      <c r="D6" s="20"/>
      <c r="E6" s="5" t="s">
        <v>4</v>
      </c>
      <c r="F6" s="37">
        <f>pos6b!C6</f>
        <v>136.8262</v>
      </c>
      <c r="G6" s="38"/>
      <c r="H6" s="38"/>
      <c r="I6" s="39"/>
      <c r="K6" s="27" t="s">
        <v>6</v>
      </c>
      <c r="L6" s="28">
        <f>SUM(L7:L17)</f>
        <v>33065.599999999999</v>
      </c>
      <c r="N6" s="5" t="s">
        <v>4</v>
      </c>
      <c r="O6" s="37">
        <f>pos6b!L6</f>
        <v>33065.599999999999</v>
      </c>
      <c r="P6" s="38"/>
      <c r="Q6" s="38"/>
      <c r="R6" s="39"/>
      <c r="S6"/>
      <c r="T6" s="83"/>
      <c r="U6" s="83"/>
    </row>
    <row r="7" spans="1:66" ht="33" thickBot="1">
      <c r="B7" s="48">
        <v>256</v>
      </c>
      <c r="C7" s="48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117</v>
      </c>
      <c r="L7" s="44">
        <v>1292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66">
        <v>155</v>
      </c>
      <c r="C8" s="66">
        <v>1.5599999999999999E-2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136.8262</v>
      </c>
      <c r="H8" s="9">
        <f>F8/$C$6</f>
        <v>0</v>
      </c>
      <c r="I8" s="10">
        <f t="shared" ref="I8" si="2">I9+H8</f>
        <v>0.99999999999999989</v>
      </c>
      <c r="K8" s="44">
        <v>63</v>
      </c>
      <c r="L8" s="44">
        <v>2822</v>
      </c>
      <c r="N8" s="42">
        <f>K7</f>
        <v>117</v>
      </c>
      <c r="O8" s="30">
        <f>L7</f>
        <v>1292</v>
      </c>
      <c r="P8" s="29">
        <f>O8+P9</f>
        <v>33065.599999999999</v>
      </c>
      <c r="Q8" s="9">
        <f>O8/$L$6</f>
        <v>3.9073841091648118E-2</v>
      </c>
      <c r="R8" s="10">
        <f t="shared" ref="R8:R15" si="3">R9+Q8</f>
        <v>1</v>
      </c>
      <c r="S8"/>
      <c r="T8" s="79"/>
      <c r="U8" s="137">
        <f t="shared" ref="U8:U19" si="4">Q8</f>
        <v>3.9073841091648118E-2</v>
      </c>
      <c r="V8" s="138">
        <f t="shared" ref="V8:V19" si="5">1-R8</f>
        <v>0</v>
      </c>
      <c r="W8" s="139">
        <f t="shared" ref="W8:W19" si="6">SQRT(N8/$N$8)</f>
        <v>1</v>
      </c>
      <c r="X8" s="139">
        <f t="shared" ref="X8:X18" si="7">0.67*((N8/$N$8)^3)+0.33*(N8/$N$8)</f>
        <v>1</v>
      </c>
      <c r="Y8" s="139">
        <f t="shared" ref="Y8:Y17" si="8">X8+Y9</f>
        <v>1.4760775078170218</v>
      </c>
      <c r="Z8" s="139">
        <f t="shared" ref="Z8:Z18" si="9">Y8/$Y$8</f>
        <v>1</v>
      </c>
      <c r="AA8" s="140">
        <f>1-Z8</f>
        <v>0</v>
      </c>
      <c r="AB8" s="141">
        <v>0</v>
      </c>
      <c r="AC8" s="131">
        <f t="shared" ref="AC8:AC19" si="10">AB8/$AB$20</f>
        <v>0</v>
      </c>
      <c r="AD8" s="142">
        <f>AC8+AD9</f>
        <v>1.0000000000000002</v>
      </c>
      <c r="AU8" s="58">
        <v>256</v>
      </c>
      <c r="AV8" s="168">
        <f>IFERROR(SLOPE(BE8:BF8,BC8:BD8)*AU8+INTERCEPT(BE8:BF8,BC8:BD8),1)</f>
        <v>0.99999999999999989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6.252457497175623E-4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155</v>
      </c>
      <c r="BE8" s="177">
        <f>IFERROR(INDEX($I$8:$I$24,MATCH(AU8,$E$8:$E$24,-1)),1)</f>
        <v>0.99999999999999989</v>
      </c>
      <c r="BF8" s="178" cm="1">
        <f t="array" ref="BF8">IFERROR(INDEX($I$8:$I$24,MATCH(AU8,$E$8:$E$24,-1)+1),BE8)</f>
        <v>0.99999999999999989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66">
        <v>145</v>
      </c>
      <c r="C9" s="66">
        <v>2.9700000000000001E-2</v>
      </c>
      <c r="D9" s="20"/>
      <c r="E9" s="32">
        <f t="shared" si="0"/>
        <v>155</v>
      </c>
      <c r="F9" s="30">
        <f t="shared" si="1"/>
        <v>1.5599999999999999E-2</v>
      </c>
      <c r="G9" s="29">
        <f>F9+G10</f>
        <v>136.8262</v>
      </c>
      <c r="H9" s="9">
        <f>F9/$C$6</f>
        <v>1.1401325184796479E-4</v>
      </c>
      <c r="I9" s="10">
        <f t="shared" ref="I9:I22" si="15">I10+H9</f>
        <v>0.99999999999999989</v>
      </c>
      <c r="K9" s="44">
        <v>31.5</v>
      </c>
      <c r="L9" s="44">
        <v>5698.3</v>
      </c>
      <c r="N9" s="42">
        <f t="shared" ref="N9:N16" si="16">K8</f>
        <v>63</v>
      </c>
      <c r="O9" s="30">
        <f t="shared" ref="O9:O16" si="17">L8</f>
        <v>2822</v>
      </c>
      <c r="P9" s="29">
        <f t="shared" ref="P9:P15" si="18">O9+P10</f>
        <v>31773.599999999999</v>
      </c>
      <c r="Q9" s="9">
        <f t="shared" ref="Q9:Q16" si="19">O9/$L$6</f>
        <v>8.5345495015968262E-2</v>
      </c>
      <c r="R9" s="11">
        <f t="shared" si="3"/>
        <v>0.96092615890835198</v>
      </c>
      <c r="S9"/>
      <c r="T9" s="79"/>
      <c r="U9" s="90">
        <f t="shared" si="4"/>
        <v>8.5345495015968262E-2</v>
      </c>
      <c r="V9" s="85">
        <f t="shared" si="5"/>
        <v>3.9073841091648021E-2</v>
      </c>
      <c r="W9" s="86">
        <f t="shared" si="6"/>
        <v>0.73379938570534275</v>
      </c>
      <c r="X9" s="86">
        <f t="shared" si="7"/>
        <v>0.28229403732362313</v>
      </c>
      <c r="Y9" s="86">
        <f t="shared" si="8"/>
        <v>0.47607750781702185</v>
      </c>
      <c r="Z9" s="86">
        <f t="shared" si="9"/>
        <v>0.32252880034808956</v>
      </c>
      <c r="AA9" s="84">
        <f t="shared" ref="AA9:AA18" si="20">1-Z9</f>
        <v>0.67747119965191049</v>
      </c>
      <c r="AB9" s="89">
        <f t="shared" ref="AB9:AB18" si="21">X9*(U9/W9)*(AA9/V9)</f>
        <v>0.56925872309594205</v>
      </c>
      <c r="AC9" s="88">
        <f t="shared" si="10"/>
        <v>0.62134216006464782</v>
      </c>
      <c r="AD9" s="91">
        <f t="shared" ref="AD9:AD18" si="22">AC9+AD10</f>
        <v>1.0000000000000002</v>
      </c>
      <c r="AU9" s="58">
        <v>128</v>
      </c>
      <c r="AV9" s="168">
        <f t="shared" ref="AV9:AV16" si="23">IFERROR(SLOPE(BE9:BF9,BC9:BD9)*AU9+INTERCEPT(BE9:BF9,BC9:BD9),0)</f>
        <v>0.99937475425028233</v>
      </c>
      <c r="AW9" s="168">
        <f t="shared" si="11"/>
        <v>1</v>
      </c>
      <c r="AX9" s="168">
        <f t="shared" si="12"/>
        <v>0.99968737712514111</v>
      </c>
      <c r="AY9" s="168">
        <f t="shared" ref="AY9:AY16" si="24">IFERROR(SLOPE(BM9:BN9,BK9:BL9)*AU9+INTERCEPT(BM9:BN9,BK9:BL9),1)</f>
        <v>1</v>
      </c>
      <c r="AZ9" s="188">
        <f t="shared" si="13"/>
        <v>6.1708576281443217E-2</v>
      </c>
      <c r="BA9" s="189">
        <f t="shared" ref="BA9:BA15" si="25">AY9-AY10</f>
        <v>3.8350251441802707E-2</v>
      </c>
      <c r="BB9" s="74"/>
      <c r="BC9" s="171">
        <f t="shared" ref="BC9:BC16" si="26">INDEX($E$8:$E$24,MATCH(AU9,$E$8:$E$24,-1))</f>
        <v>135</v>
      </c>
      <c r="BD9" s="170" cm="1">
        <f t="array" ref="BD9">IFERROR(INDEX($E$8:$E$24,MATCH(AU9,$E$8:$E$24,-1)+1),BC9)</f>
        <v>125</v>
      </c>
      <c r="BE9" s="170">
        <f t="shared" ref="BE9:BE16" si="27">INDEX($I$8:$I$24,MATCH(AU9,$E$8:$E$24,-1))</f>
        <v>0.99966892305713362</v>
      </c>
      <c r="BF9" s="172" cm="1">
        <f t="array" ref="BF9">IFERROR(INDEX($I$8:$I$24,MATCH(AU9,$E$8:$E$24,-1)+1),BE9)</f>
        <v>0.9992486819044889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66">
        <v>135</v>
      </c>
      <c r="C10" s="66">
        <v>5.7500000000000002E-2</v>
      </c>
      <c r="D10" s="20"/>
      <c r="E10" s="32">
        <f t="shared" si="0"/>
        <v>145</v>
      </c>
      <c r="F10" s="30">
        <f t="shared" si="1"/>
        <v>2.9700000000000001E-2</v>
      </c>
      <c r="G10" s="26">
        <f>F10+G11</f>
        <v>136.81059999999999</v>
      </c>
      <c r="H10" s="9">
        <f t="shared" ref="H10:H23" si="30">F10/$C$6</f>
        <v>2.1706369101824065E-4</v>
      </c>
      <c r="I10" s="11">
        <f t="shared" si="15"/>
        <v>0.99988598674815188</v>
      </c>
      <c r="K10" s="44">
        <v>16</v>
      </c>
      <c r="L10" s="44">
        <v>5387.3</v>
      </c>
      <c r="N10" s="42">
        <f t="shared" si="16"/>
        <v>31.5</v>
      </c>
      <c r="O10" s="30">
        <f t="shared" si="17"/>
        <v>5698.3</v>
      </c>
      <c r="P10" s="29">
        <f t="shared" si="18"/>
        <v>28951.599999999999</v>
      </c>
      <c r="Q10" s="9">
        <f t="shared" si="19"/>
        <v>0.17233318010258397</v>
      </c>
      <c r="R10" s="11">
        <f t="shared" si="3"/>
        <v>0.87558066389238376</v>
      </c>
      <c r="S10"/>
      <c r="T10" s="79"/>
      <c r="U10" s="90">
        <f t="shared" si="4"/>
        <v>0.17233318010258397</v>
      </c>
      <c r="V10" s="85">
        <f t="shared" si="5"/>
        <v>0.12441933610761624</v>
      </c>
      <c r="W10" s="86">
        <f t="shared" si="6"/>
        <v>0.51887452166277082</v>
      </c>
      <c r="X10" s="86">
        <f t="shared" si="7"/>
        <v>0.10192137005006828</v>
      </c>
      <c r="Y10" s="86">
        <f t="shared" si="8"/>
        <v>0.1937834704933987</v>
      </c>
      <c r="Z10" s="86">
        <f t="shared" si="9"/>
        <v>0.13128272022787341</v>
      </c>
      <c r="AA10" s="84">
        <f t="shared" si="20"/>
        <v>0.86871727977212654</v>
      </c>
      <c r="AB10" s="89">
        <f t="shared" si="21"/>
        <v>0.23635369146399243</v>
      </c>
      <c r="AC10" s="88">
        <f t="shared" si="10"/>
        <v>0.25797850298156849</v>
      </c>
      <c r="AD10" s="91">
        <f t="shared" si="22"/>
        <v>0.37865783993535235</v>
      </c>
      <c r="AU10" s="58">
        <v>64</v>
      </c>
      <c r="AV10" s="168">
        <f t="shared" si="23"/>
        <v>0.93766617796883911</v>
      </c>
      <c r="AW10" s="168">
        <f t="shared" si="11"/>
        <v>1.0000000000000002</v>
      </c>
      <c r="AX10" s="168">
        <f t="shared" si="12"/>
        <v>0.96883308898441967</v>
      </c>
      <c r="AY10" s="168">
        <f t="shared" si="24"/>
        <v>0.96164974855819729</v>
      </c>
      <c r="AZ10" s="188">
        <f t="shared" si="13"/>
        <v>0.44889421762791026</v>
      </c>
      <c r="BA10" s="189">
        <f t="shared" si="25"/>
        <v>8.4714394268734616E-2</v>
      </c>
      <c r="BB10" s="74"/>
      <c r="BC10" s="171">
        <f t="shared" si="26"/>
        <v>65</v>
      </c>
      <c r="BD10" s="170" cm="1">
        <f t="array" ref="BD10">IFERROR(INDEX($E$8:$E$24,MATCH(AU10,$E$8:$E$24,-1)+1),BC10)</f>
        <v>55</v>
      </c>
      <c r="BE10" s="170">
        <f t="shared" si="27"/>
        <v>0.94352031993872509</v>
      </c>
      <c r="BF10" s="172" cm="1">
        <f t="array" ref="BF10">IFERROR(INDEX($I$8:$I$24,MATCH(AU10,$E$8:$E$24,-1)+1),BE10)</f>
        <v>0.88497890023986625</v>
      </c>
      <c r="BG10" s="170">
        <f t="shared" si="14"/>
        <v>117</v>
      </c>
      <c r="BH10" s="170" cm="1">
        <f t="array" ref="BH10">IFERROR(INDEX($N$8:$N$24,MATCH(AU10,$N$8:$N$24,-1)+1),BG10)</f>
        <v>63</v>
      </c>
      <c r="BI10" s="170">
        <f t="shared" ref="BI10:BI13" si="31">IFERROR(INDEX($AD$8:$AD$24,MATCH(AU10,$N$8:$N$24,-1)),1)</f>
        <v>1.0000000000000002</v>
      </c>
      <c r="BJ10" s="172" cm="1">
        <f t="array" ref="BJ10">IFERROR(INDEX($AD$8:$AD$24,MATCH(AU10,$N$8:$N$24,-1)+1),BI10)</f>
        <v>1.0000000000000002</v>
      </c>
      <c r="BK10" s="170">
        <f t="shared" si="28"/>
        <v>117</v>
      </c>
      <c r="BL10" s="170" cm="1">
        <f t="array" ref="BL10">IFERROR(INDEX($N$8:$N$24,MATCH(AU10,$N$8:$N$24,-1)+1),BK10)</f>
        <v>63</v>
      </c>
      <c r="BM10" s="170">
        <f t="shared" si="29"/>
        <v>1</v>
      </c>
      <c r="BN10" s="172" cm="1">
        <f t="array" ref="BN10">IFERROR(INDEX($R$8:$R$24,MATCH(AU10,$N$8:$N$24,-1)+1),BM10)</f>
        <v>0.96092615890835198</v>
      </c>
    </row>
    <row r="11" spans="1:66" ht="17.25" customHeight="1">
      <c r="A11"/>
      <c r="B11" s="66">
        <v>125</v>
      </c>
      <c r="C11" s="66">
        <v>0.1132</v>
      </c>
      <c r="D11" s="20"/>
      <c r="E11" s="32">
        <f t="shared" si="0"/>
        <v>135</v>
      </c>
      <c r="F11" s="30">
        <f t="shared" si="1"/>
        <v>5.7500000000000002E-2</v>
      </c>
      <c r="G11" s="26">
        <f t="shared" ref="G11:G22" si="32">G12+F11</f>
        <v>136.7809</v>
      </c>
      <c r="H11" s="9">
        <f t="shared" si="30"/>
        <v>4.2024115264474202E-4</v>
      </c>
      <c r="I11" s="11">
        <f t="shared" si="15"/>
        <v>0.99966892305713362</v>
      </c>
      <c r="K11" s="44">
        <v>8</v>
      </c>
      <c r="L11" s="44">
        <v>4828.3</v>
      </c>
      <c r="N11" s="42">
        <f t="shared" si="16"/>
        <v>16</v>
      </c>
      <c r="O11" s="30">
        <f t="shared" si="17"/>
        <v>5387.3</v>
      </c>
      <c r="P11" s="29">
        <f t="shared" si="18"/>
        <v>23253.3</v>
      </c>
      <c r="Q11" s="9">
        <f t="shared" si="19"/>
        <v>0.1629276347624117</v>
      </c>
      <c r="R11" s="11">
        <f t="shared" si="3"/>
        <v>0.70324748378979973</v>
      </c>
      <c r="S11"/>
      <c r="T11" s="79"/>
      <c r="U11" s="90">
        <f t="shared" si="4"/>
        <v>0.1629276347624117</v>
      </c>
      <c r="V11" s="85">
        <f t="shared" si="5"/>
        <v>0.29675251621020027</v>
      </c>
      <c r="W11" s="86">
        <f t="shared" si="6"/>
        <v>0.36980013081681945</v>
      </c>
      <c r="X11" s="86">
        <f t="shared" si="7"/>
        <v>4.6841677733634783E-2</v>
      </c>
      <c r="Y11" s="86">
        <f t="shared" si="8"/>
        <v>9.1862100443330416E-2</v>
      </c>
      <c r="Z11" s="86">
        <f t="shared" si="9"/>
        <v>6.2233927389887353E-2</v>
      </c>
      <c r="AA11" s="84">
        <f t="shared" si="20"/>
        <v>0.93776607261011269</v>
      </c>
      <c r="AB11" s="89">
        <f t="shared" si="21"/>
        <v>6.521691339415138E-2</v>
      </c>
      <c r="AC11" s="88">
        <f t="shared" si="10"/>
        <v>7.1183832933977814E-2</v>
      </c>
      <c r="AD11" s="91">
        <f t="shared" si="22"/>
        <v>0.12067933695378386</v>
      </c>
      <c r="AU11" s="58">
        <v>32</v>
      </c>
      <c r="AV11" s="168">
        <f t="shared" si="23"/>
        <v>0.48877196034092885</v>
      </c>
      <c r="AW11" s="168">
        <f t="shared" si="11"/>
        <v>0.38852041390463243</v>
      </c>
      <c r="AX11" s="168">
        <f t="shared" si="12"/>
        <v>0.43864618712278064</v>
      </c>
      <c r="AY11" s="168">
        <f t="shared" si="24"/>
        <v>0.87693535428946268</v>
      </c>
      <c r="AZ11" s="188">
        <f t="shared" si="13"/>
        <v>0.41478744567926318</v>
      </c>
      <c r="BA11" s="189">
        <f t="shared" si="25"/>
        <v>0.17368787049966294</v>
      </c>
      <c r="BB11" s="74"/>
      <c r="BC11" s="171">
        <f t="shared" si="26"/>
        <v>35</v>
      </c>
      <c r="BD11" s="170" cm="1">
        <f t="array" ref="BD11">IFERROR(INDEX($E$8:$E$24,MATCH(AU11,$E$8:$E$24,-1)+1),BC11)</f>
        <v>25</v>
      </c>
      <c r="BE11" s="170">
        <f t="shared" si="27"/>
        <v>0.57319723854057192</v>
      </c>
      <c r="BF11" s="172" cm="1">
        <f t="array" ref="BF11">IFERROR(INDEX($I$8:$I$24,MATCH(AU11,$E$8:$E$24,-1)+1),BE11)</f>
        <v>0.2917796445417617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1"/>
        <v>1.0000000000000002</v>
      </c>
      <c r="BJ11" s="172" cm="1">
        <f t="array" ref="BJ11">IFERROR(INDEX($AD$8:$AD$24,MATCH(AU11,$N$8:$N$24,-1)+1),BI11)</f>
        <v>0.37865783993535235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0.96092615890835198</v>
      </c>
      <c r="BN11" s="172" cm="1">
        <f t="array" ref="BN11">IFERROR(INDEX($R$8:$R$24,MATCH(AU11,$N$8:$N$24,-1)+1),BM11)</f>
        <v>0.87558066389238376</v>
      </c>
    </row>
    <row r="12" spans="1:66" ht="17.25" customHeight="1">
      <c r="A12"/>
      <c r="B12" s="66">
        <v>115</v>
      </c>
      <c r="C12" s="66">
        <v>0.2261</v>
      </c>
      <c r="D12" s="20"/>
      <c r="E12" s="32">
        <f t="shared" si="0"/>
        <v>125</v>
      </c>
      <c r="F12" s="30">
        <f t="shared" si="1"/>
        <v>0.1132</v>
      </c>
      <c r="G12" s="26">
        <f t="shared" si="32"/>
        <v>136.7234</v>
      </c>
      <c r="H12" s="9">
        <f t="shared" si="30"/>
        <v>8.273269300762573E-4</v>
      </c>
      <c r="I12" s="11">
        <f t="shared" si="15"/>
        <v>0.9992486819044889</v>
      </c>
      <c r="K12" s="44">
        <v>4</v>
      </c>
      <c r="L12" s="44">
        <v>3388.5</v>
      </c>
      <c r="N12" s="42">
        <f t="shared" si="16"/>
        <v>8</v>
      </c>
      <c r="O12" s="30">
        <f t="shared" si="17"/>
        <v>4828.3</v>
      </c>
      <c r="P12" s="29">
        <f t="shared" si="18"/>
        <v>17866</v>
      </c>
      <c r="Q12" s="9">
        <f t="shared" si="19"/>
        <v>0.14602184747895094</v>
      </c>
      <c r="R12" s="11">
        <f t="shared" si="3"/>
        <v>0.54031984902738805</v>
      </c>
      <c r="S12"/>
      <c r="T12" s="79"/>
      <c r="U12" s="90">
        <f t="shared" si="4"/>
        <v>0.14602184747895094</v>
      </c>
      <c r="V12" s="85">
        <f t="shared" si="5"/>
        <v>0.45968015097261195</v>
      </c>
      <c r="W12" s="86">
        <f t="shared" si="6"/>
        <v>0.26148818018424541</v>
      </c>
      <c r="X12" s="86">
        <f t="shared" si="7"/>
        <v>2.2778286639781271E-2</v>
      </c>
      <c r="Y12" s="86">
        <f t="shared" si="8"/>
        <v>4.5020422709695633E-2</v>
      </c>
      <c r="Z12" s="86">
        <f t="shared" si="9"/>
        <v>3.0500039781973614E-2</v>
      </c>
      <c r="AA12" s="84">
        <f t="shared" si="20"/>
        <v>0.96949996021802642</v>
      </c>
      <c r="AB12" s="89">
        <f t="shared" si="21"/>
        <v>2.6827417890860343E-2</v>
      </c>
      <c r="AC12" s="88">
        <f t="shared" si="10"/>
        <v>2.9281950552481516E-2</v>
      </c>
      <c r="AD12" s="91">
        <f t="shared" si="22"/>
        <v>4.9495504019806041E-2</v>
      </c>
      <c r="AU12" s="58">
        <v>16</v>
      </c>
      <c r="AV12" s="168">
        <f t="shared" si="23"/>
        <v>7.3984514661665668E-2</v>
      </c>
      <c r="AW12" s="168">
        <f t="shared" si="11"/>
        <v>0.12067933695378386</v>
      </c>
      <c r="AX12" s="168">
        <f t="shared" si="12"/>
        <v>9.7331925807724762E-2</v>
      </c>
      <c r="AY12" s="168">
        <f t="shared" si="24"/>
        <v>0.70324748378979973</v>
      </c>
      <c r="AZ12" s="188">
        <f t="shared" si="13"/>
        <v>7.3984514661665668E-2</v>
      </c>
      <c r="BA12" s="189">
        <f t="shared" si="25"/>
        <v>0.16292763476241168</v>
      </c>
      <c r="BB12" s="74"/>
      <c r="BC12" s="171">
        <f t="shared" si="26"/>
        <v>25</v>
      </c>
      <c r="BD12" s="170" cm="1">
        <f t="array" ref="BD12">IFERROR(INDEX($E$8:$E$24,MATCH(AU12,$E$8:$E$24,-1)+1),BC12)</f>
        <v>15</v>
      </c>
      <c r="BE12" s="170">
        <f t="shared" si="27"/>
        <v>0.2917796445417617</v>
      </c>
      <c r="BF12" s="172" cm="1">
        <f t="array" ref="BF12">IFERROR(INDEX($I$8:$I$24,MATCH(AU12,$E$8:$E$24,-1)+1),BE12)</f>
        <v>4.9785055786099444E-2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1"/>
        <v>0.12067933695378386</v>
      </c>
      <c r="BJ12" s="172" cm="1">
        <f t="array" ref="BJ12">IFERROR(INDEX($AD$8:$AD$24,MATCH(AU12,$N$8:$N$24,-1)+1),BI12)</f>
        <v>4.9495504019806041E-2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0.70324748378979973</v>
      </c>
      <c r="BN12" s="172" cm="1">
        <f t="array" ref="BN12">IFERROR(INDEX($R$8:$R$24,MATCH(AU12,$N$8:$N$24,-1)+1),BM12)</f>
        <v>0.54031984902738805</v>
      </c>
    </row>
    <row r="13" spans="1:66" ht="17.25" customHeight="1">
      <c r="A13"/>
      <c r="B13" s="66">
        <v>105</v>
      </c>
      <c r="C13" s="66">
        <v>0.4577</v>
      </c>
      <c r="D13" s="20"/>
      <c r="E13" s="32">
        <f t="shared" si="0"/>
        <v>115</v>
      </c>
      <c r="F13" s="30">
        <f t="shared" si="1"/>
        <v>0.2261</v>
      </c>
      <c r="G13" s="26">
        <f t="shared" si="32"/>
        <v>136.61019999999999</v>
      </c>
      <c r="H13" s="9">
        <f t="shared" si="30"/>
        <v>1.6524612976169769E-3</v>
      </c>
      <c r="I13" s="11">
        <f t="shared" si="15"/>
        <v>0.99842135497441264</v>
      </c>
      <c r="K13" s="44">
        <v>2</v>
      </c>
      <c r="L13" s="44">
        <v>2164.1999999999998</v>
      </c>
      <c r="N13" s="42">
        <f t="shared" si="16"/>
        <v>4</v>
      </c>
      <c r="O13" s="30">
        <f t="shared" si="17"/>
        <v>3388.5</v>
      </c>
      <c r="P13" s="29">
        <f t="shared" si="18"/>
        <v>13037.7</v>
      </c>
      <c r="Q13" s="9">
        <f t="shared" si="19"/>
        <v>0.10247810413239138</v>
      </c>
      <c r="R13" s="11">
        <f t="shared" si="3"/>
        <v>0.39429800154843708</v>
      </c>
      <c r="S13"/>
      <c r="T13" s="79"/>
      <c r="U13" s="90">
        <f t="shared" si="4"/>
        <v>0.10247810413239138</v>
      </c>
      <c r="V13" s="85">
        <f t="shared" si="5"/>
        <v>0.60570199845156292</v>
      </c>
      <c r="W13" s="86">
        <f t="shared" si="6"/>
        <v>0.18490006540840973</v>
      </c>
      <c r="X13" s="86">
        <f t="shared" si="7"/>
        <v>1.1308824291511121E-2</v>
      </c>
      <c r="Y13" s="86">
        <f t="shared" si="8"/>
        <v>2.2242136069914362E-2</v>
      </c>
      <c r="Z13" s="86">
        <f t="shared" si="9"/>
        <v>1.5068406606105911E-2</v>
      </c>
      <c r="AA13" s="84">
        <f t="shared" si="20"/>
        <v>0.98493159339389413</v>
      </c>
      <c r="AB13" s="89">
        <f t="shared" si="21"/>
        <v>1.019197936452592E-2</v>
      </c>
      <c r="AC13" s="88">
        <f t="shared" si="10"/>
        <v>1.1124478583741521E-2</v>
      </c>
      <c r="AD13" s="91">
        <f t="shared" si="22"/>
        <v>2.0213553467324525E-2</v>
      </c>
      <c r="AU13" s="58">
        <v>8</v>
      </c>
      <c r="AV13" s="168">
        <f t="shared" si="23"/>
        <v>0</v>
      </c>
      <c r="AW13" s="168">
        <f t="shared" si="11"/>
        <v>4.9495504019806041E-2</v>
      </c>
      <c r="AX13" s="168">
        <f t="shared" si="12"/>
        <v>2.4747752009903021E-2</v>
      </c>
      <c r="AY13" s="168">
        <f t="shared" si="24"/>
        <v>0.54031984902738805</v>
      </c>
      <c r="AZ13" s="188">
        <f t="shared" si="13"/>
        <v>0</v>
      </c>
      <c r="BA13" s="189">
        <f t="shared" si="25"/>
        <v>0.24849995161134236</v>
      </c>
      <c r="BB13" s="74"/>
      <c r="BC13" s="171">
        <f t="shared" si="26"/>
        <v>8</v>
      </c>
      <c r="BD13" s="170" cm="1">
        <f t="array" ref="BD13">IFERROR(INDEX($E$8:$E$24,MATCH(AU13,$E$8:$E$24,-1)+1),BC13)</f>
        <v>8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1"/>
        <v>4.9495504019806041E-2</v>
      </c>
      <c r="BJ13" s="172" cm="1">
        <f t="array" ref="BJ13">IFERROR(INDEX($AD$8:$AD$24,MATCH(AU13,$N$8:$N$24,-1)+1),BI13)</f>
        <v>2.0213553467324525E-2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0.54031984902738805</v>
      </c>
      <c r="BN13" s="172" cm="1">
        <f t="array" ref="BN13">IFERROR(INDEX($R$8:$R$24,MATCH(AU13,$N$8:$N$24,-1)+1),BM13)</f>
        <v>0.39429800154843708</v>
      </c>
    </row>
    <row r="14" spans="1:66" ht="17.25" customHeight="1">
      <c r="A14"/>
      <c r="B14" s="66">
        <v>95</v>
      </c>
      <c r="C14" s="66">
        <v>0.9365</v>
      </c>
      <c r="D14" s="20"/>
      <c r="E14" s="32">
        <f t="shared" si="0"/>
        <v>105</v>
      </c>
      <c r="F14" s="30">
        <f t="shared" si="1"/>
        <v>0.4577</v>
      </c>
      <c r="G14" s="26">
        <f t="shared" si="32"/>
        <v>136.38409999999999</v>
      </c>
      <c r="H14" s="9">
        <f t="shared" si="30"/>
        <v>3.3451195750521462E-3</v>
      </c>
      <c r="I14" s="11">
        <f t="shared" si="15"/>
        <v>0.99676889367679566</v>
      </c>
      <c r="K14" s="44">
        <v>1</v>
      </c>
      <c r="L14" s="44">
        <v>1089.2</v>
      </c>
      <c r="N14" s="42">
        <f t="shared" si="16"/>
        <v>2</v>
      </c>
      <c r="O14" s="30">
        <f t="shared" si="17"/>
        <v>2164.1999999999998</v>
      </c>
      <c r="P14" s="29">
        <f t="shared" si="18"/>
        <v>9649.2000000000007</v>
      </c>
      <c r="Q14" s="9">
        <f t="shared" si="19"/>
        <v>6.5451708119616758E-2</v>
      </c>
      <c r="R14" s="11">
        <f t="shared" si="3"/>
        <v>0.29181989741604569</v>
      </c>
      <c r="S14"/>
      <c r="T14" s="79"/>
      <c r="U14" s="90">
        <f t="shared" si="4"/>
        <v>6.5451708119616758E-2</v>
      </c>
      <c r="V14" s="85">
        <f t="shared" si="5"/>
        <v>0.70818010258395425</v>
      </c>
      <c r="W14" s="86">
        <f t="shared" si="6"/>
        <v>0.13074409009212271</v>
      </c>
      <c r="X14" s="86">
        <f t="shared" si="7"/>
        <v>5.644372267208121E-3</v>
      </c>
      <c r="Y14" s="86">
        <f t="shared" si="8"/>
        <v>1.0933311778403242E-2</v>
      </c>
      <c r="Z14" s="86">
        <f t="shared" si="9"/>
        <v>7.4070038466832067E-3</v>
      </c>
      <c r="AA14" s="84">
        <f t="shared" si="20"/>
        <v>0.99259299615331675</v>
      </c>
      <c r="AB14" s="89">
        <f t="shared" si="21"/>
        <v>3.9604273718967268E-3</v>
      </c>
      <c r="AC14" s="88">
        <f t="shared" si="10"/>
        <v>4.3227804830998293E-3</v>
      </c>
      <c r="AD14" s="91">
        <f t="shared" si="22"/>
        <v>9.0890748835830044E-3</v>
      </c>
      <c r="AU14" s="58">
        <v>2</v>
      </c>
      <c r="AV14" s="168">
        <f t="shared" si="23"/>
        <v>0</v>
      </c>
      <c r="AW14" s="168">
        <f t="shared" si="11"/>
        <v>9.0890748835830044E-3</v>
      </c>
      <c r="AX14" s="168">
        <f t="shared" si="12"/>
        <v>4.5445374417915022E-3</v>
      </c>
      <c r="AY14" s="168">
        <f t="shared" si="24"/>
        <v>0.29181989741604569</v>
      </c>
      <c r="AZ14" s="188">
        <f t="shared" si="13"/>
        <v>0</v>
      </c>
      <c r="BA14" s="189">
        <f t="shared" si="25"/>
        <v>6.5451708119616758E-2</v>
      </c>
      <c r="BB14" s="74"/>
      <c r="BC14" s="171">
        <f t="shared" si="26"/>
        <v>8</v>
      </c>
      <c r="BD14" s="170" cm="1">
        <f t="array" ref="BD14">IFERROR(INDEX($E$8:$E$24,MATCH(AU14,$E$8:$E$24,-1)+1),BC14)</f>
        <v>8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9.0890748835830044E-3</v>
      </c>
      <c r="BJ14" s="172" cm="1">
        <f t="array" ref="BJ14">IFERROR(INDEX($AD$8:$AD$24,MATCH(AU14,$N$8:$N$24,-1)+1),BI14)</f>
        <v>4.766294400483176E-3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0.29181989741604569</v>
      </c>
      <c r="BN14" s="172" cm="1">
        <f t="array" ref="BN14">IFERROR(INDEX($R$8:$R$24,MATCH(AU14,$N$8:$N$24,-1)+1),BM14)</f>
        <v>0.22636818929642893</v>
      </c>
    </row>
    <row r="15" spans="1:66" ht="17.25" customHeight="1">
      <c r="A15"/>
      <c r="B15" s="66">
        <v>85</v>
      </c>
      <c r="C15" s="66">
        <v>1.9283999999999999</v>
      </c>
      <c r="D15" s="20"/>
      <c r="E15" s="32">
        <f t="shared" si="0"/>
        <v>95</v>
      </c>
      <c r="F15" s="30">
        <f t="shared" si="1"/>
        <v>0.9365</v>
      </c>
      <c r="G15" s="26">
        <f t="shared" si="32"/>
        <v>135.9264</v>
      </c>
      <c r="H15" s="9">
        <f t="shared" si="30"/>
        <v>6.8444493817704502E-3</v>
      </c>
      <c r="I15" s="11">
        <f t="shared" si="15"/>
        <v>0.99342377410174354</v>
      </c>
      <c r="K15" s="44">
        <v>0.5</v>
      </c>
      <c r="L15" s="44">
        <v>1027.2</v>
      </c>
      <c r="N15" s="42">
        <f t="shared" si="16"/>
        <v>1</v>
      </c>
      <c r="O15" s="30">
        <f t="shared" si="17"/>
        <v>1089.2</v>
      </c>
      <c r="P15" s="29">
        <f t="shared" si="18"/>
        <v>7485</v>
      </c>
      <c r="Q15" s="9">
        <f t="shared" si="19"/>
        <v>3.2940578728346076E-2</v>
      </c>
      <c r="R15" s="11">
        <f t="shared" si="3"/>
        <v>0.22636818929642893</v>
      </c>
      <c r="S15"/>
      <c r="T15" s="79"/>
      <c r="U15" s="90">
        <f t="shared" si="4"/>
        <v>3.2940578728346076E-2</v>
      </c>
      <c r="V15" s="85">
        <f t="shared" si="5"/>
        <v>0.77363181070357112</v>
      </c>
      <c r="W15" s="86">
        <f t="shared" si="6"/>
        <v>9.2450032704204863E-2</v>
      </c>
      <c r="X15" s="86">
        <f t="shared" si="7"/>
        <v>2.8209311487856306E-3</v>
      </c>
      <c r="Y15" s="86">
        <f t="shared" si="8"/>
        <v>5.2889395111951204E-3</v>
      </c>
      <c r="Z15" s="86">
        <f t="shared" si="9"/>
        <v>3.583104195535747E-3</v>
      </c>
      <c r="AA15" s="84">
        <f t="shared" si="20"/>
        <v>0.99641689580446424</v>
      </c>
      <c r="AB15" s="89">
        <f t="shared" si="21"/>
        <v>1.2945636436767262E-3</v>
      </c>
      <c r="AC15" s="88">
        <f t="shared" si="10"/>
        <v>1.4130077205118054E-3</v>
      </c>
      <c r="AD15" s="91">
        <f t="shared" si="22"/>
        <v>4.766294400483176E-3</v>
      </c>
      <c r="AU15" s="58">
        <v>1</v>
      </c>
      <c r="AV15" s="168">
        <f t="shared" si="23"/>
        <v>0</v>
      </c>
      <c r="AW15" s="168">
        <f t="shared" si="11"/>
        <v>4.766294400483176E-3</v>
      </c>
      <c r="AX15" s="168">
        <f t="shared" si="12"/>
        <v>2.383147200241588E-3</v>
      </c>
      <c r="AY15" s="168">
        <f t="shared" si="24"/>
        <v>0.22636818929642893</v>
      </c>
      <c r="AZ15" s="188">
        <f t="shared" si="13"/>
        <v>0</v>
      </c>
      <c r="BA15" s="189">
        <f t="shared" si="25"/>
        <v>0.22636818929642893</v>
      </c>
      <c r="BB15" s="74"/>
      <c r="BC15" s="171">
        <f t="shared" si="26"/>
        <v>8</v>
      </c>
      <c r="BD15" s="170" cm="1">
        <f t="array" ref="BD15">IFERROR(INDEX($E$8:$E$24,MATCH(AU15,$E$8:$E$24,-1)+1),BC15)</f>
        <v>8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3">IFERROR(INDEX($AD$8:$AD$24,MATCH(AU15,$N$8:$N$24,-1)),1)</f>
        <v>4.766294400483176E-3</v>
      </c>
      <c r="BJ15" s="172" cm="1">
        <f t="array" ref="BJ15">IFERROR(INDEX($AD$8:$AD$24,MATCH(AU15,$N$8:$N$24,-1)+1),BI15)</f>
        <v>3.3532866799713705E-3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0.22636818929642893</v>
      </c>
      <c r="BN15" s="172" cm="1">
        <f t="array" ref="BN15">IFERROR(INDEX($R$8:$R$24,MATCH(AU15,$N$8:$N$24,-1)+1),BM15)</f>
        <v>0.19342761056808286</v>
      </c>
    </row>
    <row r="16" spans="1:66" ht="17.25" customHeight="1" thickBot="1">
      <c r="A16"/>
      <c r="B16" s="66">
        <v>75</v>
      </c>
      <c r="C16" s="66">
        <v>3.9632000000000001</v>
      </c>
      <c r="D16" s="20"/>
      <c r="E16" s="32">
        <f t="shared" si="0"/>
        <v>85</v>
      </c>
      <c r="F16" s="30">
        <f t="shared" si="1"/>
        <v>1.9283999999999999</v>
      </c>
      <c r="G16" s="26">
        <f t="shared" si="32"/>
        <v>134.98990000000001</v>
      </c>
      <c r="H16" s="9">
        <f t="shared" si="30"/>
        <v>1.4093791978436878E-2</v>
      </c>
      <c r="I16" s="11">
        <f t="shared" si="15"/>
        <v>0.98657932471997312</v>
      </c>
      <c r="K16" s="44">
        <v>0.25</v>
      </c>
      <c r="L16" s="44">
        <v>1410.3</v>
      </c>
      <c r="N16" s="42">
        <f t="shared" si="16"/>
        <v>0.5</v>
      </c>
      <c r="O16" s="30">
        <f t="shared" si="17"/>
        <v>1027.2</v>
      </c>
      <c r="P16" s="29">
        <f>O16+P17</f>
        <v>6395.8</v>
      </c>
      <c r="Q16" s="9">
        <f t="shared" si="19"/>
        <v>3.1065518242523956E-2</v>
      </c>
      <c r="R16" s="11">
        <f>Q16+R17</f>
        <v>0.19342761056808286</v>
      </c>
      <c r="S16"/>
      <c r="T16" s="79"/>
      <c r="U16" s="90">
        <f t="shared" si="4"/>
        <v>3.1065518242523956E-2</v>
      </c>
      <c r="V16" s="85">
        <f t="shared" si="5"/>
        <v>0.80657238943191711</v>
      </c>
      <c r="W16" s="86">
        <f t="shared" si="6"/>
        <v>6.5372045046061353E-2</v>
      </c>
      <c r="X16" s="86">
        <f t="shared" si="7"/>
        <v>1.4103087012905116E-3</v>
      </c>
      <c r="Y16" s="86">
        <f t="shared" si="8"/>
        <v>2.4680083624094898E-3</v>
      </c>
      <c r="Z16" s="86">
        <f t="shared" si="9"/>
        <v>1.6720045860325039E-3</v>
      </c>
      <c r="AA16" s="84">
        <f t="shared" si="20"/>
        <v>0.99832799541396755</v>
      </c>
      <c r="AB16" s="89">
        <f t="shared" si="21"/>
        <v>8.2952717108864872E-4</v>
      </c>
      <c r="AC16" s="88">
        <f t="shared" si="10"/>
        <v>9.0542346283847711E-4</v>
      </c>
      <c r="AD16" s="91">
        <f t="shared" si="22"/>
        <v>3.3532866799713705E-3</v>
      </c>
      <c r="AU16" s="58">
        <v>6.3E-2</v>
      </c>
      <c r="AV16" s="168">
        <f t="shared" si="23"/>
        <v>0</v>
      </c>
      <c r="AW16" s="168">
        <f t="shared" si="11"/>
        <v>0</v>
      </c>
      <c r="AX16" s="168">
        <f t="shared" si="12"/>
        <v>0</v>
      </c>
      <c r="AY16" s="168">
        <f t="shared" si="24"/>
        <v>0</v>
      </c>
      <c r="AZ16" s="190">
        <f>SUM(AZ8:AZ15)</f>
        <v>0.99999999999999989</v>
      </c>
      <c r="BA16" s="190">
        <f>SUM(BA8:BA15)</f>
        <v>1</v>
      </c>
      <c r="BB16" s="74"/>
      <c r="BC16" s="173">
        <f t="shared" si="26"/>
        <v>8</v>
      </c>
      <c r="BD16" s="174" cm="1">
        <f t="array" ref="BD16">IFERROR(INDEX($E$8:$E$24,MATCH(AU16,$E$8:$E$24,-1)+1),BC16)</f>
        <v>8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66">
        <v>65</v>
      </c>
      <c r="C17" s="66">
        <v>8.01</v>
      </c>
      <c r="D17" s="20"/>
      <c r="E17" s="32">
        <f t="shared" si="0"/>
        <v>75</v>
      </c>
      <c r="F17" s="30">
        <f t="shared" si="1"/>
        <v>3.9632000000000001</v>
      </c>
      <c r="G17" s="26">
        <f t="shared" si="32"/>
        <v>133.0615</v>
      </c>
      <c r="H17" s="9">
        <f t="shared" si="30"/>
        <v>2.8965212802811158E-2</v>
      </c>
      <c r="I17" s="11">
        <f t="shared" si="15"/>
        <v>0.97248553274153626</v>
      </c>
      <c r="K17" s="48">
        <v>0.125</v>
      </c>
      <c r="L17" s="44">
        <v>3958.3</v>
      </c>
      <c r="N17" s="42">
        <f t="shared" ref="N17:N19" si="34">K16</f>
        <v>0.25</v>
      </c>
      <c r="O17" s="30">
        <f t="shared" ref="O17:O19" si="35">L16</f>
        <v>1410.3</v>
      </c>
      <c r="P17" s="29">
        <f t="shared" ref="P17:P19" si="36">O17+P18</f>
        <v>5368.6</v>
      </c>
      <c r="Q17" s="9">
        <f t="shared" ref="Q17:Q19" si="37">O17/$L$6</f>
        <v>4.2651577470240974E-2</v>
      </c>
      <c r="R17" s="11">
        <f t="shared" ref="R17:R19" si="38">Q17+R18</f>
        <v>0.1623620923255589</v>
      </c>
      <c r="S17"/>
      <c r="T17" s="79"/>
      <c r="U17" s="90">
        <f t="shared" si="4"/>
        <v>4.2651577470240974E-2</v>
      </c>
      <c r="V17" s="85">
        <f t="shared" si="5"/>
        <v>0.83763790767444113</v>
      </c>
      <c r="W17" s="86">
        <f t="shared" si="6"/>
        <v>4.6225016352102431E-2</v>
      </c>
      <c r="X17" s="86">
        <f t="shared" si="7"/>
        <v>7.0513474150746779E-4</v>
      </c>
      <c r="Y17" s="86">
        <f t="shared" si="8"/>
        <v>1.0576996611189782E-3</v>
      </c>
      <c r="Z17" s="86">
        <f t="shared" si="9"/>
        <v>7.1656105828969328E-4</v>
      </c>
      <c r="AA17" s="84">
        <f t="shared" si="20"/>
        <v>0.99928343894171034</v>
      </c>
      <c r="AB17" s="89">
        <f t="shared" si="21"/>
        <v>7.7618010004454894E-4</v>
      </c>
      <c r="AC17" s="88">
        <f t="shared" si="10"/>
        <v>8.4719548492468647E-4</v>
      </c>
      <c r="AD17" s="91">
        <f t="shared" si="22"/>
        <v>2.4478632171328935E-3</v>
      </c>
    </row>
    <row r="18" spans="1:66" ht="17.25" customHeight="1">
      <c r="A18"/>
      <c r="B18" s="66">
        <v>55</v>
      </c>
      <c r="C18" s="66">
        <v>15.491199999999999</v>
      </c>
      <c r="D18" s="20"/>
      <c r="E18" s="32">
        <f t="shared" si="0"/>
        <v>65</v>
      </c>
      <c r="F18" s="30">
        <f t="shared" si="1"/>
        <v>8.01</v>
      </c>
      <c r="G18" s="26">
        <f t="shared" si="32"/>
        <v>129.09829999999999</v>
      </c>
      <c r="H18" s="9">
        <f t="shared" si="30"/>
        <v>5.8541419698858843E-2</v>
      </c>
      <c r="I18" s="11">
        <f t="shared" si="15"/>
        <v>0.94352031993872509</v>
      </c>
      <c r="K18" s="65">
        <v>6.3E-2</v>
      </c>
      <c r="L18" s="44">
        <v>0</v>
      </c>
      <c r="N18" s="42">
        <f t="shared" si="34"/>
        <v>0.125</v>
      </c>
      <c r="O18" s="30">
        <f t="shared" si="35"/>
        <v>3958.3</v>
      </c>
      <c r="P18" s="29">
        <f t="shared" si="36"/>
        <v>3958.3</v>
      </c>
      <c r="Q18" s="9">
        <f t="shared" si="37"/>
        <v>0.11971051485531792</v>
      </c>
      <c r="R18" s="11">
        <f t="shared" si="38"/>
        <v>0.11971051485531792</v>
      </c>
      <c r="S18"/>
      <c r="T18" s="79"/>
      <c r="U18" s="90">
        <f t="shared" si="4"/>
        <v>0.11971051485531792</v>
      </c>
      <c r="V18" s="85">
        <f t="shared" si="5"/>
        <v>0.88028948514468208</v>
      </c>
      <c r="W18" s="86">
        <f t="shared" si="6"/>
        <v>3.2686022523030676E-2</v>
      </c>
      <c r="X18" s="86">
        <f t="shared" si="7"/>
        <v>3.525649196115104E-4</v>
      </c>
      <c r="Y18" s="86">
        <f>X18+Y19</f>
        <v>3.525649196115104E-4</v>
      </c>
      <c r="Z18" s="86">
        <f t="shared" si="9"/>
        <v>2.3885257904438932E-4</v>
      </c>
      <c r="AA18" s="84">
        <f t="shared" si="20"/>
        <v>0.99976114742095556</v>
      </c>
      <c r="AB18" s="89">
        <f t="shared" si="21"/>
        <v>1.4664932269249456E-3</v>
      </c>
      <c r="AC18" s="88">
        <f t="shared" si="10"/>
        <v>1.6006677322082071E-3</v>
      </c>
      <c r="AD18" s="91">
        <f t="shared" si="22"/>
        <v>1.6006677322082071E-3</v>
      </c>
      <c r="AU18" s="194" t="s">
        <v>80</v>
      </c>
      <c r="AV18" s="235">
        <f t="shared" ref="AV18:AY18" si="39">SLOPE(AV21:AV22,AV19:AV20)*0.65+INTERCEPT(AV21:AV22,AV19:AV20)</f>
        <v>43.49334757830816</v>
      </c>
      <c r="AW18" s="236">
        <f t="shared" si="39"/>
        <v>45.683771208916163</v>
      </c>
      <c r="AX18" s="191">
        <f>SLOPE(AX21:AX22,AX19:AX20)*0.65+INTERCEPT(AX21:AX22,AX19:AX20)</f>
        <v>44.756486417003224</v>
      </c>
      <c r="AY18" s="237">
        <f t="shared" si="39"/>
        <v>13.385465817756575</v>
      </c>
    </row>
    <row r="19" spans="1:66" ht="17.25" customHeight="1" thickBot="1">
      <c r="A19"/>
      <c r="B19" s="66">
        <v>45</v>
      </c>
      <c r="C19" s="66">
        <v>27.168700000000001</v>
      </c>
      <c r="E19" s="32">
        <f t="shared" si="0"/>
        <v>55</v>
      </c>
      <c r="F19" s="30">
        <f t="shared" si="1"/>
        <v>15.491199999999999</v>
      </c>
      <c r="G19" s="26">
        <f t="shared" si="32"/>
        <v>121.0883</v>
      </c>
      <c r="H19" s="9">
        <f t="shared" si="30"/>
        <v>0.11321808250174308</v>
      </c>
      <c r="I19" s="11">
        <f t="shared" si="15"/>
        <v>0.88497890023986625</v>
      </c>
      <c r="K19"/>
      <c r="L19"/>
      <c r="N19" s="42">
        <f t="shared" si="34"/>
        <v>6.3E-2</v>
      </c>
      <c r="O19" s="30">
        <f t="shared" si="35"/>
        <v>0</v>
      </c>
      <c r="P19" s="29">
        <f t="shared" si="36"/>
        <v>0</v>
      </c>
      <c r="Q19" s="9">
        <f t="shared" si="37"/>
        <v>0</v>
      </c>
      <c r="R19" s="11">
        <f t="shared" si="38"/>
        <v>0</v>
      </c>
      <c r="S19"/>
      <c r="T19" s="79"/>
      <c r="U19" s="92">
        <f t="shared" si="4"/>
        <v>0</v>
      </c>
      <c r="V19" s="93">
        <f t="shared" si="5"/>
        <v>1</v>
      </c>
      <c r="W19" s="94">
        <f t="shared" si="6"/>
        <v>2.3204774044612856E-2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0"/>
        <v>0</v>
      </c>
      <c r="AD19" s="98">
        <f>AC19</f>
        <v>0</v>
      </c>
      <c r="AU19" s="193"/>
      <c r="AV19" s="170">
        <f t="shared" ref="AV19:AW19" si="40">INDEX(AV8:AV16,MATCH(0.65,AV8:AV16,-1))</f>
        <v>0.93766617796883911</v>
      </c>
      <c r="AW19" s="170">
        <f t="shared" si="40"/>
        <v>1.0000000000000002</v>
      </c>
      <c r="AX19" s="170">
        <f>INDEX(AX8:AX16,MATCH(0.65,AX8:AX16,-1))</f>
        <v>0.96883308898441967</v>
      </c>
      <c r="AY19" s="170">
        <f t="shared" ref="AY19" si="41">INDEX(AY8:AY16,MATCH(0.65,AY8:AY16,-1))</f>
        <v>0.70324748378979973</v>
      </c>
    </row>
    <row r="20" spans="1:66" ht="17.25" customHeight="1">
      <c r="A20"/>
      <c r="B20" s="66">
        <v>35</v>
      </c>
      <c r="C20" s="66">
        <v>38.505299999999998</v>
      </c>
      <c r="E20" s="32">
        <f t="shared" si="0"/>
        <v>45</v>
      </c>
      <c r="F20" s="30">
        <f t="shared" si="1"/>
        <v>27.168700000000001</v>
      </c>
      <c r="G20" s="26">
        <f t="shared" si="32"/>
        <v>105.5971</v>
      </c>
      <c r="H20" s="9">
        <f t="shared" si="30"/>
        <v>0.19856357919755135</v>
      </c>
      <c r="I20" s="11">
        <f t="shared" si="15"/>
        <v>0.77176081773812322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0.91617591672310361</v>
      </c>
      <c r="AC20" s="78">
        <f>SUM(AC8:AC19)</f>
        <v>1.0000000000000002</v>
      </c>
      <c r="AD20" s="148"/>
      <c r="AV20" s="170" cm="1">
        <f t="array" ref="AV20">INDEX(AV8:AV16,MATCH(0.65,AV8:AV16,-1)+1)</f>
        <v>0.48877196034092885</v>
      </c>
      <c r="AW20" s="170" cm="1">
        <f t="array" ref="AW20">INDEX(AW8:AW16,MATCH(0.65,AW8:AW16,-1)+1)</f>
        <v>0.38852041390463243</v>
      </c>
      <c r="AX20" s="170" cm="1">
        <f t="array" ref="AX20">INDEX(AX8:AX16,MATCH(0.65,AX8:AX16,-1)+1)</f>
        <v>0.43864618712278064</v>
      </c>
      <c r="AY20" s="170" cm="1">
        <f t="array" ref="AY20">INDEX(AY8:AY16,MATCH(0.65,AY8:AY16,-1)+1)</f>
        <v>0.54031984902738805</v>
      </c>
      <c r="BD20" s="169"/>
    </row>
    <row r="21" spans="1:66" ht="17.25" customHeight="1">
      <c r="A21"/>
      <c r="B21" s="66">
        <v>25</v>
      </c>
      <c r="C21" s="66">
        <v>33.111199999999997</v>
      </c>
      <c r="E21" s="32">
        <f t="shared" si="0"/>
        <v>35</v>
      </c>
      <c r="F21" s="30">
        <f t="shared" si="1"/>
        <v>38.505299999999998</v>
      </c>
      <c r="G21" s="26">
        <f t="shared" si="32"/>
        <v>78.428399999999996</v>
      </c>
      <c r="H21" s="9">
        <f t="shared" si="30"/>
        <v>0.28141759399881017</v>
      </c>
      <c r="I21" s="11">
        <f t="shared" si="15"/>
        <v>0.57319723854057192</v>
      </c>
      <c r="K21"/>
      <c r="L21"/>
      <c r="N21" t="s">
        <v>80</v>
      </c>
      <c r="O21" s="159">
        <f>N12+(0.65-R12)/(R11-R12)*(N11-N12)</f>
        <v>13.385465817756574</v>
      </c>
      <c r="S21"/>
      <c r="T21"/>
      <c r="W21" t="s">
        <v>80</v>
      </c>
      <c r="X21" s="159">
        <f>N10+(0.65-AD10)/(AD9-AD10)*(N9-N10)</f>
        <v>45.256153358637526</v>
      </c>
      <c r="AV21" s="170">
        <f t="shared" ref="AV21:AW21" si="42">INDEX($AU$8:$AU$16,MATCH(0.65,AV8:AV16,-1))</f>
        <v>64</v>
      </c>
      <c r="AW21" s="170">
        <f t="shared" si="42"/>
        <v>64</v>
      </c>
      <c r="AX21" s="170">
        <f>INDEX($AU$8:$AU$16,MATCH(0.65,AX8:AX16,-1))</f>
        <v>64</v>
      </c>
      <c r="AY21" s="170">
        <f t="shared" ref="AY21" si="43">INDEX($AU$8:$AU$16,MATCH(0.65,AY8:AY16,-1))</f>
        <v>16</v>
      </c>
      <c r="BD21" s="169"/>
    </row>
    <row r="22" spans="1:66" ht="17.25" customHeight="1">
      <c r="A22"/>
      <c r="B22" s="66">
        <v>15</v>
      </c>
      <c r="C22" s="66">
        <v>6.8118999999999996</v>
      </c>
      <c r="E22" s="32">
        <f t="shared" si="0"/>
        <v>25</v>
      </c>
      <c r="F22" s="30">
        <f t="shared" si="1"/>
        <v>33.111199999999997</v>
      </c>
      <c r="G22" s="26">
        <f t="shared" si="32"/>
        <v>39.923099999999998</v>
      </c>
      <c r="H22" s="9">
        <f t="shared" si="30"/>
        <v>0.24199458875566227</v>
      </c>
      <c r="I22" s="11">
        <f t="shared" si="15"/>
        <v>0.2917796445417617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7">
        <v>8</v>
      </c>
      <c r="C23" s="67">
        <v>0</v>
      </c>
      <c r="E23" s="32">
        <f t="shared" si="0"/>
        <v>15</v>
      </c>
      <c r="F23" s="30">
        <f t="shared" si="1"/>
        <v>6.8118999999999996</v>
      </c>
      <c r="G23" s="26">
        <f>F23</f>
        <v>6.8118999999999996</v>
      </c>
      <c r="H23" s="9">
        <f t="shared" si="30"/>
        <v>4.9785055786099444E-2</v>
      </c>
      <c r="I23" s="11">
        <f>H23</f>
        <v>4.9785055786099444E-2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ref="H24" si="44">F24/$C$6</f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U24" s="194" t="s">
        <v>176</v>
      </c>
      <c r="AV24" s="235">
        <f t="shared" ref="AV24:AW24" si="45">SLOPE(AV27:AV28,AV25:AV26)*0.84+INTERCEPT(AV27:AV28,AV25:AV26)</f>
        <v>57.037741248889425</v>
      </c>
      <c r="AW24" s="236">
        <f t="shared" si="45"/>
        <v>55.626866838361671</v>
      </c>
      <c r="AX24" s="191">
        <f>SLOPE(AX27:AX28,AX25:AX26)*0.84+INTERCEPT(AX27:AX28,AX25:AX26)</f>
        <v>56.224140519078105</v>
      </c>
      <c r="AY24" s="237">
        <f>SLOPE(AY27:AY28,AY25:AY26)*0.84+INTERCEPT(AY27:AY28,AY25:AY26)</f>
        <v>28.597542091273723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6">INDEX(AV8:AV16,MATCH(0.84,AV8:AV16,-1))</f>
        <v>0.93766617796883911</v>
      </c>
      <c r="AW25" s="170">
        <f t="shared" si="46"/>
        <v>1.0000000000000002</v>
      </c>
      <c r="AX25" s="170">
        <f>INDEX(AX8:AX16,MATCH(0.84,AX8:AX16,-1))</f>
        <v>0.96883308898441967</v>
      </c>
      <c r="AY25" s="170">
        <f>INDEX(AY8:AY16,MATCH(0.84,AY8:AY16,-1))</f>
        <v>0.87693535428946268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E21+(0.65-I21)/(I20-I21)*(E20-E21)</f>
        <v>38.867917861362528</v>
      </c>
      <c r="I26" s="23"/>
      <c r="M26"/>
      <c r="N26" s="287"/>
      <c r="O26"/>
      <c r="P26"/>
      <c r="Q26"/>
      <c r="R26"/>
      <c r="Z26" s="82"/>
      <c r="AV26" s="170">
        <f t="shared" ref="AV26:AW26" si="47">INDEX(AV8:AV16,MATCH(0.84,AV8:AV16,-1)+1)</f>
        <v>0.48877196034092885</v>
      </c>
      <c r="AW26" s="170">
        <f t="shared" si="47"/>
        <v>0.38852041390463243</v>
      </c>
      <c r="AX26" s="170">
        <f>INDEX(AX8:AX16,MATCH(0.84,AX8:AX16,-1)+1)</f>
        <v>0.43864618712278064</v>
      </c>
      <c r="AY26" s="170">
        <f>INDEX(AY8:AY16,MATCH(0.84,AY8:AY16,-1)+1)</f>
        <v>0.70324748378979973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8">SLOPE(F30:F31,F28:F29)*0.84+INTERCEPT(F30:F31,F28:F29)</f>
        <v>51.027233526130971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9">INDEX($AU$8:$AU$16,MATCH(0.84,AV8:AV16,-1))</f>
        <v>64</v>
      </c>
      <c r="AW27" s="170">
        <f t="shared" si="49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0.88497890023986625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50">P28-P29</f>
        <v>5.3630902546347281E-2</v>
      </c>
      <c r="R28" s="123">
        <f>Q28</f>
        <v>5.3630902546347281E-2</v>
      </c>
      <c r="T28" s="113"/>
      <c r="U28" s="115">
        <f>U29+R28</f>
        <v>1</v>
      </c>
      <c r="V28" s="115">
        <f>U28-V31-V34-V37-V40-V43</f>
        <v>0.19565125349184215</v>
      </c>
      <c r="X28" s="130">
        <v>63</v>
      </c>
      <c r="Y28" s="131">
        <f>V28</f>
        <v>0.19565125349184215</v>
      </c>
      <c r="Z28" s="132">
        <f>ROUND(Y28*100,0)</f>
        <v>20</v>
      </c>
      <c r="AV28" s="170">
        <f t="shared" ref="AV28:AW28" si="51">INDEX($AU$8:$AU$16,MATCH(0.84,AV8:AV16,-1)+1)</f>
        <v>32</v>
      </c>
      <c r="AW28" s="170">
        <f t="shared" si="51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(I18-I19)/(E18-E19)*(B29-E19)+I19</f>
        <v>0.93181203599895335</v>
      </c>
      <c r="F29" s="170">
        <f>INDEX(I8:I24,MATCH(0.84,I8:I24,-1)+1)</f>
        <v>0.77176081773812322</v>
      </c>
      <c r="K29" s="44">
        <v>63</v>
      </c>
      <c r="L29" s="69">
        <f>((R8-R9)/(N8-N9))*(K29-N9)+R9</f>
        <v>0.96092615890835198</v>
      </c>
      <c r="N29" s="111"/>
      <c r="O29" s="124">
        <v>63</v>
      </c>
      <c r="P29" s="85">
        <f t="shared" ref="P29:P34" si="52">(C29+L29)/2</f>
        <v>0.94636909745365272</v>
      </c>
      <c r="Q29" s="119">
        <f t="shared" si="50"/>
        <v>0.28404070189098973</v>
      </c>
      <c r="R29" s="125">
        <f t="shared" ref="R29:R32" si="53">Q29/2</f>
        <v>0.14202035094549487</v>
      </c>
      <c r="S29" s="12"/>
      <c r="T29" s="129">
        <v>63</v>
      </c>
      <c r="U29" s="115">
        <f>P29</f>
        <v>0.94636909745365272</v>
      </c>
      <c r="V29" s="115"/>
      <c r="W29" s="12"/>
      <c r="X29" s="133">
        <v>31.5</v>
      </c>
      <c r="Y29" s="88">
        <f>V31</f>
        <v>0.27887654911395993</v>
      </c>
      <c r="Z29" s="134">
        <f t="shared" ref="Z29:Z33" si="54">ROUND(Y29*100,0)</f>
        <v>28</v>
      </c>
    </row>
    <row r="30" spans="1:66" customFormat="1" ht="14.4">
      <c r="B30" s="44">
        <v>31.5</v>
      </c>
      <c r="C30" s="69">
        <f>(I22-I23)/(E22-E23)*(B30-E23)+I23</f>
        <v>0.44907612723294216</v>
      </c>
      <c r="F30" s="170">
        <f>INDEX(E8:E24,MATCH(0.84,I8:I24,-1))</f>
        <v>55</v>
      </c>
      <c r="K30" s="44">
        <v>31.5</v>
      </c>
      <c r="L30" s="69">
        <f>R10</f>
        <v>0.87558066389238376</v>
      </c>
      <c r="N30" s="111"/>
      <c r="O30" s="124">
        <v>31.5</v>
      </c>
      <c r="P30" s="85">
        <f t="shared" si="52"/>
        <v>0.66232839556266299</v>
      </c>
      <c r="Q30" s="119">
        <f t="shared" si="50"/>
        <v>0.27371239633693029</v>
      </c>
      <c r="R30" s="125">
        <f t="shared" si="53"/>
        <v>0.13685619816846514</v>
      </c>
      <c r="S30" s="12"/>
      <c r="T30" s="114"/>
      <c r="U30" s="115">
        <f>U29-R29</f>
        <v>0.8043487465081578</v>
      </c>
      <c r="V30" s="115"/>
      <c r="W30" s="12"/>
      <c r="X30" s="133">
        <v>16</v>
      </c>
      <c r="Y30" s="88">
        <f>V34</f>
        <v>0.19608423552448445</v>
      </c>
      <c r="Z30" s="134">
        <f t="shared" si="54"/>
        <v>20</v>
      </c>
    </row>
    <row r="31" spans="1:66" customFormat="1" ht="14.4">
      <c r="B31" s="44">
        <v>16</v>
      </c>
      <c r="C31" s="69">
        <f>(I22-I23)/(E22-E23)*(B31-E23)+I23</f>
        <v>7.3984514661665668E-2</v>
      </c>
      <c r="F31" s="170">
        <f>INDEX(E8:E24,MATCH(0.84,I8:I24,-1)+1)</f>
        <v>45</v>
      </c>
      <c r="K31" s="44">
        <v>16</v>
      </c>
      <c r="L31" s="69">
        <f>R11</f>
        <v>0.70324748378979973</v>
      </c>
      <c r="N31" s="111"/>
      <c r="O31" s="124">
        <v>16</v>
      </c>
      <c r="P31" s="85">
        <f t="shared" si="52"/>
        <v>0.3886159992257327</v>
      </c>
      <c r="Q31" s="119">
        <f t="shared" si="50"/>
        <v>0.11845607471203867</v>
      </c>
      <c r="R31" s="125">
        <f t="shared" si="53"/>
        <v>5.9228037356019336E-2</v>
      </c>
      <c r="S31" s="12"/>
      <c r="T31" s="114"/>
      <c r="U31" s="115">
        <f>U32+R29</f>
        <v>0.8043487465081578</v>
      </c>
      <c r="V31" s="115">
        <f>U31-V34-V37-V40-V43</f>
        <v>0.27887654911395993</v>
      </c>
      <c r="W31" s="12"/>
      <c r="X31" s="133">
        <v>8</v>
      </c>
      <c r="Y31" s="88">
        <f>V37</f>
        <v>0.12135302525885494</v>
      </c>
      <c r="Z31" s="134">
        <f t="shared" si="54"/>
        <v>12</v>
      </c>
    </row>
    <row r="32" spans="1:66" customFormat="1" ht="14.4">
      <c r="B32" s="65">
        <v>8</v>
      </c>
      <c r="C32" s="69">
        <v>0</v>
      </c>
      <c r="K32" s="44">
        <v>8</v>
      </c>
      <c r="L32" s="69">
        <f>R12</f>
        <v>0.54031984902738805</v>
      </c>
      <c r="N32" s="111"/>
      <c r="O32" s="124">
        <v>8</v>
      </c>
      <c r="P32" s="85">
        <f t="shared" si="52"/>
        <v>0.27015992451369403</v>
      </c>
      <c r="Q32" s="119">
        <f t="shared" si="50"/>
        <v>0.12424997580567118</v>
      </c>
      <c r="R32" s="125">
        <f t="shared" si="53"/>
        <v>6.2124987902835591E-2</v>
      </c>
      <c r="S32" s="12"/>
      <c r="T32" s="114">
        <v>31.5</v>
      </c>
      <c r="U32" s="115">
        <f>P30</f>
        <v>0.66232839556266299</v>
      </c>
      <c r="V32" s="115"/>
      <c r="W32" s="12"/>
      <c r="X32" s="133">
        <v>2</v>
      </c>
      <c r="Y32" s="88">
        <f>V40</f>
        <v>8.6723059614826292E-2</v>
      </c>
      <c r="Z32" s="134">
        <f t="shared" si="54"/>
        <v>9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0.29181989741604569</v>
      </c>
      <c r="N33" s="111"/>
      <c r="O33" s="124">
        <v>2</v>
      </c>
      <c r="P33" s="85">
        <f t="shared" si="52"/>
        <v>0.14590994870802285</v>
      </c>
      <c r="Q33" s="119">
        <f t="shared" si="50"/>
        <v>4.9196143423981417E-2</v>
      </c>
      <c r="R33" s="125">
        <f>Q33/2</f>
        <v>2.4598071711990709E-2</v>
      </c>
      <c r="S33" s="12"/>
      <c r="T33" s="114"/>
      <c r="U33" s="115">
        <f>U32-R30</f>
        <v>0.52547219739419782</v>
      </c>
      <c r="V33" s="115"/>
      <c r="W33" s="12"/>
      <c r="X33" s="135">
        <v>0.5</v>
      </c>
      <c r="Y33" s="97">
        <f>V43</f>
        <v>0.12131187699603213</v>
      </c>
      <c r="Z33" s="136">
        <f t="shared" si="54"/>
        <v>12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0.19342761056808286</v>
      </c>
      <c r="N34" s="111"/>
      <c r="O34" s="126">
        <v>0.5</v>
      </c>
      <c r="P34" s="93">
        <f t="shared" si="52"/>
        <v>9.6713805284041429E-2</v>
      </c>
      <c r="Q34" s="127"/>
      <c r="R34" s="128"/>
      <c r="S34" s="12"/>
      <c r="T34" s="114"/>
      <c r="U34" s="115">
        <f>U35+R30</f>
        <v>0.52547219739419782</v>
      </c>
      <c r="V34" s="115">
        <f>U34-V37-V40-V43</f>
        <v>0.19608423552448445</v>
      </c>
      <c r="W34" s="12"/>
      <c r="X34" s="79"/>
      <c r="Y34" s="79"/>
      <c r="Z34" s="116">
        <f>SUM(Z28:Z33)</f>
        <v>101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0.3886159992257327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0.32938796186971336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0.32938796186971336</v>
      </c>
      <c r="V37" s="115">
        <f>U37-V40-V43</f>
        <v>0.12135302525885494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0.27015992451369403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0.20803493661085842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0.20803493661085842</v>
      </c>
      <c r="V40" s="115">
        <f>U40-V43</f>
        <v>8.6723059614826292E-2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0.14590994870802285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0.12131187699603213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0.12131187699603213</v>
      </c>
      <c r="V43" s="115">
        <f>U43</f>
        <v>0.12131187699603213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9.6713805284041429E-2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5"/>
  <sheetViews>
    <sheetView workbookViewId="0">
      <selection activeCell="F33" sqref="F33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120</v>
      </c>
      <c r="C3" s="294"/>
      <c r="D3" s="294" t="s">
        <v>121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pos6b!AV8</f>
        <v>0.99999999999999989</v>
      </c>
      <c r="C5" s="212">
        <f>pos6b!AY8</f>
        <v>1</v>
      </c>
      <c r="D5" s="211">
        <f>'pos5'!AV32</f>
        <v>0.99999999999999989</v>
      </c>
      <c r="E5" s="212">
        <f>'pos5'!AY32</f>
        <v>1</v>
      </c>
      <c r="F5" s="198">
        <f>0.5*(B5+D5)</f>
        <v>0.99999999999999989</v>
      </c>
      <c r="G5" s="169">
        <f>0.5*(C5+E5)</f>
        <v>1</v>
      </c>
      <c r="H5" s="195">
        <f>F5-F6</f>
        <v>2.292206026244703E-2</v>
      </c>
      <c r="I5" s="202">
        <f>G5-G6</f>
        <v>1.3027521272062081E-2</v>
      </c>
    </row>
    <row r="6" spans="1:9">
      <c r="A6" s="196">
        <v>128</v>
      </c>
      <c r="B6" s="198">
        <f>pos6b!AV9</f>
        <v>0.99937475425028233</v>
      </c>
      <c r="C6" s="199">
        <f>pos6b!AY9</f>
        <v>1</v>
      </c>
      <c r="D6" s="198">
        <f>'pos5'!AV33</f>
        <v>0.95478112522482328</v>
      </c>
      <c r="E6" s="199">
        <f>'pos5'!AY33</f>
        <v>0.97394495745587584</v>
      </c>
      <c r="F6" s="198">
        <f t="shared" ref="F6:G13" si="0">0.5*(B6+D6)</f>
        <v>0.97707793973755286</v>
      </c>
      <c r="G6" s="169">
        <f t="shared" si="0"/>
        <v>0.98697247872793792</v>
      </c>
      <c r="H6" s="195">
        <f t="shared" ref="H6:H12" si="1">F6-F7</f>
        <v>0.16497687634674629</v>
      </c>
      <c r="I6" s="202">
        <f t="shared" ref="I6:I12" si="2">G6-G7</f>
        <v>0.10490354566437166</v>
      </c>
    </row>
    <row r="7" spans="1:9">
      <c r="A7" s="196">
        <v>64</v>
      </c>
      <c r="B7" s="198">
        <f>pos6b!AV10</f>
        <v>0.93766617796883911</v>
      </c>
      <c r="C7" s="199">
        <f>pos6b!AY10</f>
        <v>0.96164974855819729</v>
      </c>
      <c r="D7" s="198">
        <f>'pos5'!AV34</f>
        <v>0.68653594881277402</v>
      </c>
      <c r="E7" s="199">
        <f>'pos5'!AY34</f>
        <v>0.80248811756893512</v>
      </c>
      <c r="F7" s="198">
        <f t="shared" si="0"/>
        <v>0.81210106339080657</v>
      </c>
      <c r="G7" s="169">
        <f t="shared" si="0"/>
        <v>0.88206893306356626</v>
      </c>
      <c r="H7" s="195">
        <f t="shared" si="1"/>
        <v>0.43057867031055108</v>
      </c>
      <c r="I7" s="202">
        <f t="shared" si="2"/>
        <v>0.1112029219579096</v>
      </c>
    </row>
    <row r="8" spans="1:9">
      <c r="A8" s="196">
        <v>32</v>
      </c>
      <c r="B8" s="198">
        <f>pos6b!AV11</f>
        <v>0.48877196034092885</v>
      </c>
      <c r="C8" s="199">
        <f>pos6b!AY11</f>
        <v>0.87693535428946268</v>
      </c>
      <c r="D8" s="198">
        <f>'pos5'!AV35</f>
        <v>0.27427282581958212</v>
      </c>
      <c r="E8" s="199">
        <f>'pos5'!AY35</f>
        <v>0.66479666792185077</v>
      </c>
      <c r="F8" s="198">
        <f t="shared" si="0"/>
        <v>0.38152239308025548</v>
      </c>
      <c r="G8" s="169">
        <f t="shared" si="0"/>
        <v>0.77086601110565667</v>
      </c>
      <c r="H8" s="195">
        <f t="shared" si="1"/>
        <v>0.34453013574942265</v>
      </c>
      <c r="I8" s="202">
        <f t="shared" si="2"/>
        <v>0.19502015283251506</v>
      </c>
    </row>
    <row r="9" spans="1:9">
      <c r="A9" s="196">
        <v>16</v>
      </c>
      <c r="B9" s="198">
        <f>pos6b!AV12</f>
        <v>7.3984514661665668E-2</v>
      </c>
      <c r="C9" s="199">
        <f>pos6b!AY12</f>
        <v>0.70324748378979973</v>
      </c>
      <c r="D9" s="198">
        <f>'pos5'!AV36</f>
        <v>0</v>
      </c>
      <c r="E9" s="199">
        <f>'pos5'!AY36</f>
        <v>0.4484442327564836</v>
      </c>
      <c r="F9" s="198">
        <f t="shared" si="0"/>
        <v>3.6992257330832834E-2</v>
      </c>
      <c r="G9" s="169">
        <f t="shared" si="0"/>
        <v>0.57584585827314161</v>
      </c>
      <c r="H9" s="195">
        <f t="shared" si="1"/>
        <v>3.6992257330832834E-2</v>
      </c>
      <c r="I9" s="202">
        <f t="shared" si="2"/>
        <v>0.13139989318777867</v>
      </c>
    </row>
    <row r="10" spans="1:9">
      <c r="A10" s="196">
        <v>8</v>
      </c>
      <c r="B10" s="198">
        <f>pos6b!AV13</f>
        <v>0</v>
      </c>
      <c r="C10" s="199">
        <f>pos6b!AY13</f>
        <v>0.54031984902738805</v>
      </c>
      <c r="D10" s="198">
        <f>'pos5'!AV37</f>
        <v>0</v>
      </c>
      <c r="E10" s="199">
        <f>'pos5'!AY37</f>
        <v>0.34857208114333782</v>
      </c>
      <c r="F10" s="198">
        <f t="shared" si="0"/>
        <v>0</v>
      </c>
      <c r="G10" s="169">
        <f t="shared" si="0"/>
        <v>0.44444596508536294</v>
      </c>
      <c r="H10" s="195">
        <f t="shared" si="1"/>
        <v>0</v>
      </c>
      <c r="I10" s="202">
        <f t="shared" si="2"/>
        <v>0.19961646058781363</v>
      </c>
    </row>
    <row r="11" spans="1:9">
      <c r="A11" s="196">
        <v>2</v>
      </c>
      <c r="B11" s="198">
        <f>pos6b!AV14</f>
        <v>0</v>
      </c>
      <c r="C11" s="199">
        <f>pos6b!AY14</f>
        <v>0.29181989741604569</v>
      </c>
      <c r="D11" s="198">
        <f>'pos5'!AV38</f>
        <v>0</v>
      </c>
      <c r="E11" s="199">
        <f>'pos5'!AY38</f>
        <v>0.19783911157905293</v>
      </c>
      <c r="F11" s="198">
        <f t="shared" si="0"/>
        <v>0</v>
      </c>
      <c r="G11" s="169">
        <f t="shared" si="0"/>
        <v>0.24482950449754931</v>
      </c>
      <c r="H11" s="195">
        <f t="shared" si="1"/>
        <v>0</v>
      </c>
      <c r="I11" s="202">
        <f t="shared" si="2"/>
        <v>5.0305703594234141E-2</v>
      </c>
    </row>
    <row r="12" spans="1:9">
      <c r="A12" s="196">
        <v>1</v>
      </c>
      <c r="B12" s="198">
        <f>pos6b!AV15</f>
        <v>0</v>
      </c>
      <c r="C12" s="199">
        <f>pos6b!AY15</f>
        <v>0.22636818929642893</v>
      </c>
      <c r="D12" s="198">
        <f>'pos5'!AV39</f>
        <v>0</v>
      </c>
      <c r="E12" s="199">
        <f>'pos5'!AY39</f>
        <v>0.1626794125102014</v>
      </c>
      <c r="F12" s="198">
        <f t="shared" si="0"/>
        <v>0</v>
      </c>
      <c r="G12" s="169">
        <f t="shared" si="0"/>
        <v>0.19452380090331517</v>
      </c>
      <c r="H12" s="195">
        <f t="shared" si="1"/>
        <v>0</v>
      </c>
      <c r="I12" s="202">
        <f t="shared" si="2"/>
        <v>0.19452380090331517</v>
      </c>
    </row>
    <row r="13" spans="1:9" ht="13.8" thickBot="1">
      <c r="A13" s="197">
        <v>6.3E-2</v>
      </c>
      <c r="B13" s="200">
        <f>pos6b!AV16</f>
        <v>0</v>
      </c>
      <c r="C13" s="201">
        <f>pos6b!AY16</f>
        <v>0</v>
      </c>
      <c r="D13" s="200">
        <f>'pos5'!AV40</f>
        <v>0</v>
      </c>
      <c r="E13" s="201">
        <f>'pos5'!AY40</f>
        <v>0</v>
      </c>
      <c r="F13" s="200">
        <f t="shared" si="0"/>
        <v>0</v>
      </c>
      <c r="G13" s="203">
        <f t="shared" si="0"/>
        <v>0</v>
      </c>
      <c r="H13" s="204">
        <f>SUM(H5:H12)</f>
        <v>0.99999999999999978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51.952877403879384</v>
      </c>
      <c r="G15" s="214">
        <f>SLOPE(G18:G19,G16:G17)*0.65+INTERCEPT(G18:G19,G16:G17)</f>
        <v>22.083813648985711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0.81210106339080657</v>
      </c>
      <c r="G16" s="170">
        <f>INDEX(G5:G13,MATCH(0.65,G5:G13,-1))</f>
        <v>0.77086601110565667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0.38152239308025548</v>
      </c>
      <c r="G17" s="170" cm="1">
        <f t="array" ref="G17">INDEX(G5:G13,MATCH(0.65,G5:G13,-1)+1)</f>
        <v>0.57584585827314161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32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16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74.822922475726671</v>
      </c>
      <c r="G21" s="216">
        <f>SLOPE(G24:G25,G22:G23)*0.84+INTERCEPT(G24:G25,G22:G23)</f>
        <v>51.894150312492144</v>
      </c>
    </row>
    <row r="22" spans="1:9">
      <c r="E22" s="12"/>
      <c r="F22" s="170">
        <f>INDEX(F5:F13,MATCH(0.84,F5:F13,-1))</f>
        <v>0.97707793973755286</v>
      </c>
      <c r="G22" s="170">
        <f>INDEX(G5:G13,MATCH(0.84,G5:G13,-1))</f>
        <v>0.88206893306356626</v>
      </c>
    </row>
    <row r="23" spans="1:9">
      <c r="E23" s="12"/>
      <c r="F23" s="170">
        <f>INDEX(F5:F13,MATCH(0.84,F5:F13,-1)+1)</f>
        <v>0.81210106339080657</v>
      </c>
      <c r="G23" s="170">
        <f>INDEX(G5:G13,MATCH(0.84,G5:G13,-1)+1)</f>
        <v>0.77086601110565667</v>
      </c>
    </row>
    <row r="24" spans="1:9">
      <c r="E24" s="12"/>
      <c r="F24" s="170">
        <f>INDEX(A5:A13,MATCH(0.84,F5:F13,-1))</f>
        <v>128</v>
      </c>
      <c r="G24" s="170">
        <f>INDEX(A5:A13,MATCH(0.84,G5:G13,-1))</f>
        <v>64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32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N114"/>
  <sheetViews>
    <sheetView topLeftCell="AE1" zoomScale="80" zoomScaleNormal="80" workbookViewId="0">
      <selection activeCell="AY32" sqref="AY32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4.6640625" style="12" bestFit="1" customWidth="1"/>
    <col min="17" max="17" width="15.109375" style="12" bestFit="1" customWidth="1"/>
    <col min="18" max="18" width="13.6640625" style="12" bestFit="1" customWidth="1"/>
    <col min="19" max="19" width="9.21875" style="12"/>
    <col min="20" max="20" width="12.44140625" style="12" bestFit="1" customWidth="1"/>
    <col min="21" max="22" width="9.21875" style="12"/>
    <col min="23" max="23" width="17.44140625" style="12" customWidth="1"/>
    <col min="24" max="24" width="32.6640625" style="12" customWidth="1"/>
    <col min="25" max="26" width="17.44140625" style="12" customWidth="1"/>
    <col min="27" max="27" width="9.21875" style="12"/>
    <col min="28" max="28" width="33.5546875" style="12" customWidth="1"/>
    <col min="29" max="29" width="33.88671875" style="12" customWidth="1"/>
    <col min="30" max="30" width="10.88671875" style="12" bestFit="1" customWidth="1"/>
    <col min="31" max="34" width="9.21875" style="12"/>
    <col min="35" max="35" width="7" style="12" customWidth="1"/>
    <col min="36" max="16384" width="9.21875" style="12"/>
  </cols>
  <sheetData>
    <row r="1" spans="1:64" ht="27.75" customHeight="1">
      <c r="B1" s="40" t="s">
        <v>14</v>
      </c>
      <c r="K1" s="40" t="s">
        <v>15</v>
      </c>
      <c r="T1" s="40" t="s">
        <v>69</v>
      </c>
    </row>
    <row r="2" spans="1:64" ht="17.25" customHeight="1" thickBot="1">
      <c r="D2" s="14"/>
      <c r="E2" s="15"/>
      <c r="H2" s="15"/>
      <c r="I2" s="14"/>
      <c r="J2" s="15"/>
      <c r="K2" s="14"/>
      <c r="T2" s="83"/>
    </row>
    <row r="3" spans="1:64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4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V4" s="12" t="s">
        <v>71</v>
      </c>
    </row>
    <row r="5" spans="1:64" ht="17.25" customHeight="1">
      <c r="B5" s="21" t="s">
        <v>12</v>
      </c>
      <c r="C5" s="22" t="s">
        <v>19</v>
      </c>
      <c r="D5" s="20"/>
      <c r="E5" s="2" t="s">
        <v>0</v>
      </c>
      <c r="F5" s="34" t="str">
        <f>'pos5'!C5</f>
        <v>position 5</v>
      </c>
      <c r="G5" s="35"/>
      <c r="H5" s="35"/>
      <c r="I5" s="36"/>
      <c r="K5" s="21" t="s">
        <v>12</v>
      </c>
      <c r="L5" s="22" t="str">
        <f>C5</f>
        <v>position 5</v>
      </c>
      <c r="N5" s="2" t="s">
        <v>0</v>
      </c>
      <c r="O5" s="34" t="str">
        <f>'pos5'!L5</f>
        <v>position 5</v>
      </c>
      <c r="P5" s="35"/>
      <c r="Q5" s="35"/>
      <c r="R5" s="36"/>
      <c r="S5"/>
      <c r="T5" s="83"/>
      <c r="U5" s="83"/>
    </row>
    <row r="6" spans="1:64" ht="13.95" customHeight="1" thickBot="1">
      <c r="B6" s="27" t="s">
        <v>6</v>
      </c>
      <c r="C6" s="28">
        <f>SUM(C8:C22)</f>
        <v>152.73899999999998</v>
      </c>
      <c r="D6" s="20"/>
      <c r="E6" s="5" t="s">
        <v>4</v>
      </c>
      <c r="F6" s="37">
        <f>'pos5'!C6</f>
        <v>152.73899999999998</v>
      </c>
      <c r="G6" s="38"/>
      <c r="H6" s="38"/>
      <c r="I6" s="39"/>
      <c r="K6" s="27" t="s">
        <v>6</v>
      </c>
      <c r="L6" s="28">
        <f>SUM(L7:L18)</f>
        <v>35901.9</v>
      </c>
      <c r="N6" s="5" t="s">
        <v>4</v>
      </c>
      <c r="O6" s="37">
        <f>'pos5'!L6</f>
        <v>35901.9</v>
      </c>
      <c r="P6" s="38"/>
      <c r="Q6" s="38"/>
      <c r="R6" s="39"/>
      <c r="S6"/>
      <c r="T6" s="83"/>
      <c r="U6" s="83"/>
      <c r="AV6" s="12" t="s">
        <v>72</v>
      </c>
      <c r="AX6" s="12" t="s">
        <v>73</v>
      </c>
      <c r="AZ6" s="12" t="s">
        <v>74</v>
      </c>
      <c r="BB6" s="12" t="s">
        <v>75</v>
      </c>
      <c r="BE6" s="12" t="s">
        <v>76</v>
      </c>
      <c r="BG6" s="12" t="s">
        <v>77</v>
      </c>
      <c r="BI6" s="12" t="s">
        <v>78</v>
      </c>
      <c r="BK6" s="12" t="s">
        <v>79</v>
      </c>
    </row>
    <row r="7" spans="1:64" ht="54.6" thickBot="1">
      <c r="B7" s="12">
        <v>256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137</v>
      </c>
      <c r="L7" s="44">
        <v>4885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V7" s="153" t="s">
        <v>11</v>
      </c>
      <c r="AW7" s="154" t="s">
        <v>8</v>
      </c>
      <c r="AX7" s="153" t="s">
        <v>11</v>
      </c>
      <c r="AY7" s="154" t="s">
        <v>8</v>
      </c>
      <c r="AZ7" s="153" t="s">
        <v>11</v>
      </c>
      <c r="BA7" s="154" t="s">
        <v>8</v>
      </c>
      <c r="BB7" s="153" t="s">
        <v>11</v>
      </c>
      <c r="BC7" s="154" t="s">
        <v>8</v>
      </c>
      <c r="BE7" s="153" t="s">
        <v>11</v>
      </c>
      <c r="BF7" s="154" t="s">
        <v>8</v>
      </c>
      <c r="BG7" s="153" t="s">
        <v>11</v>
      </c>
      <c r="BH7" s="154" t="s">
        <v>8</v>
      </c>
      <c r="BI7" s="153" t="s">
        <v>11</v>
      </c>
      <c r="BJ7" s="154" t="s">
        <v>8</v>
      </c>
      <c r="BK7" s="153" t="s">
        <v>11</v>
      </c>
      <c r="BL7" s="154" t="s">
        <v>8</v>
      </c>
    </row>
    <row r="8" spans="1:64" ht="17.25" customHeight="1">
      <c r="B8" s="44">
        <v>182.4</v>
      </c>
      <c r="C8" s="44">
        <v>0.77149999999999996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152.73899999999998</v>
      </c>
      <c r="H8" s="9">
        <f>F8/$C$6</f>
        <v>0</v>
      </c>
      <c r="I8" s="10">
        <f t="shared" ref="I8" si="2">I9+H8</f>
        <v>0.99999999999999989</v>
      </c>
      <c r="K8" s="44">
        <v>90</v>
      </c>
      <c r="L8" s="44">
        <v>2290.9</v>
      </c>
      <c r="N8" s="42">
        <f>K7</f>
        <v>137</v>
      </c>
      <c r="O8" s="30">
        <f>L7</f>
        <v>4885</v>
      </c>
      <c r="P8" s="29">
        <f>O8+P9</f>
        <v>35901.9</v>
      </c>
      <c r="Q8" s="9">
        <f>O8/$L$6</f>
        <v>0.13606522217487096</v>
      </c>
      <c r="R8" s="10">
        <f t="shared" ref="R8:R15" si="3">R9+Q8</f>
        <v>1</v>
      </c>
      <c r="S8"/>
      <c r="T8" s="79"/>
      <c r="U8" s="99">
        <f t="shared" ref="U8:U20" si="4">Q8</f>
        <v>0.13606522217487096</v>
      </c>
      <c r="V8" s="100">
        <f t="shared" ref="V8:V20" si="5">1-R8</f>
        <v>0</v>
      </c>
      <c r="W8" s="101">
        <f t="shared" ref="W8:W20" si="6">SQRT(N8/$N$8)</f>
        <v>1</v>
      </c>
      <c r="X8" s="101">
        <f t="shared" ref="X8:X19" si="7">0.67*((N8/$N$8)^3)+0.33*(N8/$N$8)</f>
        <v>1</v>
      </c>
      <c r="Y8" s="101">
        <f t="shared" ref="Y8:Y17" si="8">X8+Y9</f>
        <v>1.7856627524604143</v>
      </c>
      <c r="Z8" s="101">
        <f t="shared" ref="Z8:Z19" si="9">Y8/$Y$8</f>
        <v>1</v>
      </c>
      <c r="AA8" s="102">
        <f>1-Z8</f>
        <v>0</v>
      </c>
      <c r="AB8" s="103">
        <v>0</v>
      </c>
      <c r="AC8" s="104">
        <f t="shared" ref="AC8:AC20" si="10">AB8/$AB$21</f>
        <v>0</v>
      </c>
      <c r="AD8" s="105">
        <f>AC8+AD9</f>
        <v>1</v>
      </c>
      <c r="AF8" s="76"/>
      <c r="AK8" s="74"/>
      <c r="AV8" s="155">
        <v>250</v>
      </c>
      <c r="AW8" s="10">
        <v>1</v>
      </c>
      <c r="AX8" s="155">
        <v>250</v>
      </c>
      <c r="AY8" s="10">
        <v>1</v>
      </c>
      <c r="AZ8" s="155">
        <v>250</v>
      </c>
      <c r="BA8" s="10">
        <v>1</v>
      </c>
      <c r="BB8" s="155">
        <v>250</v>
      </c>
      <c r="BC8" s="10">
        <v>1</v>
      </c>
      <c r="BE8" s="155">
        <v>250</v>
      </c>
      <c r="BF8" s="10">
        <v>1</v>
      </c>
      <c r="BG8" s="155">
        <v>250</v>
      </c>
      <c r="BH8" s="10">
        <v>1</v>
      </c>
      <c r="BI8" s="155">
        <v>250</v>
      </c>
      <c r="BJ8" s="10">
        <v>1</v>
      </c>
      <c r="BK8" s="155">
        <v>250</v>
      </c>
      <c r="BL8" s="10">
        <v>1</v>
      </c>
    </row>
    <row r="9" spans="1:64" ht="17.25" customHeight="1">
      <c r="B9" s="44">
        <v>171.2</v>
      </c>
      <c r="C9" s="44">
        <v>1.0103</v>
      </c>
      <c r="D9" s="20"/>
      <c r="E9" s="32">
        <f t="shared" si="0"/>
        <v>182.4</v>
      </c>
      <c r="F9" s="30">
        <f t="shared" si="1"/>
        <v>0.77149999999999996</v>
      </c>
      <c r="G9" s="29">
        <f>F9+G10</f>
        <v>152.73899999999998</v>
      </c>
      <c r="H9" s="9">
        <f>F9/$C$6</f>
        <v>5.0511002428980161E-3</v>
      </c>
      <c r="I9" s="10">
        <f t="shared" ref="I9:I22" si="11">I10+H9</f>
        <v>0.99999999999999989</v>
      </c>
      <c r="K9" s="44">
        <v>63</v>
      </c>
      <c r="L9" s="44">
        <v>4936.8999999999996</v>
      </c>
      <c r="N9" s="42">
        <f t="shared" ref="N9:O17" si="12">K8</f>
        <v>90</v>
      </c>
      <c r="O9" s="30">
        <f t="shared" si="12"/>
        <v>2290.9</v>
      </c>
      <c r="P9" s="29">
        <f t="shared" ref="P9:P15" si="13">O9+P10</f>
        <v>31016.9</v>
      </c>
      <c r="Q9" s="9">
        <f t="shared" ref="Q9:Q17" si="14">O9/$L$6</f>
        <v>6.3809993342970703E-2</v>
      </c>
      <c r="R9" s="11">
        <f t="shared" si="3"/>
        <v>0.86393477782512906</v>
      </c>
      <c r="S9"/>
      <c r="T9" s="79"/>
      <c r="U9" s="90">
        <f t="shared" si="4"/>
        <v>6.3809993342970703E-2</v>
      </c>
      <c r="V9" s="85">
        <f t="shared" si="5"/>
        <v>0.13606522217487094</v>
      </c>
      <c r="W9" s="86">
        <f t="shared" si="6"/>
        <v>0.81051484043744881</v>
      </c>
      <c r="X9" s="86">
        <f t="shared" si="7"/>
        <v>0.40673890360444481</v>
      </c>
      <c r="Y9" s="86">
        <f t="shared" si="8"/>
        <v>0.78566275246041428</v>
      </c>
      <c r="Z9" s="86">
        <f t="shared" si="9"/>
        <v>0.4399838387051932</v>
      </c>
      <c r="AA9" s="84">
        <f t="shared" ref="AA9:AA19" si="15">1-Z9</f>
        <v>0.5600161612948068</v>
      </c>
      <c r="AB9" s="89">
        <f t="shared" ref="AB9:AB19" si="16">X9*(U9/W9)*(AA9/V9)</f>
        <v>0.13179437259324031</v>
      </c>
      <c r="AC9" s="88">
        <f t="shared" si="10"/>
        <v>0.29565865268712804</v>
      </c>
      <c r="AD9" s="91">
        <f t="shared" ref="AD9:AD18" si="17">AC9+AD10</f>
        <v>1</v>
      </c>
      <c r="AF9" s="76"/>
      <c r="AK9" s="74"/>
      <c r="AV9" s="156">
        <v>125</v>
      </c>
      <c r="AW9" s="11">
        <v>0.86464757709251105</v>
      </c>
      <c r="AX9" s="156">
        <v>125</v>
      </c>
      <c r="AY9" s="11">
        <v>0.96691880988401413</v>
      </c>
      <c r="AZ9" s="156">
        <v>125</v>
      </c>
      <c r="BA9" s="11">
        <v>0.82020219626982738</v>
      </c>
      <c r="BB9" s="156">
        <v>125</v>
      </c>
      <c r="BC9" s="11">
        <v>0.72859884836852218</v>
      </c>
      <c r="BE9" s="156">
        <v>125</v>
      </c>
      <c r="BF9" s="11">
        <v>1</v>
      </c>
      <c r="BG9" s="156">
        <v>125</v>
      </c>
      <c r="BH9" s="11">
        <v>1</v>
      </c>
      <c r="BI9" s="156">
        <v>125</v>
      </c>
      <c r="BJ9" s="11">
        <v>1</v>
      </c>
      <c r="BK9" s="156">
        <v>125</v>
      </c>
      <c r="BL9" s="11">
        <v>0.90817035065385954</v>
      </c>
    </row>
    <row r="10" spans="1:64" ht="17.25" customHeight="1">
      <c r="B10" s="44">
        <v>160</v>
      </c>
      <c r="C10" s="44">
        <v>1.3319000000000001</v>
      </c>
      <c r="D10" s="20"/>
      <c r="E10" s="32">
        <f t="shared" si="0"/>
        <v>171.2</v>
      </c>
      <c r="F10" s="30">
        <f t="shared" si="1"/>
        <v>1.0103</v>
      </c>
      <c r="G10" s="26">
        <f>F10+G11</f>
        <v>151.96749999999997</v>
      </c>
      <c r="H10" s="9">
        <f t="shared" ref="H10:H23" si="18">F10/$C$6</f>
        <v>6.6145516207386469E-3</v>
      </c>
      <c r="I10" s="11">
        <f t="shared" si="11"/>
        <v>0.99494889975710188</v>
      </c>
      <c r="K10" s="44">
        <v>31.5</v>
      </c>
      <c r="L10" s="44">
        <v>7689.1</v>
      </c>
      <c r="N10" s="42">
        <f t="shared" si="12"/>
        <v>63</v>
      </c>
      <c r="O10" s="30">
        <f t="shared" si="12"/>
        <v>4936.8999999999996</v>
      </c>
      <c r="P10" s="29">
        <f t="shared" si="13"/>
        <v>28726</v>
      </c>
      <c r="Q10" s="9">
        <f t="shared" si="14"/>
        <v>0.13751082811773191</v>
      </c>
      <c r="R10" s="11">
        <f t="shared" si="3"/>
        <v>0.8001247844821584</v>
      </c>
      <c r="S10"/>
      <c r="T10" s="79"/>
      <c r="U10" s="90">
        <f t="shared" si="4"/>
        <v>0.13751082811773191</v>
      </c>
      <c r="V10" s="85">
        <f t="shared" si="5"/>
        <v>0.1998752155178416</v>
      </c>
      <c r="W10" s="86">
        <f t="shared" si="6"/>
        <v>0.67812536790665789</v>
      </c>
      <c r="X10" s="86">
        <f t="shared" si="7"/>
        <v>0.21690487459325888</v>
      </c>
      <c r="Y10" s="86">
        <f t="shared" si="8"/>
        <v>0.37892384885596953</v>
      </c>
      <c r="Z10" s="86">
        <f t="shared" si="9"/>
        <v>0.21220347925937361</v>
      </c>
      <c r="AA10" s="84">
        <f t="shared" si="15"/>
        <v>0.78779652074062634</v>
      </c>
      <c r="AB10" s="89">
        <f t="shared" si="16"/>
        <v>0.17336097145100951</v>
      </c>
      <c r="AC10" s="88">
        <f t="shared" si="10"/>
        <v>0.38890637163946729</v>
      </c>
      <c r="AD10" s="91">
        <f t="shared" si="17"/>
        <v>0.7043413473128719</v>
      </c>
      <c r="AF10" s="76"/>
      <c r="AK10" s="74"/>
      <c r="AV10" s="156">
        <v>63</v>
      </c>
      <c r="AW10" s="11">
        <v>0.56068281938325992</v>
      </c>
      <c r="AX10" s="156">
        <v>63</v>
      </c>
      <c r="AY10" s="11">
        <v>0.49611699445284924</v>
      </c>
      <c r="AZ10" s="156">
        <v>63</v>
      </c>
      <c r="BA10" s="11">
        <v>0.40508976817151821</v>
      </c>
      <c r="BB10" s="156">
        <v>63</v>
      </c>
      <c r="BC10" s="11">
        <v>0.39865642994241846</v>
      </c>
      <c r="BE10" s="156">
        <v>63</v>
      </c>
      <c r="BF10" s="11">
        <v>0.801056338028169</v>
      </c>
      <c r="BG10" s="156">
        <v>63</v>
      </c>
      <c r="BH10" s="11">
        <v>0.78731104960613152</v>
      </c>
      <c r="BI10" s="156">
        <v>63</v>
      </c>
      <c r="BJ10" s="11">
        <v>0.77814186584425593</v>
      </c>
      <c r="BK10" s="156">
        <v>63</v>
      </c>
      <c r="BL10" s="11">
        <v>0.65079273232264789</v>
      </c>
    </row>
    <row r="11" spans="1:64" ht="17.25" customHeight="1">
      <c r="A11"/>
      <c r="B11" s="44">
        <v>148.80000000000001</v>
      </c>
      <c r="C11" s="44">
        <v>1.7679</v>
      </c>
      <c r="D11" s="20"/>
      <c r="E11" s="32">
        <f t="shared" si="0"/>
        <v>160</v>
      </c>
      <c r="F11" s="30">
        <f t="shared" si="1"/>
        <v>1.3319000000000001</v>
      </c>
      <c r="G11" s="26">
        <f t="shared" ref="G11:G22" si="19">G12+F11</f>
        <v>150.95719999999997</v>
      </c>
      <c r="H11" s="9">
        <f t="shared" si="18"/>
        <v>8.7201042300918581E-3</v>
      </c>
      <c r="I11" s="11">
        <f t="shared" si="11"/>
        <v>0.98833434813636323</v>
      </c>
      <c r="K11" s="44">
        <v>16</v>
      </c>
      <c r="L11" s="44">
        <v>3585.6</v>
      </c>
      <c r="N11" s="42">
        <f t="shared" si="12"/>
        <v>31.5</v>
      </c>
      <c r="O11" s="30">
        <f t="shared" si="12"/>
        <v>7689.1</v>
      </c>
      <c r="P11" s="29">
        <f t="shared" si="13"/>
        <v>23789.1</v>
      </c>
      <c r="Q11" s="9">
        <f t="shared" si="14"/>
        <v>0.21416972360794276</v>
      </c>
      <c r="R11" s="11">
        <f t="shared" si="3"/>
        <v>0.66261395636442644</v>
      </c>
      <c r="S11"/>
      <c r="T11" s="79"/>
      <c r="U11" s="90">
        <f t="shared" si="4"/>
        <v>0.21416972360794276</v>
      </c>
      <c r="V11" s="85">
        <f t="shared" si="5"/>
        <v>0.33738604363557356</v>
      </c>
      <c r="W11" s="86">
        <f t="shared" si="6"/>
        <v>0.4795070461414202</v>
      </c>
      <c r="X11" s="86">
        <f t="shared" si="7"/>
        <v>8.402004363072671E-2</v>
      </c>
      <c r="Y11" s="86">
        <f t="shared" si="8"/>
        <v>0.16201897426271061</v>
      </c>
      <c r="Z11" s="86">
        <f t="shared" si="9"/>
        <v>9.0733244023525297E-2</v>
      </c>
      <c r="AA11" s="84">
        <f t="shared" si="15"/>
        <v>0.90926675597647466</v>
      </c>
      <c r="AB11" s="89">
        <f t="shared" si="16"/>
        <v>0.10113702746701835</v>
      </c>
      <c r="AC11" s="88">
        <f t="shared" si="10"/>
        <v>0.22688402159602808</v>
      </c>
      <c r="AD11" s="91">
        <f t="shared" si="17"/>
        <v>0.31543497567340462</v>
      </c>
      <c r="AF11" s="76"/>
      <c r="AK11" s="74"/>
      <c r="AV11" s="157">
        <v>31.5</v>
      </c>
      <c r="AW11" s="11">
        <v>0.19140969162995594</v>
      </c>
      <c r="AX11" s="157">
        <v>31.5</v>
      </c>
      <c r="AY11" s="11">
        <v>0.18285426122037318</v>
      </c>
      <c r="AZ11" s="157">
        <v>31.5</v>
      </c>
      <c r="BA11" s="11">
        <v>0.15504619138922782</v>
      </c>
      <c r="BB11" s="157">
        <v>31.5</v>
      </c>
      <c r="BC11" s="11">
        <v>0.14241842610364686</v>
      </c>
      <c r="BE11" s="157">
        <v>31.5</v>
      </c>
      <c r="BF11" s="11">
        <v>0.56363179074446679</v>
      </c>
      <c r="BG11" s="157">
        <v>31.5</v>
      </c>
      <c r="BH11" s="11">
        <v>0.64296359378326584</v>
      </c>
      <c r="BI11" s="157">
        <v>31.5</v>
      </c>
      <c r="BJ11" s="11">
        <v>0.59155744024672319</v>
      </c>
      <c r="BK11" s="157">
        <v>31.5</v>
      </c>
      <c r="BL11" s="11">
        <v>0.51087837055896312</v>
      </c>
    </row>
    <row r="12" spans="1:64" ht="17.25" customHeight="1">
      <c r="A12"/>
      <c r="B12" s="44">
        <v>137.6</v>
      </c>
      <c r="C12" s="44">
        <v>2.3626</v>
      </c>
      <c r="D12" s="20"/>
      <c r="E12" s="32">
        <f t="shared" si="0"/>
        <v>148.80000000000001</v>
      </c>
      <c r="F12" s="30">
        <f t="shared" si="1"/>
        <v>1.7679</v>
      </c>
      <c r="G12" s="26">
        <f t="shared" si="19"/>
        <v>149.62529999999998</v>
      </c>
      <c r="H12" s="9">
        <f t="shared" si="18"/>
        <v>1.1574646946752304E-2</v>
      </c>
      <c r="I12" s="11">
        <f t="shared" si="11"/>
        <v>0.97961424390627139</v>
      </c>
      <c r="K12" s="44">
        <v>8</v>
      </c>
      <c r="L12" s="44">
        <v>3010.4</v>
      </c>
      <c r="N12" s="42">
        <f t="shared" si="12"/>
        <v>16</v>
      </c>
      <c r="O12" s="30">
        <f t="shared" si="12"/>
        <v>3585.6</v>
      </c>
      <c r="P12" s="29">
        <f t="shared" si="13"/>
        <v>16100</v>
      </c>
      <c r="Q12" s="9">
        <f t="shared" si="14"/>
        <v>9.9872151613145818E-2</v>
      </c>
      <c r="R12" s="11">
        <f t="shared" si="3"/>
        <v>0.44844423275648365</v>
      </c>
      <c r="S12"/>
      <c r="T12" s="79"/>
      <c r="U12" s="90">
        <f t="shared" si="4"/>
        <v>9.9872151613145818E-2</v>
      </c>
      <c r="V12" s="85">
        <f t="shared" si="5"/>
        <v>0.55155576724351629</v>
      </c>
      <c r="W12" s="86">
        <f t="shared" si="6"/>
        <v>0.34174306308670438</v>
      </c>
      <c r="X12" s="86">
        <f t="shared" si="7"/>
        <v>3.9607412906745978E-2</v>
      </c>
      <c r="Y12" s="86">
        <f t="shared" si="8"/>
        <v>7.7998930631983918E-2</v>
      </c>
      <c r="Z12" s="86">
        <f t="shared" si="9"/>
        <v>4.3680661717623553E-2</v>
      </c>
      <c r="AA12" s="84">
        <f t="shared" si="15"/>
        <v>0.95631933828237647</v>
      </c>
      <c r="AB12" s="89">
        <f t="shared" si="16"/>
        <v>2.0069413560483983E-2</v>
      </c>
      <c r="AC12" s="88">
        <f t="shared" si="10"/>
        <v>4.5022375817416423E-2</v>
      </c>
      <c r="AD12" s="91">
        <f t="shared" si="17"/>
        <v>8.8550954077376565E-2</v>
      </c>
      <c r="AF12" s="76"/>
      <c r="AK12" s="74"/>
      <c r="AV12" s="157">
        <v>16</v>
      </c>
      <c r="AW12" s="11">
        <v>7.6541850220264315E-2</v>
      </c>
      <c r="AX12" s="157">
        <v>16</v>
      </c>
      <c r="AY12" s="11">
        <v>7.9778113968734243E-2</v>
      </c>
      <c r="AZ12" s="157">
        <v>16</v>
      </c>
      <c r="BA12" s="11">
        <v>6.9635698100052296E-2</v>
      </c>
      <c r="BB12" s="157">
        <v>16</v>
      </c>
      <c r="BC12" s="11">
        <v>4.3378119001919388E-2</v>
      </c>
      <c r="BE12" s="157">
        <v>16</v>
      </c>
      <c r="BF12" s="11">
        <v>0.44743460764587528</v>
      </c>
      <c r="BG12" s="157">
        <v>16</v>
      </c>
      <c r="BH12" s="11">
        <v>0.52182243985522669</v>
      </c>
      <c r="BI12" s="157">
        <v>16</v>
      </c>
      <c r="BJ12" s="11">
        <v>0.47937548188126444</v>
      </c>
      <c r="BK12" s="157">
        <v>16</v>
      </c>
      <c r="BL12" s="11">
        <v>0.40585580372642055</v>
      </c>
    </row>
    <row r="13" spans="1:64" ht="17.25" customHeight="1">
      <c r="A13"/>
      <c r="B13" s="44">
        <v>126.4</v>
      </c>
      <c r="C13" s="44">
        <v>3.1783999999999999</v>
      </c>
      <c r="D13" s="20"/>
      <c r="E13" s="32">
        <f t="shared" si="0"/>
        <v>137.6</v>
      </c>
      <c r="F13" s="30">
        <f t="shared" si="1"/>
        <v>2.3626</v>
      </c>
      <c r="G13" s="26">
        <f t="shared" si="19"/>
        <v>147.85739999999998</v>
      </c>
      <c r="H13" s="9">
        <f t="shared" si="18"/>
        <v>1.5468217023811865E-2</v>
      </c>
      <c r="I13" s="11">
        <f t="shared" si="11"/>
        <v>0.96803959695951913</v>
      </c>
      <c r="K13" s="44">
        <v>4</v>
      </c>
      <c r="L13" s="44">
        <v>2401.1999999999998</v>
      </c>
      <c r="N13" s="42">
        <f t="shared" si="12"/>
        <v>8</v>
      </c>
      <c r="O13" s="30">
        <f t="shared" si="12"/>
        <v>3010.4</v>
      </c>
      <c r="P13" s="29">
        <f t="shared" si="13"/>
        <v>12514.4</v>
      </c>
      <c r="Q13" s="9">
        <f t="shared" si="14"/>
        <v>8.3850715421746477E-2</v>
      </c>
      <c r="R13" s="11">
        <f t="shared" si="3"/>
        <v>0.34857208114333782</v>
      </c>
      <c r="S13"/>
      <c r="T13" s="79"/>
      <c r="U13" s="90">
        <f t="shared" si="4"/>
        <v>8.3850715421746477E-2</v>
      </c>
      <c r="V13" s="85">
        <f t="shared" si="5"/>
        <v>0.65142791885666218</v>
      </c>
      <c r="W13" s="86">
        <f t="shared" si="6"/>
        <v>0.24164883733207076</v>
      </c>
      <c r="X13" s="86">
        <f t="shared" si="7"/>
        <v>1.9403481357868794E-2</v>
      </c>
      <c r="Y13" s="86">
        <f t="shared" si="8"/>
        <v>3.8391517725237939E-2</v>
      </c>
      <c r="Z13" s="86">
        <f t="shared" si="9"/>
        <v>2.1499870382769282E-2</v>
      </c>
      <c r="AA13" s="84">
        <f t="shared" si="15"/>
        <v>0.97850012961723076</v>
      </c>
      <c r="AB13" s="89">
        <f t="shared" si="16"/>
        <v>1.011337800649606E-2</v>
      </c>
      <c r="AC13" s="88">
        <f t="shared" si="10"/>
        <v>2.2687673659213727E-2</v>
      </c>
      <c r="AD13" s="91">
        <f t="shared" si="17"/>
        <v>4.3528578259960135E-2</v>
      </c>
      <c r="AF13" s="76"/>
      <c r="AK13" s="74"/>
      <c r="AV13" s="157">
        <v>8</v>
      </c>
      <c r="AW13" s="11">
        <v>2.9845814977973568E-2</v>
      </c>
      <c r="AX13" s="157">
        <v>8</v>
      </c>
      <c r="AY13" s="11">
        <v>3.6913767019667171E-2</v>
      </c>
      <c r="AZ13" s="157">
        <v>8</v>
      </c>
      <c r="BA13" s="11">
        <v>3.4077043751089414E-2</v>
      </c>
      <c r="BB13" s="157">
        <v>8</v>
      </c>
      <c r="BC13" s="11">
        <v>1.1612284069097888E-2</v>
      </c>
      <c r="BE13" s="157">
        <v>8</v>
      </c>
      <c r="BF13" s="11">
        <v>0.30432595573440646</v>
      </c>
      <c r="BG13" s="157">
        <v>8</v>
      </c>
      <c r="BH13" s="11">
        <v>0.36661698956780925</v>
      </c>
      <c r="BI13" s="157">
        <v>8</v>
      </c>
      <c r="BJ13" s="11">
        <v>0.34714726291441789</v>
      </c>
      <c r="BK13" s="157">
        <v>8</v>
      </c>
      <c r="BL13" s="11">
        <v>0.27791922231223237</v>
      </c>
    </row>
    <row r="14" spans="1:64" ht="17.25" customHeight="1">
      <c r="A14"/>
      <c r="B14" s="44">
        <v>115.2</v>
      </c>
      <c r="C14" s="44">
        <v>4.3019999999999996</v>
      </c>
      <c r="D14" s="20"/>
      <c r="E14" s="32">
        <f t="shared" si="0"/>
        <v>126.4</v>
      </c>
      <c r="F14" s="30">
        <f t="shared" si="1"/>
        <v>3.1783999999999999</v>
      </c>
      <c r="G14" s="26">
        <f t="shared" si="19"/>
        <v>145.4948</v>
      </c>
      <c r="H14" s="9">
        <f t="shared" si="18"/>
        <v>2.0809354519801756E-2</v>
      </c>
      <c r="I14" s="11">
        <f t="shared" si="11"/>
        <v>0.95257137993570729</v>
      </c>
      <c r="K14" s="44">
        <v>2</v>
      </c>
      <c r="L14" s="44">
        <v>1262.3</v>
      </c>
      <c r="N14" s="42">
        <f t="shared" si="12"/>
        <v>4</v>
      </c>
      <c r="O14" s="30">
        <f t="shared" si="12"/>
        <v>2401.1999999999998</v>
      </c>
      <c r="P14" s="29">
        <f t="shared" si="13"/>
        <v>9504</v>
      </c>
      <c r="Q14" s="9">
        <f t="shared" si="14"/>
        <v>6.6882254142538414E-2</v>
      </c>
      <c r="R14" s="11">
        <f t="shared" si="3"/>
        <v>0.26472136572159133</v>
      </c>
      <c r="S14"/>
      <c r="T14" s="79"/>
      <c r="U14" s="90">
        <f t="shared" si="4"/>
        <v>6.6882254142538414E-2</v>
      </c>
      <c r="V14" s="85">
        <f t="shared" si="5"/>
        <v>0.73527863427840867</v>
      </c>
      <c r="W14" s="86">
        <f t="shared" si="6"/>
        <v>0.17087153154335219</v>
      </c>
      <c r="X14" s="86">
        <f t="shared" si="7"/>
        <v>9.6517125419963729E-3</v>
      </c>
      <c r="Y14" s="86">
        <f t="shared" si="8"/>
        <v>1.8988036367369142E-2</v>
      </c>
      <c r="Z14" s="86">
        <f t="shared" si="9"/>
        <v>1.0633607236980255E-2</v>
      </c>
      <c r="AA14" s="84">
        <f t="shared" si="15"/>
        <v>0.98936639276301974</v>
      </c>
      <c r="AB14" s="89">
        <f t="shared" si="16"/>
        <v>5.0833589324161352E-3</v>
      </c>
      <c r="AC14" s="88">
        <f t="shared" si="10"/>
        <v>1.1403666359274565E-2</v>
      </c>
      <c r="AD14" s="91">
        <f t="shared" si="17"/>
        <v>2.0840904600746404E-2</v>
      </c>
      <c r="AF14" s="76"/>
      <c r="AK14" s="74"/>
      <c r="AV14" s="157">
        <v>4</v>
      </c>
      <c r="AW14" s="11">
        <v>1.1563876651982379E-2</v>
      </c>
      <c r="AX14" s="157">
        <v>4</v>
      </c>
      <c r="AY14" s="11">
        <v>1.8255168935955621E-2</v>
      </c>
      <c r="AZ14" s="157">
        <v>4</v>
      </c>
      <c r="BA14" s="11">
        <v>1.9522398466097261E-2</v>
      </c>
      <c r="BB14" s="157">
        <v>4</v>
      </c>
      <c r="BC14" s="11">
        <v>7.1017274472168906E-3</v>
      </c>
      <c r="BE14" s="157">
        <v>4</v>
      </c>
      <c r="BF14" s="11">
        <v>0.19315895372233402</v>
      </c>
      <c r="BG14" s="157">
        <v>4</v>
      </c>
      <c r="BH14" s="11">
        <v>0.24845646157121568</v>
      </c>
      <c r="BI14" s="157">
        <v>4</v>
      </c>
      <c r="BJ14" s="11">
        <v>0.24325366229760986</v>
      </c>
      <c r="BK14" s="157">
        <v>4</v>
      </c>
      <c r="BL14" s="11">
        <v>0.19633144312000925</v>
      </c>
    </row>
    <row r="15" spans="1:64" ht="17.25" customHeight="1">
      <c r="A15"/>
      <c r="B15" s="44">
        <v>104</v>
      </c>
      <c r="C15" s="44">
        <v>5.8521999999999998</v>
      </c>
      <c r="D15" s="20"/>
      <c r="E15" s="32">
        <f t="shared" si="0"/>
        <v>115.2</v>
      </c>
      <c r="F15" s="30">
        <f t="shared" si="1"/>
        <v>4.3019999999999996</v>
      </c>
      <c r="G15" s="26">
        <f t="shared" si="19"/>
        <v>142.31639999999999</v>
      </c>
      <c r="H15" s="9">
        <f t="shared" si="18"/>
        <v>2.8165694419892761E-2</v>
      </c>
      <c r="I15" s="11">
        <f t="shared" si="11"/>
        <v>0.93176202541590558</v>
      </c>
      <c r="K15" s="44">
        <v>1</v>
      </c>
      <c r="L15" s="44">
        <v>589</v>
      </c>
      <c r="N15" s="42">
        <f t="shared" si="12"/>
        <v>2</v>
      </c>
      <c r="O15" s="30">
        <f t="shared" si="12"/>
        <v>1262.3</v>
      </c>
      <c r="P15" s="29">
        <f t="shared" si="13"/>
        <v>7102.7999999999993</v>
      </c>
      <c r="Q15" s="9">
        <f t="shared" si="14"/>
        <v>3.5159699068851503E-2</v>
      </c>
      <c r="R15" s="11">
        <f t="shared" si="3"/>
        <v>0.1978391115790529</v>
      </c>
      <c r="S15"/>
      <c r="T15" s="79"/>
      <c r="U15" s="90">
        <f t="shared" si="4"/>
        <v>3.5159699068851503E-2</v>
      </c>
      <c r="V15" s="85">
        <f t="shared" si="5"/>
        <v>0.80216088842094713</v>
      </c>
      <c r="W15" s="86">
        <f t="shared" si="6"/>
        <v>0.12082441866603538</v>
      </c>
      <c r="X15" s="86">
        <f t="shared" si="7"/>
        <v>4.8196027538809335E-3</v>
      </c>
      <c r="Y15" s="86">
        <f t="shared" si="8"/>
        <v>9.3363238253727707E-3</v>
      </c>
      <c r="Z15" s="86">
        <f t="shared" si="9"/>
        <v>5.2284922292905054E-3</v>
      </c>
      <c r="AA15" s="84">
        <f t="shared" si="15"/>
        <v>0.99477150777070944</v>
      </c>
      <c r="AB15" s="89">
        <f t="shared" si="16"/>
        <v>1.7392560939391423E-3</v>
      </c>
      <c r="AC15" s="88">
        <f t="shared" si="10"/>
        <v>3.9017304251600369E-3</v>
      </c>
      <c r="AD15" s="91">
        <f t="shared" si="17"/>
        <v>9.4372382414718379E-3</v>
      </c>
      <c r="AF15" s="76"/>
      <c r="AK15" s="74"/>
      <c r="AV15" s="157">
        <v>2</v>
      </c>
      <c r="AW15" s="11">
        <v>6.3876651982378851E-3</v>
      </c>
      <c r="AX15" s="157">
        <v>2</v>
      </c>
      <c r="AY15" s="11">
        <v>9.8840141200201709E-3</v>
      </c>
      <c r="AZ15" s="157">
        <v>2</v>
      </c>
      <c r="BA15" s="11">
        <v>1.0109813491371796E-2</v>
      </c>
      <c r="BB15" s="157">
        <v>2</v>
      </c>
      <c r="BC15" s="11">
        <v>5.1823416506717847E-3</v>
      </c>
      <c r="BE15" s="157">
        <v>2</v>
      </c>
      <c r="BF15" s="11">
        <v>0.13506036217303824</v>
      </c>
      <c r="BG15" s="157">
        <v>2</v>
      </c>
      <c r="BH15" s="11">
        <v>0.16350862252501597</v>
      </c>
      <c r="BI15" s="157">
        <v>2</v>
      </c>
      <c r="BJ15" s="11">
        <v>0.16249036237471087</v>
      </c>
      <c r="BK15" s="157">
        <v>2</v>
      </c>
      <c r="BL15" s="11">
        <v>0.14755236662423329</v>
      </c>
    </row>
    <row r="16" spans="1:64" ht="17.25" customHeight="1">
      <c r="A16"/>
      <c r="B16" s="44">
        <v>92.8</v>
      </c>
      <c r="C16" s="44">
        <v>7.9854000000000003</v>
      </c>
      <c r="D16" s="20"/>
      <c r="E16" s="32">
        <f t="shared" si="0"/>
        <v>104</v>
      </c>
      <c r="F16" s="30">
        <f t="shared" si="1"/>
        <v>5.8521999999999998</v>
      </c>
      <c r="G16" s="26">
        <f t="shared" si="19"/>
        <v>138.01439999999999</v>
      </c>
      <c r="H16" s="9">
        <f t="shared" si="18"/>
        <v>3.8315034143211628E-2</v>
      </c>
      <c r="I16" s="11">
        <f t="shared" si="11"/>
        <v>0.90359633099601278</v>
      </c>
      <c r="K16" s="44">
        <v>0.5</v>
      </c>
      <c r="L16" s="44">
        <v>411.4</v>
      </c>
      <c r="N16" s="42">
        <f t="shared" si="12"/>
        <v>1</v>
      </c>
      <c r="O16" s="30">
        <f t="shared" si="12"/>
        <v>589</v>
      </c>
      <c r="P16" s="29">
        <f>O16+P17</f>
        <v>5840.4999999999991</v>
      </c>
      <c r="Q16" s="9">
        <f t="shared" si="14"/>
        <v>1.640581696233347E-2</v>
      </c>
      <c r="R16" s="11">
        <f>Q16+R17</f>
        <v>0.1626794125102014</v>
      </c>
      <c r="S16"/>
      <c r="T16" s="79"/>
      <c r="U16" s="90">
        <f t="shared" si="4"/>
        <v>1.640581696233347E-2</v>
      </c>
      <c r="V16" s="85">
        <f t="shared" si="5"/>
        <v>0.83732058748979865</v>
      </c>
      <c r="W16" s="86">
        <f t="shared" si="6"/>
        <v>8.5435765771676095E-2</v>
      </c>
      <c r="X16" s="86">
        <f t="shared" si="7"/>
        <v>2.4090196873008101E-3</v>
      </c>
      <c r="Y16" s="86">
        <f t="shared" si="8"/>
        <v>4.5167210714918372E-3</v>
      </c>
      <c r="Z16" s="86">
        <f t="shared" si="9"/>
        <v>2.5294367960962253E-3</v>
      </c>
      <c r="AA16" s="84">
        <f t="shared" si="15"/>
        <v>0.99747056320390382</v>
      </c>
      <c r="AB16" s="89">
        <f t="shared" si="16"/>
        <v>5.5107005607049001E-4</v>
      </c>
      <c r="AC16" s="88">
        <f t="shared" si="10"/>
        <v>1.2362335895544734E-3</v>
      </c>
      <c r="AD16" s="91">
        <f t="shared" si="17"/>
        <v>5.5355078163118005E-3</v>
      </c>
      <c r="AF16" s="76"/>
      <c r="AK16" s="74"/>
      <c r="AV16" s="156">
        <v>1</v>
      </c>
      <c r="AW16" s="11">
        <v>3.0837004405286344E-3</v>
      </c>
      <c r="AX16" s="156">
        <v>1</v>
      </c>
      <c r="AY16" s="11">
        <v>4.437720625315179E-3</v>
      </c>
      <c r="AZ16" s="156">
        <v>1</v>
      </c>
      <c r="BA16" s="11">
        <v>6.3622102143977687E-3</v>
      </c>
      <c r="BB16" s="156">
        <v>1</v>
      </c>
      <c r="BC16" s="11">
        <v>3.6468330134357004E-3</v>
      </c>
      <c r="BE16" s="156">
        <v>1</v>
      </c>
      <c r="BF16" s="11">
        <v>8.9285714285714288E-2</v>
      </c>
      <c r="BG16" s="156">
        <v>1</v>
      </c>
      <c r="BH16" s="11">
        <v>0.10794123908878007</v>
      </c>
      <c r="BI16" s="156">
        <v>1</v>
      </c>
      <c r="BJ16" s="11">
        <v>0.12432536622976099</v>
      </c>
      <c r="BK16" s="156">
        <v>1</v>
      </c>
      <c r="BL16" s="11">
        <v>0.10554333989121628</v>
      </c>
    </row>
    <row r="17" spans="1:66" ht="17.25" customHeight="1">
      <c r="A17"/>
      <c r="B17" s="44">
        <v>81.599999999999994</v>
      </c>
      <c r="C17" s="44">
        <v>10.8901</v>
      </c>
      <c r="D17" s="20"/>
      <c r="E17" s="32">
        <f t="shared" si="0"/>
        <v>92.8</v>
      </c>
      <c r="F17" s="30">
        <f t="shared" si="1"/>
        <v>7.9854000000000003</v>
      </c>
      <c r="G17" s="26">
        <f t="shared" si="19"/>
        <v>132.16219999999998</v>
      </c>
      <c r="H17" s="9">
        <f t="shared" si="18"/>
        <v>5.2281342682615452E-2</v>
      </c>
      <c r="I17" s="11">
        <f t="shared" si="11"/>
        <v>0.8652812968528012</v>
      </c>
      <c r="K17" s="44">
        <v>0.25</v>
      </c>
      <c r="L17" s="44">
        <v>1017.9</v>
      </c>
      <c r="N17" s="42">
        <f t="shared" si="12"/>
        <v>0.5</v>
      </c>
      <c r="O17" s="30">
        <f t="shared" si="12"/>
        <v>411.4</v>
      </c>
      <c r="P17" s="29">
        <f>O17+P18</f>
        <v>5251.4999999999991</v>
      </c>
      <c r="Q17" s="9">
        <f t="shared" si="14"/>
        <v>1.145900356248555E-2</v>
      </c>
      <c r="R17" s="11">
        <f>Q17+R18</f>
        <v>0.14627359554786792</v>
      </c>
      <c r="S17"/>
      <c r="T17" s="79"/>
      <c r="U17" s="90">
        <f t="shared" si="4"/>
        <v>1.145900356248555E-2</v>
      </c>
      <c r="V17" s="85">
        <f t="shared" si="5"/>
        <v>0.8537264044521321</v>
      </c>
      <c r="W17" s="86">
        <f t="shared" si="6"/>
        <v>6.0412209333017691E-2</v>
      </c>
      <c r="X17" s="86">
        <f t="shared" si="7"/>
        <v>1.204412132445448E-3</v>
      </c>
      <c r="Y17" s="86">
        <f t="shared" si="8"/>
        <v>2.1077013841910271E-3</v>
      </c>
      <c r="Z17" s="86">
        <f t="shared" si="9"/>
        <v>1.1803468383304097E-3</v>
      </c>
      <c r="AA17" s="84">
        <f t="shared" si="15"/>
        <v>0.99881965316166954</v>
      </c>
      <c r="AB17" s="89">
        <f t="shared" si="16"/>
        <v>2.6727948321730367E-4</v>
      </c>
      <c r="AC17" s="88">
        <f t="shared" si="10"/>
        <v>5.9959685944127291E-4</v>
      </c>
      <c r="AD17" s="91">
        <f t="shared" si="17"/>
        <v>4.299274226757327E-3</v>
      </c>
      <c r="AF17" s="76"/>
      <c r="AK17" s="74"/>
      <c r="AV17" s="156">
        <v>0.5</v>
      </c>
      <c r="AW17" s="11">
        <v>1.3215859030837004E-3</v>
      </c>
      <c r="AX17" s="156">
        <v>0.5</v>
      </c>
      <c r="AY17" s="11">
        <v>3.1265758951084218E-3</v>
      </c>
      <c r="AZ17" s="156">
        <v>0.5</v>
      </c>
      <c r="BA17" s="11">
        <v>5.490674568589855E-3</v>
      </c>
      <c r="BB17" s="156">
        <v>0.5</v>
      </c>
      <c r="BC17" s="11">
        <v>2.9750479846449135E-3</v>
      </c>
      <c r="BE17" s="156">
        <v>0.5</v>
      </c>
      <c r="BF17" s="11">
        <v>6.1116700201207241E-2</v>
      </c>
      <c r="BG17" s="156">
        <v>0.5</v>
      </c>
      <c r="BH17" s="11">
        <v>9.0909090909090912E-2</v>
      </c>
      <c r="BI17" s="156">
        <v>0.5</v>
      </c>
      <c r="BJ17" s="11">
        <v>0.11044718581341559</v>
      </c>
      <c r="BK17" s="156">
        <v>0.5</v>
      </c>
      <c r="BL17" s="11">
        <v>8.6101145700729076E-2</v>
      </c>
    </row>
    <row r="18" spans="1:66" ht="17.25" customHeight="1">
      <c r="A18"/>
      <c r="B18" s="44">
        <v>70.400000000000006</v>
      </c>
      <c r="C18" s="44">
        <v>14.7453</v>
      </c>
      <c r="D18" s="20"/>
      <c r="E18" s="32">
        <f t="shared" si="0"/>
        <v>81.599999999999994</v>
      </c>
      <c r="F18" s="30">
        <f t="shared" si="1"/>
        <v>10.8901</v>
      </c>
      <c r="G18" s="26">
        <f t="shared" si="19"/>
        <v>124.17679999999999</v>
      </c>
      <c r="H18" s="9">
        <f t="shared" si="18"/>
        <v>7.1298751464917293E-2</v>
      </c>
      <c r="I18" s="11">
        <f t="shared" si="11"/>
        <v>0.81299995417018578</v>
      </c>
      <c r="K18" s="47">
        <v>0.125</v>
      </c>
      <c r="L18" s="41">
        <v>3822.2</v>
      </c>
      <c r="N18" s="42">
        <f t="shared" ref="N18:N20" si="20">K17</f>
        <v>0.25</v>
      </c>
      <c r="O18" s="30">
        <f t="shared" ref="O18:O20" si="21">L17</f>
        <v>1017.9</v>
      </c>
      <c r="P18" s="29">
        <f t="shared" ref="P18:P20" si="22">O18+P19</f>
        <v>4840.0999999999995</v>
      </c>
      <c r="Q18" s="9">
        <f t="shared" ref="Q18:Q20" si="23">O18/$L$6</f>
        <v>2.835225990824998E-2</v>
      </c>
      <c r="R18" s="11">
        <f t="shared" ref="R18:R20" si="24">Q18+R19</f>
        <v>0.13481459198538237</v>
      </c>
      <c r="S18"/>
      <c r="T18" s="79"/>
      <c r="U18" s="90">
        <f t="shared" si="4"/>
        <v>2.835225990824998E-2</v>
      </c>
      <c r="V18" s="85">
        <f t="shared" si="5"/>
        <v>0.86518540801461763</v>
      </c>
      <c r="W18" s="86">
        <f t="shared" si="6"/>
        <v>4.2717882885838047E-2</v>
      </c>
      <c r="X18" s="86">
        <f t="shared" si="7"/>
        <v>6.0219385232210439E-4</v>
      </c>
      <c r="Y18" s="86">
        <f>X18+Y19</f>
        <v>9.0328925174557907E-4</v>
      </c>
      <c r="Z18" s="86">
        <f t="shared" si="9"/>
        <v>5.0585657930141755E-4</v>
      </c>
      <c r="AA18" s="84">
        <f t="shared" si="15"/>
        <v>0.99949414342069853</v>
      </c>
      <c r="AB18" s="89">
        <f t="shared" si="16"/>
        <v>4.6172707939532483E-4</v>
      </c>
      <c r="AC18" s="88">
        <f t="shared" si="10"/>
        <v>1.0358075501790134E-3</v>
      </c>
      <c r="AD18" s="91">
        <f t="shared" si="17"/>
        <v>3.6996773673160536E-3</v>
      </c>
      <c r="AF18" s="76"/>
      <c r="AK18" s="74"/>
      <c r="AV18" s="158">
        <v>0.25</v>
      </c>
      <c r="AW18" s="11">
        <v>9.911894273127754E-4</v>
      </c>
      <c r="AX18" s="158">
        <v>0.25</v>
      </c>
      <c r="AY18" s="11">
        <v>1.9162884518406456E-3</v>
      </c>
      <c r="AZ18" s="158">
        <v>0.25</v>
      </c>
      <c r="BA18" s="11">
        <v>2.6146069374237404E-3</v>
      </c>
      <c r="BB18" s="158">
        <v>0.25</v>
      </c>
      <c r="BC18" s="11">
        <v>2.2072936660268712E-3</v>
      </c>
      <c r="BE18" s="158">
        <v>0.25</v>
      </c>
      <c r="BF18" s="11">
        <v>4.8038229376257541E-2</v>
      </c>
      <c r="BG18" s="158">
        <v>0.25</v>
      </c>
      <c r="BH18" s="11">
        <v>4.5560996380668517E-2</v>
      </c>
      <c r="BI18" s="158">
        <v>0.25</v>
      </c>
      <c r="BJ18" s="11">
        <v>4.4140323824209717E-2</v>
      </c>
      <c r="BK18" s="158">
        <v>0.25</v>
      </c>
      <c r="BL18" s="11">
        <v>5.0514986691355165E-2</v>
      </c>
    </row>
    <row r="19" spans="1:66" ht="17.25" customHeight="1">
      <c r="A19"/>
      <c r="B19" s="44">
        <v>59.2</v>
      </c>
      <c r="C19" s="44">
        <v>19.576000000000001</v>
      </c>
      <c r="E19" s="32">
        <f t="shared" si="0"/>
        <v>70.400000000000006</v>
      </c>
      <c r="F19" s="30">
        <f t="shared" si="1"/>
        <v>14.7453</v>
      </c>
      <c r="G19" s="26">
        <f t="shared" si="19"/>
        <v>113.28669999999998</v>
      </c>
      <c r="H19" s="9">
        <f t="shared" si="18"/>
        <v>9.6539194311865362E-2</v>
      </c>
      <c r="I19" s="11">
        <f t="shared" si="11"/>
        <v>0.74170120270526851</v>
      </c>
      <c r="K19" s="65">
        <v>6.3E-2</v>
      </c>
      <c r="L19" s="1">
        <v>0</v>
      </c>
      <c r="N19" s="42">
        <f t="shared" si="20"/>
        <v>0.125</v>
      </c>
      <c r="O19" s="30">
        <f t="shared" si="21"/>
        <v>3822.2</v>
      </c>
      <c r="P19" s="29">
        <f t="shared" si="22"/>
        <v>3822.2</v>
      </c>
      <c r="Q19" s="9">
        <f t="shared" si="23"/>
        <v>0.1064623320771324</v>
      </c>
      <c r="R19" s="11">
        <f t="shared" si="24"/>
        <v>0.1064623320771324</v>
      </c>
      <c r="S19"/>
      <c r="T19" s="79"/>
      <c r="U19" s="90">
        <f t="shared" si="4"/>
        <v>0.1064623320771324</v>
      </c>
      <c r="V19" s="85">
        <f t="shared" si="5"/>
        <v>0.8935376679228676</v>
      </c>
      <c r="W19" s="86">
        <f t="shared" si="6"/>
        <v>3.0206104666508846E-2</v>
      </c>
      <c r="X19" s="86">
        <f t="shared" si="7"/>
        <v>3.0109539942347474E-4</v>
      </c>
      <c r="Y19" s="86">
        <f>X19</f>
        <v>3.0109539942347474E-4</v>
      </c>
      <c r="Z19" s="86">
        <f t="shared" si="9"/>
        <v>1.6861828976866091E-4</v>
      </c>
      <c r="AA19" s="84">
        <f t="shared" si="15"/>
        <v>0.99983138171023134</v>
      </c>
      <c r="AB19" s="89">
        <f t="shared" si="16"/>
        <v>1.1874607694677187E-3</v>
      </c>
      <c r="AC19" s="88">
        <f t="shared" si="10"/>
        <v>2.6638698171370405E-3</v>
      </c>
      <c r="AD19" s="91">
        <f>AC19+AD20</f>
        <v>2.6638698171370405E-3</v>
      </c>
      <c r="AF19" s="76"/>
      <c r="AK19" s="74"/>
      <c r="AV19" s="158">
        <v>0.125</v>
      </c>
      <c r="AW19" s="11">
        <v>6.6079295154185019E-4</v>
      </c>
      <c r="AX19" s="158">
        <v>0.125</v>
      </c>
      <c r="AY19" s="11">
        <v>1.1094301563287948E-3</v>
      </c>
      <c r="AZ19" s="158">
        <v>0.125</v>
      </c>
      <c r="BA19" s="11">
        <v>1.220149904131079E-3</v>
      </c>
      <c r="BB19" s="158">
        <v>0.125</v>
      </c>
      <c r="BC19" s="11">
        <v>1.5355086372360843E-3</v>
      </c>
      <c r="BE19" s="158">
        <v>0.125</v>
      </c>
      <c r="BF19" s="11">
        <v>3.0181086519114688E-2</v>
      </c>
      <c r="BG19" s="158">
        <v>0.125</v>
      </c>
      <c r="BH19" s="11">
        <v>2.852884820097935E-2</v>
      </c>
      <c r="BI19" s="158">
        <v>0.125</v>
      </c>
      <c r="BJ19" s="11">
        <v>2.6985350809560524E-2</v>
      </c>
      <c r="BK19" s="158">
        <v>0.125</v>
      </c>
      <c r="BL19" s="11">
        <v>2.812174516838329E-2</v>
      </c>
    </row>
    <row r="20" spans="1:66" ht="17.25" customHeight="1" thickBot="1">
      <c r="A20"/>
      <c r="B20" s="44">
        <v>48</v>
      </c>
      <c r="C20" s="44">
        <v>24.8491</v>
      </c>
      <c r="E20" s="32">
        <f t="shared" si="0"/>
        <v>59.2</v>
      </c>
      <c r="F20" s="30">
        <f t="shared" si="1"/>
        <v>19.576000000000001</v>
      </c>
      <c r="G20" s="26">
        <f t="shared" si="19"/>
        <v>98.541399999999982</v>
      </c>
      <c r="H20" s="9">
        <f t="shared" si="18"/>
        <v>0.12816634913152505</v>
      </c>
      <c r="I20" s="11">
        <f t="shared" si="11"/>
        <v>0.64516200839340321</v>
      </c>
      <c r="K20"/>
      <c r="L20"/>
      <c r="N20" s="42">
        <f t="shared" si="20"/>
        <v>6.3E-2</v>
      </c>
      <c r="O20" s="30">
        <f t="shared" si="21"/>
        <v>0</v>
      </c>
      <c r="P20" s="29">
        <f t="shared" si="22"/>
        <v>0</v>
      </c>
      <c r="Q20" s="9">
        <f t="shared" si="23"/>
        <v>0</v>
      </c>
      <c r="R20" s="11">
        <f t="shared" si="24"/>
        <v>0</v>
      </c>
      <c r="S20"/>
      <c r="T20" s="79"/>
      <c r="U20" s="92">
        <f t="shared" si="4"/>
        <v>0</v>
      </c>
      <c r="V20" s="93">
        <f t="shared" si="5"/>
        <v>1</v>
      </c>
      <c r="W20" s="94">
        <f t="shared" si="6"/>
        <v>2.1444207017246874E-2</v>
      </c>
      <c r="X20" s="151">
        <v>0</v>
      </c>
      <c r="Y20" s="151">
        <v>0</v>
      </c>
      <c r="Z20" s="151">
        <v>0</v>
      </c>
      <c r="AA20" s="95">
        <f>1-AH38</f>
        <v>1</v>
      </c>
      <c r="AB20" s="96">
        <v>0</v>
      </c>
      <c r="AC20" s="97">
        <f t="shared" si="10"/>
        <v>0</v>
      </c>
      <c r="AD20" s="98">
        <f>AC20</f>
        <v>0</v>
      </c>
      <c r="AF20" s="76"/>
      <c r="AK20" s="74"/>
      <c r="AV20" s="158">
        <v>6.3E-2</v>
      </c>
      <c r="AW20" s="11">
        <v>3.303964757709251E-4</v>
      </c>
      <c r="AX20" s="158">
        <v>6.3E-2</v>
      </c>
      <c r="AY20" s="11">
        <v>6.05143721633888E-4</v>
      </c>
      <c r="AZ20" s="158">
        <v>6.3E-2</v>
      </c>
      <c r="BA20" s="11">
        <v>6.1007495206553952E-4</v>
      </c>
      <c r="BB20" s="158">
        <v>6.3E-2</v>
      </c>
      <c r="BC20" s="11">
        <v>8.6372360844529745E-4</v>
      </c>
      <c r="BE20" s="158">
        <v>6.3E-2</v>
      </c>
      <c r="BF20" s="11">
        <v>2.4899396378269618E-2</v>
      </c>
      <c r="BG20" s="158">
        <v>6.3E-2</v>
      </c>
      <c r="BH20" s="11">
        <v>1.6606344475196936E-2</v>
      </c>
      <c r="BI20" s="158">
        <v>6.3E-2</v>
      </c>
      <c r="BJ20" s="11">
        <v>1.638396299151889E-2</v>
      </c>
      <c r="BK20" s="158">
        <v>6.3E-2</v>
      </c>
      <c r="BL20" s="11">
        <v>1.1977780349496587E-2</v>
      </c>
    </row>
    <row r="21" spans="1:66" ht="17.25" customHeight="1">
      <c r="A21"/>
      <c r="B21" s="44">
        <v>36.799999999999997</v>
      </c>
      <c r="C21" s="44">
        <v>28.523</v>
      </c>
      <c r="E21" s="32">
        <f t="shared" si="0"/>
        <v>48</v>
      </c>
      <c r="F21" s="30">
        <f t="shared" si="1"/>
        <v>24.8491</v>
      </c>
      <c r="G21" s="26">
        <f t="shared" si="19"/>
        <v>78.965399999999988</v>
      </c>
      <c r="H21" s="9">
        <f t="shared" si="18"/>
        <v>0.16268994821230992</v>
      </c>
      <c r="I21" s="11">
        <f t="shared" si="11"/>
        <v>0.51699565926187818</v>
      </c>
      <c r="K21"/>
      <c r="L21"/>
      <c r="S21"/>
      <c r="T21" s="77"/>
      <c r="U21" s="81"/>
      <c r="V21" s="81"/>
      <c r="W21" s="81"/>
      <c r="X21" s="81"/>
      <c r="Y21" s="81"/>
      <c r="Z21" s="81"/>
      <c r="AA21" s="81"/>
      <c r="AB21" s="80">
        <f>SUM(AB8:AB20)</f>
        <v>0.44576531549275433</v>
      </c>
      <c r="AC21" s="78">
        <f>SUM(AC8:AC20)</f>
        <v>1</v>
      </c>
      <c r="AD21" s="13"/>
    </row>
    <row r="22" spans="1:66" ht="17.25" customHeight="1">
      <c r="A22"/>
      <c r="B22" s="44">
        <v>25.6</v>
      </c>
      <c r="C22" s="44">
        <v>25.593299999999999</v>
      </c>
      <c r="E22" s="32">
        <f t="shared" si="0"/>
        <v>36.799999999999997</v>
      </c>
      <c r="F22" s="30">
        <f t="shared" si="1"/>
        <v>28.523</v>
      </c>
      <c r="G22" s="26">
        <f t="shared" si="19"/>
        <v>54.116299999999995</v>
      </c>
      <c r="H22" s="9">
        <f t="shared" si="18"/>
        <v>0.18674339886996774</v>
      </c>
      <c r="I22" s="11">
        <f t="shared" si="11"/>
        <v>0.35430571104956826</v>
      </c>
      <c r="K22" s="24"/>
      <c r="N22" t="s">
        <v>80</v>
      </c>
      <c r="O22" s="159">
        <f>N12+(0.65-R12)/(R11-R12)*(N11-N12)</f>
        <v>30.587096344175521</v>
      </c>
      <c r="P22"/>
      <c r="Q22"/>
      <c r="R22"/>
      <c r="S22"/>
      <c r="T22"/>
      <c r="W22" t="s">
        <v>80</v>
      </c>
      <c r="X22" s="159">
        <f>N11+(0.65-AD11)/(AD10-AD11)*(N10-N11)</f>
        <v>58.598548737734923</v>
      </c>
    </row>
    <row r="23" spans="1:66" ht="17.25" customHeight="1">
      <c r="A23"/>
      <c r="B23" s="63">
        <v>16</v>
      </c>
      <c r="C23" s="63">
        <v>0</v>
      </c>
      <c r="E23" s="32">
        <f t="shared" si="0"/>
        <v>25.6</v>
      </c>
      <c r="F23" s="30">
        <f t="shared" si="1"/>
        <v>25.593299999999999</v>
      </c>
      <c r="G23" s="26">
        <f>F23</f>
        <v>25.593299999999999</v>
      </c>
      <c r="H23" s="9">
        <f t="shared" si="18"/>
        <v>0.16756231217960052</v>
      </c>
      <c r="I23" s="11">
        <f>H23</f>
        <v>0.16756231217960052</v>
      </c>
      <c r="K23" s="24"/>
      <c r="N23"/>
      <c r="O23"/>
      <c r="P23"/>
      <c r="Q23"/>
      <c r="R23"/>
      <c r="S23"/>
      <c r="T23"/>
      <c r="Z23" s="82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ref="H24" si="25">F24/$C$6</f>
        <v>0</v>
      </c>
      <c r="I24" s="11">
        <f>H24</f>
        <v>0</v>
      </c>
      <c r="N24"/>
      <c r="O24"/>
      <c r="P24"/>
      <c r="Q24"/>
      <c r="R24"/>
      <c r="Z24" s="82"/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</row>
    <row r="26" spans="1:66" ht="17.25" customHeight="1" thickBot="1">
      <c r="A26"/>
      <c r="B26"/>
      <c r="C26"/>
      <c r="E26" t="s">
        <v>80</v>
      </c>
      <c r="F26" s="159">
        <f>E21+(0.65-I21)/(I20-I21)*(E20-E21)</f>
        <v>59.622774826317936</v>
      </c>
      <c r="I26" s="23"/>
      <c r="K26"/>
      <c r="L26"/>
      <c r="M26"/>
      <c r="N26" s="287"/>
      <c r="O26"/>
      <c r="P26"/>
      <c r="Q26"/>
      <c r="R26"/>
      <c r="Z26" s="82"/>
    </row>
    <row r="27" spans="1:66" ht="17.25" customHeight="1" thickBot="1">
      <c r="A27"/>
      <c r="B27" s="16" t="s">
        <v>1</v>
      </c>
      <c r="C27" s="17" t="s">
        <v>45</v>
      </c>
      <c r="E27" s="239" t="s">
        <v>176</v>
      </c>
      <c r="F27" s="240">
        <f t="shared" ref="F27" si="26">SLOPE(F30:F31,F28:F29)*0.84+INTERCEPT(F30:F31,F28:F29)</f>
        <v>87.384099982467973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0.8652812968528012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27">P28-P29</f>
        <v>0.26097941881288489</v>
      </c>
      <c r="R28" s="123">
        <f>Q28</f>
        <v>0.26097941881288489</v>
      </c>
      <c r="T28" s="113"/>
      <c r="U28" s="115">
        <f>U29+R28</f>
        <v>1</v>
      </c>
      <c r="V28" s="115">
        <f>U28-V31-V34-V37-V40-V43</f>
        <v>0.39835220357997109</v>
      </c>
      <c r="X28" s="130">
        <v>63</v>
      </c>
      <c r="Y28" s="131">
        <f>V28</f>
        <v>0.39835220357997109</v>
      </c>
      <c r="Z28" s="132">
        <f>ROUND(Y28*100,0)</f>
        <v>40</v>
      </c>
      <c r="AU28" s="25" t="s">
        <v>113</v>
      </c>
    </row>
    <row r="29" spans="1:66" customFormat="1" ht="25.5" customHeight="1">
      <c r="B29" s="44">
        <v>63</v>
      </c>
      <c r="C29" s="69">
        <f>(I19-I20)/(E19-E20)*(B29-E20)+I20</f>
        <v>0.67791637789207182</v>
      </c>
      <c r="F29" s="170">
        <f>INDEX(I8:I24,MATCH(0.84,I8:I24,-1)+1)</f>
        <v>0.81299995417018578</v>
      </c>
      <c r="K29" s="44">
        <v>63</v>
      </c>
      <c r="L29" s="69">
        <f>((R9-R10)/(N9-N10))*(K29-N10)+R10</f>
        <v>0.8001247844821584</v>
      </c>
      <c r="N29" s="111"/>
      <c r="O29" s="124">
        <v>63</v>
      </c>
      <c r="P29" s="85">
        <f t="shared" ref="P29:P34" si="28">(C29+L29)/2</f>
        <v>0.73902058118711511</v>
      </c>
      <c r="Q29" s="119">
        <f t="shared" si="27"/>
        <v>0.27474556953417262</v>
      </c>
      <c r="R29" s="125">
        <f t="shared" ref="R29:R32" si="29">Q29/2</f>
        <v>0.13737278476708631</v>
      </c>
      <c r="S29" s="12"/>
      <c r="T29" s="129">
        <v>63</v>
      </c>
      <c r="U29" s="115">
        <f>P29</f>
        <v>0.73902058118711511</v>
      </c>
      <c r="V29" s="115"/>
      <c r="W29" s="12"/>
      <c r="X29" s="133">
        <v>31.5</v>
      </c>
      <c r="Y29" s="88">
        <f>V31</f>
        <v>0.25739923240443668</v>
      </c>
      <c r="Z29" s="134">
        <f t="shared" ref="Z29:Z33" si="30">ROUND(Y29*100,0)</f>
        <v>26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</row>
    <row r="30" spans="1:66" customFormat="1" ht="15" thickBot="1">
      <c r="B30" s="44">
        <v>31.5</v>
      </c>
      <c r="C30" s="69">
        <f>(I22-I23)/(E22-E23)*(B30-E23)+I23</f>
        <v>0.26593606694145855</v>
      </c>
      <c r="F30" s="170">
        <f>INDEX(E8:E24,MATCH(0.84,I8:I24,-1))</f>
        <v>92.8</v>
      </c>
      <c r="K30" s="44">
        <v>31.5</v>
      </c>
      <c r="L30" s="69">
        <f>R11</f>
        <v>0.66261395636442644</v>
      </c>
      <c r="N30" s="111"/>
      <c r="O30" s="124">
        <v>31.5</v>
      </c>
      <c r="P30" s="85">
        <f t="shared" si="28"/>
        <v>0.46427501165294249</v>
      </c>
      <c r="Q30" s="119">
        <f t="shared" si="27"/>
        <v>0.24005289527470067</v>
      </c>
      <c r="R30" s="125">
        <f t="shared" si="29"/>
        <v>0.12002644763735033</v>
      </c>
      <c r="S30" s="12"/>
      <c r="T30" s="114"/>
      <c r="U30" s="115">
        <f>U29-R29</f>
        <v>0.60164779642002886</v>
      </c>
      <c r="V30" s="115"/>
      <c r="W30" s="12"/>
      <c r="X30" s="133">
        <v>16</v>
      </c>
      <c r="Y30" s="88">
        <f>V34</f>
        <v>0.14499448554063682</v>
      </c>
      <c r="Z30" s="134">
        <f t="shared" si="30"/>
        <v>14</v>
      </c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</row>
    <row r="31" spans="1:66" customFormat="1" ht="32.4" thickBot="1">
      <c r="B31" s="44">
        <v>16</v>
      </c>
      <c r="C31" s="69">
        <v>0</v>
      </c>
      <c r="F31" s="170">
        <f>INDEX(E8:E24,MATCH(0.84,I8:I24,-1)+1)</f>
        <v>81.599999999999994</v>
      </c>
      <c r="K31" s="44">
        <v>16</v>
      </c>
      <c r="L31" s="69">
        <f t="shared" ref="L31:L32" si="31">R12</f>
        <v>0.44844423275648365</v>
      </c>
      <c r="N31" s="111"/>
      <c r="O31" s="124">
        <v>16</v>
      </c>
      <c r="P31" s="85">
        <f t="shared" si="28"/>
        <v>0.22422211637824183</v>
      </c>
      <c r="Q31" s="119">
        <f t="shared" si="27"/>
        <v>4.9936075806572916E-2</v>
      </c>
      <c r="R31" s="125">
        <f t="shared" si="29"/>
        <v>2.4968037903286458E-2</v>
      </c>
      <c r="S31" s="12"/>
      <c r="T31" s="114"/>
      <c r="U31" s="115">
        <f>U32+R29</f>
        <v>0.60164779642002886</v>
      </c>
      <c r="V31" s="115">
        <f>U31-V34-V37-V40-V43</f>
        <v>0.25739923240443668</v>
      </c>
      <c r="W31" s="12"/>
      <c r="X31" s="133">
        <v>8</v>
      </c>
      <c r="Y31" s="88">
        <f>V37</f>
        <v>6.2651280294357667E-2</v>
      </c>
      <c r="Z31" s="134">
        <f t="shared" si="30"/>
        <v>6</v>
      </c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U31" s="186" t="s">
        <v>101</v>
      </c>
      <c r="AV31" s="187" t="s">
        <v>102</v>
      </c>
      <c r="AW31" s="182" t="s">
        <v>104</v>
      </c>
      <c r="AX31" s="183" t="s">
        <v>103</v>
      </c>
      <c r="AY31" s="184" t="s">
        <v>110</v>
      </c>
      <c r="AZ31" s="185" t="s">
        <v>112</v>
      </c>
      <c r="BA31" s="184" t="s">
        <v>111</v>
      </c>
      <c r="BB31" s="12"/>
      <c r="BC31" s="284" t="s">
        <v>107</v>
      </c>
      <c r="BD31" s="285"/>
      <c r="BE31" s="285"/>
      <c r="BF31" s="286"/>
      <c r="BG31" s="284" t="s">
        <v>108</v>
      </c>
      <c r="BH31" s="285"/>
      <c r="BI31" s="285"/>
      <c r="BJ31" s="286"/>
      <c r="BK31" s="284" t="s">
        <v>114</v>
      </c>
      <c r="BL31" s="285"/>
      <c r="BM31" s="285"/>
      <c r="BN31" s="286"/>
    </row>
    <row r="32" spans="1:66" customFormat="1" ht="14.4">
      <c r="B32" s="44">
        <v>8</v>
      </c>
      <c r="C32" s="69">
        <v>0</v>
      </c>
      <c r="K32" s="44">
        <v>8</v>
      </c>
      <c r="L32" s="69">
        <f t="shared" si="31"/>
        <v>0.34857208114333782</v>
      </c>
      <c r="N32" s="111"/>
      <c r="O32" s="124">
        <v>8</v>
      </c>
      <c r="P32" s="85">
        <f t="shared" si="28"/>
        <v>0.17428604057166891</v>
      </c>
      <c r="Q32" s="119">
        <f t="shared" si="27"/>
        <v>7.5366484782142459E-2</v>
      </c>
      <c r="R32" s="125">
        <f t="shared" si="29"/>
        <v>3.768324239107123E-2</v>
      </c>
      <c r="S32" s="12"/>
      <c r="T32" s="114">
        <v>31.5</v>
      </c>
      <c r="U32" s="115">
        <f>P30</f>
        <v>0.46427501165294249</v>
      </c>
      <c r="V32" s="115"/>
      <c r="W32" s="12"/>
      <c r="X32" s="133">
        <v>2</v>
      </c>
      <c r="Y32" s="88">
        <f>V40</f>
        <v>5.0574621398867467E-2</v>
      </c>
      <c r="Z32" s="134">
        <f t="shared" si="30"/>
        <v>5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U32" s="58">
        <v>256</v>
      </c>
      <c r="AV32" s="168">
        <f>IFERROR(SLOPE(BE32:BF32,BC32:BD32)*AU32+INTERCEPT(BE32:BF32,BC32:BD32),1)</f>
        <v>0.99999999999999989</v>
      </c>
      <c r="AW32" s="168">
        <f t="shared" ref="AW32:AW40" si="32">IFERROR(SLOPE(BI32:BJ32,BG32:BH32)*AU32+INTERCEPT(BI32:BJ32,BG32:BH32),1)</f>
        <v>1</v>
      </c>
      <c r="AX32" s="168">
        <f t="shared" ref="AX32:AX40" si="33">0.5*(AV32+AW32)</f>
        <v>1</v>
      </c>
      <c r="AY32" s="168">
        <f>IFERROR(SLOPE(BM32:BN32,BK32:BL32)*AU32+INTERCEPT(BM32:BN32,BK32:BL32),1)</f>
        <v>1</v>
      </c>
      <c r="AZ32" s="188">
        <f t="shared" ref="AZ32:AZ39" si="34">AV32-AV33</f>
        <v>4.521887477517661E-2</v>
      </c>
      <c r="BA32" s="189">
        <f>AY32-AY33</f>
        <v>2.6055042544124163E-2</v>
      </c>
      <c r="BB32" s="74"/>
      <c r="BC32" s="176">
        <f>IFERROR(INDEX($E$8:$E$24,MATCH(AU32,$E$8:$E$24,-1)),"-")</f>
        <v>256</v>
      </c>
      <c r="BD32" s="177" cm="1">
        <f t="array" ref="BD32">IFERROR(INDEX($E$8:$E$24,MATCH(AU32,$E$8:$E$24,-1)+1),BC32)</f>
        <v>182.4</v>
      </c>
      <c r="BE32" s="177">
        <f>IFERROR(INDEX($I$8:$I$24,MATCH(AU32,$E$8:$E$24,-1)),1)</f>
        <v>0.99999999999999989</v>
      </c>
      <c r="BF32" s="178" cm="1">
        <f t="array" ref="BF32">IFERROR(INDEX($I$8:$I$24,MATCH(AU32,$E$8:$E$24,-1)+1),BE32)</f>
        <v>0.99999999999999989</v>
      </c>
      <c r="BG32" s="177" t="str">
        <f t="shared" ref="BG32:BG40" si="35">IFERROR(INDEX($N$8:$N$24,MATCH(AU32,$N$8:$N$24,-1)),"-")</f>
        <v>-</v>
      </c>
      <c r="BH32" s="177" t="str" cm="1">
        <f t="array" ref="BH32">IFERROR(INDEX($N$8:$N$24,MATCH(AU32,$N$8:$N$24,-1)+1),BG32)</f>
        <v>-</v>
      </c>
      <c r="BI32" s="177">
        <f>IFERROR(INDEX($AD$8:$AD$24,MATCH(AU32,$N$8:$N$24,-1)),1)</f>
        <v>1</v>
      </c>
      <c r="BJ32" s="178" cm="1">
        <f t="array" ref="BJ32">IFERROR(INDEX($AD$8:$AD$24,MATCH(AU32,$N$8:$N$24,-1)+1),BI32)</f>
        <v>1</v>
      </c>
      <c r="BK32" s="177" t="str">
        <f>IFERROR(INDEX($N$8:$N$24,MATCH(AU32,$N$8:$N$24,-1)),"-")</f>
        <v>-</v>
      </c>
      <c r="BL32" s="177" t="str" cm="1">
        <f t="array" ref="BL32">IFERROR(INDEX($N$8:$N$24,MATCH(AU32,$N$8:$N$24,-1)+1),BK32)</f>
        <v>-</v>
      </c>
      <c r="BM32" s="177">
        <f>IFERROR(INDEX($R$8:$R$24,MATCH(AU32,$N$8:$N$24,-1)),1)</f>
        <v>1</v>
      </c>
      <c r="BN32" s="178" cm="1">
        <f t="array" ref="BN32">IFERROR(INDEX($R$8:$R$24,MATCH(AU32,$N$8:$N$24,-1)+1),BM32)</f>
        <v>1</v>
      </c>
    </row>
    <row r="33" spans="2:66" customFormat="1" ht="15" thickBot="1">
      <c r="B33" s="65">
        <v>2</v>
      </c>
      <c r="C33" s="69">
        <v>0</v>
      </c>
      <c r="K33" s="65">
        <v>2</v>
      </c>
      <c r="L33" s="69">
        <f>R15</f>
        <v>0.1978391115790529</v>
      </c>
      <c r="N33" s="111"/>
      <c r="O33" s="124">
        <v>2</v>
      </c>
      <c r="P33" s="85">
        <f t="shared" si="28"/>
        <v>9.891955578952645E-2</v>
      </c>
      <c r="Q33" s="119">
        <f t="shared" si="27"/>
        <v>2.5782758015592488E-2</v>
      </c>
      <c r="R33" s="125">
        <f>Q33/2</f>
        <v>1.2891379007796244E-2</v>
      </c>
      <c r="S33" s="12"/>
      <c r="T33" s="114"/>
      <c r="U33" s="115">
        <f>U32-R30</f>
        <v>0.34424856401559217</v>
      </c>
      <c r="V33" s="115"/>
      <c r="W33" s="12"/>
      <c r="X33" s="135">
        <v>0.5</v>
      </c>
      <c r="Y33" s="97">
        <f>V43</f>
        <v>8.6028176781730206E-2</v>
      </c>
      <c r="Z33" s="136">
        <f t="shared" si="30"/>
        <v>9</v>
      </c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U33" s="58">
        <v>128</v>
      </c>
      <c r="AV33" s="168">
        <f t="shared" ref="AV33:AV40" si="36">IFERROR(SLOPE(BE33:BF33,BC33:BD33)*AU33+INTERCEPT(BE33:BF33,BC33:BD33),0)</f>
        <v>0.95478112522482328</v>
      </c>
      <c r="AW33" s="168">
        <f t="shared" si="32"/>
        <v>1</v>
      </c>
      <c r="AX33" s="168">
        <f t="shared" si="33"/>
        <v>0.97739056261241164</v>
      </c>
      <c r="AY33" s="168">
        <f t="shared" ref="AY33:AY40" si="37">IFERROR(SLOPE(BM33:BN33,BK33:BL33)*AU33+INTERCEPT(BM33:BN33,BK33:BL33),1)</f>
        <v>0.97394495745587584</v>
      </c>
      <c r="AZ33" s="188">
        <f t="shared" si="34"/>
        <v>0.26824517641204926</v>
      </c>
      <c r="BA33" s="189">
        <f t="shared" ref="BA33:BA39" si="38">AY33-AY34</f>
        <v>0.17145683988694072</v>
      </c>
      <c r="BB33" s="74"/>
      <c r="BC33" s="171">
        <f t="shared" ref="BC33:BC40" si="39">INDEX($E$8:$E$24,MATCH(AU33,$E$8:$E$24,-1))</f>
        <v>137.6</v>
      </c>
      <c r="BD33" s="170" cm="1">
        <f t="array" ref="BD33">IFERROR(INDEX($E$8:$E$24,MATCH(AU33,$E$8:$E$24,-1)+1),BC33)</f>
        <v>126.4</v>
      </c>
      <c r="BE33" s="170">
        <f t="shared" ref="BE33:BE40" si="40">INDEX($I$8:$I$24,MATCH(AU33,$E$8:$E$24,-1))</f>
        <v>0.96803959695951913</v>
      </c>
      <c r="BF33" s="172" cm="1">
        <f t="array" ref="BF33">IFERROR(INDEX($I$8:$I$24,MATCH(AU33,$E$8:$E$24,-1)+1),BE33)</f>
        <v>0.95257137993570729</v>
      </c>
      <c r="BG33" s="170">
        <f t="shared" si="35"/>
        <v>137</v>
      </c>
      <c r="BH33" s="170" cm="1">
        <f t="array" ref="BH33">IFERROR(INDEX($N$8:$N$24,MATCH(AU33,$N$8:$N$24,-1)+1),BG33)</f>
        <v>90</v>
      </c>
      <c r="BI33" s="170">
        <f>IFERROR(INDEX($AD$8:$AD$24,MATCH(AU33,$N$8:$N$24,-1)),1)</f>
        <v>1</v>
      </c>
      <c r="BJ33" s="172" cm="1">
        <f t="array" ref="BJ33">IFERROR(INDEX($AD$8:$AD$24,MATCH(AU33,$N$8:$N$24,-1)+1),BI33)</f>
        <v>1</v>
      </c>
      <c r="BK33" s="170">
        <f t="shared" ref="BK33:BK40" si="41">IFERROR(INDEX($N$8:$N$24,MATCH(AU33,$N$8:$N$24,-1)),"-")</f>
        <v>137</v>
      </c>
      <c r="BL33" s="170" cm="1">
        <f t="array" ref="BL33">IFERROR(INDEX($N$8:$N$24,MATCH(AU33,$N$8:$N$24,-1)+1),BK33)</f>
        <v>90</v>
      </c>
      <c r="BM33" s="170">
        <f t="shared" ref="BM33:BM40" si="42">IFERROR(INDEX($R$8:$R$24,MATCH(AU33,$N$8:$N$24,-1)),1)</f>
        <v>1</v>
      </c>
      <c r="BN33" s="172" cm="1">
        <f t="array" ref="BN33">IFERROR(INDEX($R$8:$R$24,MATCH(AU33,$N$8:$N$24,-1)+1),BM33)</f>
        <v>0.86393477782512906</v>
      </c>
    </row>
    <row r="34" spans="2:66" customFormat="1" ht="13.8" thickBot="1">
      <c r="B34" s="65">
        <v>0.5</v>
      </c>
      <c r="C34" s="69">
        <v>0</v>
      </c>
      <c r="K34" s="65">
        <v>0.5</v>
      </c>
      <c r="L34" s="69">
        <f>R17</f>
        <v>0.14627359554786792</v>
      </c>
      <c r="N34" s="111"/>
      <c r="O34" s="126">
        <v>0.5</v>
      </c>
      <c r="P34" s="93">
        <f t="shared" si="28"/>
        <v>7.3136797773933962E-2</v>
      </c>
      <c r="Q34" s="127"/>
      <c r="R34" s="128"/>
      <c r="S34" s="12"/>
      <c r="T34" s="114"/>
      <c r="U34" s="115">
        <f>U35+R30</f>
        <v>0.34424856401559217</v>
      </c>
      <c r="V34" s="115">
        <f>U34-V37-V40-V43</f>
        <v>0.14499448554063682</v>
      </c>
      <c r="W34" s="12"/>
      <c r="X34" s="79"/>
      <c r="Y34" s="79"/>
      <c r="Z34" s="116">
        <f>SUM(Z28:Z33)</f>
        <v>100</v>
      </c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U34" s="58">
        <v>64</v>
      </c>
      <c r="AV34" s="168">
        <f t="shared" si="36"/>
        <v>0.68653594881277402</v>
      </c>
      <c r="AW34" s="168">
        <f t="shared" si="32"/>
        <v>0.71529166778276554</v>
      </c>
      <c r="AX34" s="168">
        <f t="shared" si="33"/>
        <v>0.70091380829776972</v>
      </c>
      <c r="AY34" s="168">
        <f t="shared" si="37"/>
        <v>0.80248811756893512</v>
      </c>
      <c r="AZ34" s="188">
        <f t="shared" si="34"/>
        <v>0.4122631229931919</v>
      </c>
      <c r="BA34" s="189">
        <f t="shared" si="38"/>
        <v>0.13769144964708435</v>
      </c>
      <c r="BB34" s="74"/>
      <c r="BC34" s="171">
        <f t="shared" si="39"/>
        <v>70.400000000000006</v>
      </c>
      <c r="BD34" s="170" cm="1">
        <f t="array" ref="BD34">IFERROR(INDEX($E$8:$E$24,MATCH(AU34,$E$8:$E$24,-1)+1),BC34)</f>
        <v>59.2</v>
      </c>
      <c r="BE34" s="170">
        <f t="shared" si="40"/>
        <v>0.74170120270526851</v>
      </c>
      <c r="BF34" s="172" cm="1">
        <f t="array" ref="BF34">IFERROR(INDEX($I$8:$I$24,MATCH(AU34,$E$8:$E$24,-1)+1),BE34)</f>
        <v>0.64516200839340321</v>
      </c>
      <c r="BG34" s="170">
        <f t="shared" si="35"/>
        <v>90</v>
      </c>
      <c r="BH34" s="170" cm="1">
        <f t="array" ref="BH34">IFERROR(INDEX($N$8:$N$24,MATCH(AU34,$N$8:$N$24,-1)+1),BG34)</f>
        <v>63</v>
      </c>
      <c r="BI34" s="170">
        <f t="shared" ref="BI34:BI37" si="43">IFERROR(INDEX($AD$8:$AD$24,MATCH(AU34,$N$8:$N$24,-1)),1)</f>
        <v>1</v>
      </c>
      <c r="BJ34" s="172" cm="1">
        <f t="array" ref="BJ34">IFERROR(INDEX($AD$8:$AD$24,MATCH(AU34,$N$8:$N$24,-1)+1),BI34)</f>
        <v>0.7043413473128719</v>
      </c>
      <c r="BK34" s="170">
        <f t="shared" si="41"/>
        <v>90</v>
      </c>
      <c r="BL34" s="170" cm="1">
        <f t="array" ref="BL34">IFERROR(INDEX($N$8:$N$24,MATCH(AU34,$N$8:$N$24,-1)+1),BK34)</f>
        <v>63</v>
      </c>
      <c r="BM34" s="170">
        <f t="shared" si="42"/>
        <v>0.86393477782512906</v>
      </c>
      <c r="BN34" s="172" cm="1">
        <f t="array" ref="BN34">IFERROR(INDEX($R$8:$R$24,MATCH(AU34,$N$8:$N$24,-1)+1),BM34)</f>
        <v>0.8001247844821584</v>
      </c>
    </row>
    <row r="35" spans="2:6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0.22422211637824183</v>
      </c>
      <c r="V35" s="115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U35" s="58">
        <v>32</v>
      </c>
      <c r="AV35" s="168">
        <f t="shared" si="36"/>
        <v>0.27427282581958212</v>
      </c>
      <c r="AW35" s="168">
        <f t="shared" si="32"/>
        <v>0.32160809268355489</v>
      </c>
      <c r="AX35" s="168">
        <f t="shared" si="33"/>
        <v>0.29794045925156853</v>
      </c>
      <c r="AY35" s="168">
        <f t="shared" si="37"/>
        <v>0.66479666792185077</v>
      </c>
      <c r="AZ35" s="188">
        <f t="shared" si="34"/>
        <v>0.27427282581958212</v>
      </c>
      <c r="BA35" s="189">
        <f t="shared" si="38"/>
        <v>0.21635243516536717</v>
      </c>
      <c r="BB35" s="74"/>
      <c r="BC35" s="171">
        <f t="shared" si="39"/>
        <v>36.799999999999997</v>
      </c>
      <c r="BD35" s="170" cm="1">
        <f t="array" ref="BD35">IFERROR(INDEX($E$8:$E$24,MATCH(AU35,$E$8:$E$24,-1)+1),BC35)</f>
        <v>25.6</v>
      </c>
      <c r="BE35" s="170">
        <f t="shared" si="40"/>
        <v>0.35430571104956826</v>
      </c>
      <c r="BF35" s="172" cm="1">
        <f t="array" ref="BF35">IFERROR(INDEX($I$8:$I$24,MATCH(AU35,$E$8:$E$24,-1)+1),BE35)</f>
        <v>0.16756231217960052</v>
      </c>
      <c r="BG35" s="170">
        <f t="shared" si="35"/>
        <v>63</v>
      </c>
      <c r="BH35" s="170" cm="1">
        <f t="array" ref="BH35">IFERROR(INDEX($N$8:$N$24,MATCH(AU35,$N$8:$N$24,-1)+1),BG35)</f>
        <v>31.5</v>
      </c>
      <c r="BI35" s="170">
        <f t="shared" si="43"/>
        <v>0.7043413473128719</v>
      </c>
      <c r="BJ35" s="172" cm="1">
        <f t="array" ref="BJ35">IFERROR(INDEX($AD$8:$AD$24,MATCH(AU35,$N$8:$N$24,-1)+1),BI35)</f>
        <v>0.31543497567340462</v>
      </c>
      <c r="BK35" s="170">
        <f t="shared" si="41"/>
        <v>63</v>
      </c>
      <c r="BL35" s="170" cm="1">
        <f t="array" ref="BL35">IFERROR(INDEX($N$8:$N$24,MATCH(AU35,$N$8:$N$24,-1)+1),BK35)</f>
        <v>31.5</v>
      </c>
      <c r="BM35" s="170">
        <f t="shared" si="42"/>
        <v>0.8001247844821584</v>
      </c>
      <c r="BN35" s="172" cm="1">
        <f t="array" ref="BN35">IFERROR(INDEX($R$8:$R$24,MATCH(AU35,$N$8:$N$24,-1)+1),BM35)</f>
        <v>0.66261395636442644</v>
      </c>
    </row>
    <row r="36" spans="2:66" customFormat="1" ht="13.2">
      <c r="N36" s="12"/>
      <c r="O36" s="12"/>
      <c r="P36" s="12"/>
      <c r="Q36" s="12"/>
      <c r="T36" s="114"/>
      <c r="U36" s="115">
        <f>U35-R31</f>
        <v>0.19925407847495535</v>
      </c>
      <c r="V36" s="115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U36" s="58">
        <v>16</v>
      </c>
      <c r="AV36" s="168">
        <f t="shared" si="36"/>
        <v>0</v>
      </c>
      <c r="AW36" s="168">
        <f t="shared" si="32"/>
        <v>8.8550954077376565E-2</v>
      </c>
      <c r="AX36" s="168">
        <f t="shared" si="33"/>
        <v>4.4275477038688282E-2</v>
      </c>
      <c r="AY36" s="168">
        <f t="shared" si="37"/>
        <v>0.4484442327564836</v>
      </c>
      <c r="AZ36" s="188">
        <f t="shared" si="34"/>
        <v>0</v>
      </c>
      <c r="BA36" s="189">
        <f t="shared" si="38"/>
        <v>9.9872151613145776E-2</v>
      </c>
      <c r="BB36" s="74"/>
      <c r="BC36" s="171">
        <f t="shared" si="39"/>
        <v>16</v>
      </c>
      <c r="BD36" s="170" cm="1">
        <f t="array" ref="BD36">IFERROR(INDEX($E$8:$E$24,MATCH(AU36,$E$8:$E$24,-1)+1),BC36)</f>
        <v>16</v>
      </c>
      <c r="BE36" s="170">
        <f t="shared" si="40"/>
        <v>0</v>
      </c>
      <c r="BF36" s="172" cm="1">
        <f t="array" ref="BF36">IFERROR(INDEX($I$8:$I$24,MATCH(AU36,$E$8:$E$24,-1)+1),BE36)</f>
        <v>0</v>
      </c>
      <c r="BG36" s="170">
        <f t="shared" si="35"/>
        <v>16</v>
      </c>
      <c r="BH36" s="170" cm="1">
        <f t="array" ref="BH36">IFERROR(INDEX($N$8:$N$24,MATCH(AU36,$N$8:$N$24,-1)+1),BG36)</f>
        <v>8</v>
      </c>
      <c r="BI36" s="170">
        <f t="shared" si="43"/>
        <v>8.8550954077376565E-2</v>
      </c>
      <c r="BJ36" s="172" cm="1">
        <f t="array" ref="BJ36">IFERROR(INDEX($AD$8:$AD$24,MATCH(AU36,$N$8:$N$24,-1)+1),BI36)</f>
        <v>4.3528578259960135E-2</v>
      </c>
      <c r="BK36" s="170">
        <f t="shared" si="41"/>
        <v>16</v>
      </c>
      <c r="BL36" s="170" cm="1">
        <f t="array" ref="BL36">IFERROR(INDEX($N$8:$N$24,MATCH(AU36,$N$8:$N$24,-1)+1),BK36)</f>
        <v>8</v>
      </c>
      <c r="BM36" s="170">
        <f t="shared" si="42"/>
        <v>0.44844423275648365</v>
      </c>
      <c r="BN36" s="172" cm="1">
        <f t="array" ref="BN36">IFERROR(INDEX($R$8:$R$24,MATCH(AU36,$N$8:$N$24,-1)+1),BM36)</f>
        <v>0.34857208114333782</v>
      </c>
    </row>
    <row r="37" spans="2:66" customFormat="1" ht="13.2">
      <c r="N37" s="12"/>
      <c r="O37" s="12"/>
      <c r="P37" s="12"/>
      <c r="Q37" s="12"/>
      <c r="T37" s="114"/>
      <c r="U37" s="115">
        <f>U38+R31</f>
        <v>0.19925407847495535</v>
      </c>
      <c r="V37" s="115">
        <f>U37-V40-V43</f>
        <v>6.2651280294357667E-2</v>
      </c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U37" s="58">
        <v>8</v>
      </c>
      <c r="AV37" s="168">
        <f t="shared" si="36"/>
        <v>0</v>
      </c>
      <c r="AW37" s="168">
        <f t="shared" si="32"/>
        <v>4.3528578259960135E-2</v>
      </c>
      <c r="AX37" s="168">
        <f t="shared" si="33"/>
        <v>2.1764289129980068E-2</v>
      </c>
      <c r="AY37" s="168">
        <f t="shared" si="37"/>
        <v>0.34857208114333782</v>
      </c>
      <c r="AZ37" s="188">
        <f t="shared" si="34"/>
        <v>0</v>
      </c>
      <c r="BA37" s="189">
        <f t="shared" si="38"/>
        <v>0.15073296956428489</v>
      </c>
      <c r="BB37" s="74"/>
      <c r="BC37" s="171">
        <f t="shared" si="39"/>
        <v>16</v>
      </c>
      <c r="BD37" s="170" cm="1">
        <f t="array" ref="BD37">IFERROR(INDEX($E$8:$E$24,MATCH(AU37,$E$8:$E$24,-1)+1),BC37)</f>
        <v>16</v>
      </c>
      <c r="BE37" s="170">
        <f t="shared" si="40"/>
        <v>0</v>
      </c>
      <c r="BF37" s="172" cm="1">
        <f t="array" ref="BF37">IFERROR(INDEX($I$8:$I$24,MATCH(AU37,$E$8:$E$24,-1)+1),BE37)</f>
        <v>0</v>
      </c>
      <c r="BG37" s="170">
        <f t="shared" si="35"/>
        <v>8</v>
      </c>
      <c r="BH37" s="170" cm="1">
        <f t="array" ref="BH37">IFERROR(INDEX($N$8:$N$24,MATCH(AU37,$N$8:$N$24,-1)+1),BG37)</f>
        <v>4</v>
      </c>
      <c r="BI37" s="170">
        <f t="shared" si="43"/>
        <v>4.3528578259960135E-2</v>
      </c>
      <c r="BJ37" s="172" cm="1">
        <f t="array" ref="BJ37">IFERROR(INDEX($AD$8:$AD$24,MATCH(AU37,$N$8:$N$24,-1)+1),BI37)</f>
        <v>2.0840904600746404E-2</v>
      </c>
      <c r="BK37" s="170">
        <f t="shared" si="41"/>
        <v>8</v>
      </c>
      <c r="BL37" s="170" cm="1">
        <f t="array" ref="BL37">IFERROR(INDEX($N$8:$N$24,MATCH(AU37,$N$8:$N$24,-1)+1),BK37)</f>
        <v>4</v>
      </c>
      <c r="BM37" s="170">
        <f t="shared" si="42"/>
        <v>0.34857208114333782</v>
      </c>
      <c r="BN37" s="172" cm="1">
        <f t="array" ref="BN37">IFERROR(INDEX($R$8:$R$24,MATCH(AU37,$N$8:$N$24,-1)+1),BM37)</f>
        <v>0.26472136572159133</v>
      </c>
    </row>
    <row r="38" spans="2:6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0.17428604057166891</v>
      </c>
      <c r="V38" s="115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K38" s="74"/>
      <c r="AU38" s="58">
        <v>2</v>
      </c>
      <c r="AV38" s="168">
        <f t="shared" si="36"/>
        <v>0</v>
      </c>
      <c r="AW38" s="168">
        <f t="shared" si="32"/>
        <v>9.4372382414718379E-3</v>
      </c>
      <c r="AX38" s="168">
        <f t="shared" si="33"/>
        <v>4.7186191207359189E-3</v>
      </c>
      <c r="AY38" s="168">
        <f t="shared" si="37"/>
        <v>0.19783911157905293</v>
      </c>
      <c r="AZ38" s="188">
        <f t="shared" si="34"/>
        <v>0</v>
      </c>
      <c r="BA38" s="189">
        <f t="shared" si="38"/>
        <v>3.5159699068851524E-2</v>
      </c>
      <c r="BB38" s="74"/>
      <c r="BC38" s="171">
        <f t="shared" si="39"/>
        <v>16</v>
      </c>
      <c r="BD38" s="170" cm="1">
        <f t="array" ref="BD38">IFERROR(INDEX($E$8:$E$24,MATCH(AU38,$E$8:$E$24,-1)+1),BC38)</f>
        <v>16</v>
      </c>
      <c r="BE38" s="170">
        <f t="shared" si="40"/>
        <v>0</v>
      </c>
      <c r="BF38" s="172" cm="1">
        <f t="array" ref="BF38">IFERROR(INDEX($I$8:$I$24,MATCH(AU38,$E$8:$E$24,-1)+1),BE38)</f>
        <v>0</v>
      </c>
      <c r="BG38" s="170">
        <f t="shared" si="35"/>
        <v>2</v>
      </c>
      <c r="BH38" s="170" cm="1">
        <f t="array" ref="BH38">IFERROR(INDEX($N$8:$N$24,MATCH(AU38,$N$8:$N$24,-1)+1),BG38)</f>
        <v>1</v>
      </c>
      <c r="BI38" s="170">
        <f>IFERROR(INDEX($AD$8:$AD$24,MATCH(AU38,$N$8:$N$24,-1)),1)</f>
        <v>9.4372382414718379E-3</v>
      </c>
      <c r="BJ38" s="172" cm="1">
        <f t="array" ref="BJ38">IFERROR(INDEX($AD$8:$AD$24,MATCH(AU38,$N$8:$N$24,-1)+1),BI38)</f>
        <v>5.5355078163118005E-3</v>
      </c>
      <c r="BK38" s="170">
        <f t="shared" si="41"/>
        <v>2</v>
      </c>
      <c r="BL38" s="170" cm="1">
        <f t="array" ref="BL38">IFERROR(INDEX($N$8:$N$24,MATCH(AU38,$N$8:$N$24,-1)+1),BK38)</f>
        <v>1</v>
      </c>
      <c r="BM38" s="170">
        <f t="shared" si="42"/>
        <v>0.1978391115790529</v>
      </c>
      <c r="BN38" s="172" cm="1">
        <f t="array" ref="BN38">IFERROR(INDEX($R$8:$R$24,MATCH(AU38,$N$8:$N$24,-1)+1),BM38)</f>
        <v>0.1626794125102014</v>
      </c>
    </row>
    <row r="39" spans="2:66" customFormat="1" ht="13.2">
      <c r="N39" s="12"/>
      <c r="O39" s="12"/>
      <c r="P39" s="12"/>
      <c r="Q39" s="12"/>
      <c r="R39" s="12"/>
      <c r="S39" s="12"/>
      <c r="T39" s="114"/>
      <c r="U39" s="115">
        <f>U38-R32</f>
        <v>0.13660279818059767</v>
      </c>
      <c r="V39" s="115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K39" s="74"/>
      <c r="AU39" s="58">
        <v>1</v>
      </c>
      <c r="AV39" s="168">
        <f t="shared" si="36"/>
        <v>0</v>
      </c>
      <c r="AW39" s="168">
        <f t="shared" si="32"/>
        <v>5.5355078163118014E-3</v>
      </c>
      <c r="AX39" s="168">
        <f t="shared" si="33"/>
        <v>2.7677539081559007E-3</v>
      </c>
      <c r="AY39" s="168">
        <f t="shared" si="37"/>
        <v>0.1626794125102014</v>
      </c>
      <c r="AZ39" s="188">
        <f t="shared" si="34"/>
        <v>0</v>
      </c>
      <c r="BA39" s="189">
        <f t="shared" si="38"/>
        <v>0.1626794125102014</v>
      </c>
      <c r="BB39" s="74"/>
      <c r="BC39" s="171">
        <f t="shared" si="39"/>
        <v>16</v>
      </c>
      <c r="BD39" s="170" cm="1">
        <f t="array" ref="BD39">IFERROR(INDEX($E$8:$E$24,MATCH(AU39,$E$8:$E$24,-1)+1),BC39)</f>
        <v>16</v>
      </c>
      <c r="BE39" s="170">
        <f t="shared" si="40"/>
        <v>0</v>
      </c>
      <c r="BF39" s="172" cm="1">
        <f t="array" ref="BF39">IFERROR(INDEX($I$8:$I$24,MATCH(AU39,$E$8:$E$24,-1)+1),BE39)</f>
        <v>0</v>
      </c>
      <c r="BG39" s="170">
        <f t="shared" si="35"/>
        <v>1</v>
      </c>
      <c r="BH39" s="170" cm="1">
        <f t="array" ref="BH39">IFERROR(INDEX($N$8:$N$24,MATCH(AU39,$N$8:$N$24,-1)+1),BG39)</f>
        <v>0.5</v>
      </c>
      <c r="BI39" s="170">
        <f t="shared" ref="BI39" si="44">IFERROR(INDEX($AD$8:$AD$24,MATCH(AU39,$N$8:$N$24,-1)),1)</f>
        <v>5.5355078163118005E-3</v>
      </c>
      <c r="BJ39" s="172" cm="1">
        <f t="array" ref="BJ39">IFERROR(INDEX($AD$8:$AD$24,MATCH(AU39,$N$8:$N$24,-1)+1),BI39)</f>
        <v>4.299274226757327E-3</v>
      </c>
      <c r="BK39" s="170">
        <f t="shared" si="41"/>
        <v>1</v>
      </c>
      <c r="BL39" s="170" cm="1">
        <f t="array" ref="BL39">IFERROR(INDEX($N$8:$N$24,MATCH(AU39,$N$8:$N$24,-1)+1),BK39)</f>
        <v>0.5</v>
      </c>
      <c r="BM39" s="170">
        <f t="shared" si="42"/>
        <v>0.1626794125102014</v>
      </c>
      <c r="BN39" s="172" cm="1">
        <f t="array" ref="BN39">IFERROR(INDEX($R$8:$R$24,MATCH(AU39,$N$8:$N$24,-1)+1),BM39)</f>
        <v>0.14627359554786792</v>
      </c>
    </row>
    <row r="40" spans="2:66" customFormat="1" ht="13.8" thickBot="1">
      <c r="N40" s="12"/>
      <c r="O40" s="12"/>
      <c r="P40" s="12"/>
      <c r="Q40" s="12"/>
      <c r="R40" s="12"/>
      <c r="S40" s="12"/>
      <c r="T40" s="114"/>
      <c r="U40" s="115">
        <f>U41+R32</f>
        <v>0.13660279818059767</v>
      </c>
      <c r="V40" s="115">
        <f>U40-V43</f>
        <v>5.0574621398867467E-2</v>
      </c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K40" s="74"/>
      <c r="AU40" s="58">
        <v>6.3E-2</v>
      </c>
      <c r="AV40" s="168">
        <f t="shared" si="36"/>
        <v>0</v>
      </c>
      <c r="AW40" s="168">
        <f t="shared" si="32"/>
        <v>0</v>
      </c>
      <c r="AX40" s="168">
        <f t="shared" si="33"/>
        <v>0</v>
      </c>
      <c r="AY40" s="168">
        <f t="shared" si="37"/>
        <v>0</v>
      </c>
      <c r="AZ40" s="190">
        <f>SUM(AZ32:AZ39)</f>
        <v>0.99999999999999989</v>
      </c>
      <c r="BA40" s="190">
        <f>SUM(BA32:BA39)</f>
        <v>1</v>
      </c>
      <c r="BB40" s="74"/>
      <c r="BC40" s="173">
        <f t="shared" si="39"/>
        <v>16</v>
      </c>
      <c r="BD40" s="174" cm="1">
        <f t="array" ref="BD40">IFERROR(INDEX($E$8:$E$24,MATCH(AU40,$E$8:$E$24,-1)+1),BC40)</f>
        <v>16</v>
      </c>
      <c r="BE40" s="174">
        <f t="shared" si="40"/>
        <v>0</v>
      </c>
      <c r="BF40" s="175" cm="1">
        <f t="array" ref="BF40">IFERROR(INDEX($I$8:$I$24,MATCH(AU40,$E$8:$E$24,-1)+1),BE40)</f>
        <v>0</v>
      </c>
      <c r="BG40" s="174">
        <f t="shared" si="35"/>
        <v>6.3E-2</v>
      </c>
      <c r="BH40" s="174" cm="1">
        <f t="array" ref="BH40">IFERROR(INDEX($N$8:$N$24,MATCH(AU40,$N$8:$N$24,-1)+1),BG40)</f>
        <v>0</v>
      </c>
      <c r="BI40" s="174">
        <f>IFERROR(INDEX($AD$8:$AD$24,MATCH(AU40,$N$8:$N$24,-1)),1)</f>
        <v>0</v>
      </c>
      <c r="BJ40" s="175" cm="1">
        <f t="array" ref="BJ40">IFERROR(INDEX($AD$8:$AD$24,MATCH(AU40,$N$8:$N$24,-1)+1),BI40)</f>
        <v>0</v>
      </c>
      <c r="BK40" s="174">
        <f t="shared" si="41"/>
        <v>6.3E-2</v>
      </c>
      <c r="BL40" s="174" cm="1">
        <f t="array" ref="BL40">IFERROR(INDEX($N$8:$N$24,MATCH(AU40,$N$8:$N$24,-1)+1),BK40)</f>
        <v>0</v>
      </c>
      <c r="BM40" s="174">
        <f t="shared" si="42"/>
        <v>0</v>
      </c>
      <c r="BN40" s="175" cm="1">
        <f t="array" ref="BN40">IFERROR(INDEX($R$8:$R$24,MATCH(AU40,$N$8:$N$24,-1)+1),BM40)</f>
        <v>0</v>
      </c>
    </row>
    <row r="41" spans="2:66" customFormat="1" ht="13.8" thickBot="1">
      <c r="N41" s="12"/>
      <c r="O41" s="12"/>
      <c r="P41" s="12"/>
      <c r="Q41" s="12"/>
      <c r="R41" s="12"/>
      <c r="S41" s="12"/>
      <c r="T41" s="129">
        <v>2</v>
      </c>
      <c r="U41" s="115">
        <f>P33</f>
        <v>9.891955578952645E-2</v>
      </c>
      <c r="V41" s="115"/>
      <c r="W41" s="12"/>
      <c r="X41" s="12"/>
      <c r="Y41" s="12"/>
      <c r="Z41" s="12"/>
      <c r="AA41" s="12"/>
      <c r="AB41" s="12"/>
      <c r="AC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</row>
    <row r="42" spans="2:66" customFormat="1" ht="13.2">
      <c r="N42" s="12"/>
      <c r="O42" s="12"/>
      <c r="P42" s="12"/>
      <c r="Q42" s="12"/>
      <c r="R42" s="12"/>
      <c r="S42" s="12"/>
      <c r="T42" s="114"/>
      <c r="U42" s="115">
        <f>U41-R33</f>
        <v>8.6028176781730206E-2</v>
      </c>
      <c r="V42" s="115"/>
      <c r="W42" s="12"/>
      <c r="X42" s="12"/>
      <c r="Y42" s="12"/>
      <c r="Z42" s="12"/>
      <c r="AA42" s="12"/>
      <c r="AB42" s="12"/>
      <c r="AC42" s="12"/>
      <c r="AU42" s="194" t="s">
        <v>80</v>
      </c>
      <c r="AV42" s="235">
        <f t="shared" ref="AV42:AY42" si="45">SLOPE(AV45:AV46,AV43:AV44)*0.65+INTERCEPT(AV45:AV46,AV43:AV44)</f>
        <v>61.164067565587047</v>
      </c>
      <c r="AW42" s="236">
        <f t="shared" si="45"/>
        <v>58.692861218500234</v>
      </c>
      <c r="AX42" s="191">
        <f>SLOPE(AX45:AX46,AX43:AX44)*0.65+INTERCEPT(AX45:AX46,AX43:AX44)</f>
        <v>59.956948841939827</v>
      </c>
      <c r="AY42" s="237">
        <f t="shared" si="45"/>
        <v>30.905735973950762</v>
      </c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</row>
    <row r="43" spans="2:66" customFormat="1" ht="13.2">
      <c r="N43" s="12"/>
      <c r="O43" s="12"/>
      <c r="P43" s="12"/>
      <c r="Q43" s="12"/>
      <c r="R43" s="12"/>
      <c r="S43" s="12"/>
      <c r="T43" s="114"/>
      <c r="U43" s="115">
        <f>P34+R33</f>
        <v>8.6028176781730206E-2</v>
      </c>
      <c r="V43" s="115">
        <f>U43</f>
        <v>8.6028176781730206E-2</v>
      </c>
      <c r="W43" s="12"/>
      <c r="X43" s="12"/>
      <c r="Y43" s="12"/>
      <c r="Z43" s="12"/>
      <c r="AA43" s="12"/>
      <c r="AB43" s="12"/>
      <c r="AC43" s="12"/>
      <c r="AU43" s="193"/>
      <c r="AV43" s="170">
        <f t="shared" ref="AV43:AW43" si="46">INDEX(AV32:AV40,MATCH(0.65,AV32:AV40,-1))</f>
        <v>0.68653594881277402</v>
      </c>
      <c r="AW43" s="170">
        <f t="shared" si="46"/>
        <v>0.71529166778276554</v>
      </c>
      <c r="AX43" s="170">
        <f>INDEX(AX32:AX40,MATCH(0.65,AX32:AX40,-1))</f>
        <v>0.70091380829776972</v>
      </c>
      <c r="AY43" s="170">
        <f t="shared" ref="AY43" si="47">INDEX(AY32:AY40,MATCH(0.65,AY32:AY40,-1))</f>
        <v>0.66479666792185077</v>
      </c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</row>
    <row r="44" spans="2:6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7.3136797773933962E-2</v>
      </c>
      <c r="V44" s="115"/>
      <c r="W44" s="12"/>
      <c r="X44" s="12"/>
      <c r="Y44" s="12"/>
      <c r="Z44" s="12"/>
      <c r="AA44" s="12"/>
      <c r="AB44" s="12"/>
      <c r="AC44" s="12"/>
      <c r="AU44" s="12"/>
      <c r="AV44" s="170" cm="1">
        <f t="array" ref="AV44">INDEX(AV32:AV40,MATCH(0.65,AV32:AV40,-1)+1)</f>
        <v>0.27427282581958212</v>
      </c>
      <c r="AW44" s="170" cm="1">
        <f t="array" ref="AW44">INDEX(AW32:AW40,MATCH(0.65,AW32:AW40,-1)+1)</f>
        <v>0.32160809268355489</v>
      </c>
      <c r="AX44" s="170" cm="1">
        <f t="array" ref="AX44">INDEX(AX32:AX40,MATCH(0.65,AX32:AX40,-1)+1)</f>
        <v>0.29794045925156853</v>
      </c>
      <c r="AY44" s="170" cm="1">
        <f t="array" ref="AY44">INDEX(AY32:AY40,MATCH(0.65,AY32:AY40,-1)+1)</f>
        <v>0.4484442327564836</v>
      </c>
      <c r="AZ44" s="12"/>
      <c r="BA44" s="12"/>
      <c r="BB44" s="12"/>
      <c r="BC44" s="12"/>
      <c r="BD44" s="169"/>
      <c r="BE44" s="12"/>
      <c r="BF44" s="12"/>
      <c r="BG44" s="12"/>
      <c r="BH44" s="12"/>
      <c r="BI44" s="12"/>
      <c r="BJ44" s="12"/>
      <c r="BK44" s="12"/>
      <c r="BL44" s="12"/>
      <c r="BM44" s="12"/>
      <c r="BN44" s="12"/>
    </row>
    <row r="45" spans="2:6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  <c r="AA45" s="12"/>
      <c r="AB45" s="12"/>
      <c r="AC45" s="12"/>
      <c r="AU45" s="12"/>
      <c r="AV45" s="170">
        <f t="shared" ref="AV45:AW45" si="48">INDEX($AU$32:$AU$40,MATCH(0.65,AV32:AV40,-1))</f>
        <v>64</v>
      </c>
      <c r="AW45" s="170">
        <f t="shared" si="48"/>
        <v>64</v>
      </c>
      <c r="AX45" s="170">
        <f>INDEX($AU$32:$AU$40,MATCH(0.65,AX32:AX40,-1))</f>
        <v>64</v>
      </c>
      <c r="AY45" s="170">
        <f t="shared" ref="AY45" si="49">INDEX($AU$32:$AU$40,MATCH(0.65,AY32:AY40,-1))</f>
        <v>32</v>
      </c>
      <c r="AZ45" s="12"/>
      <c r="BA45" s="12"/>
      <c r="BB45" s="12"/>
      <c r="BC45" s="12"/>
      <c r="BD45" s="169"/>
      <c r="BE45" s="12"/>
      <c r="BF45" s="12"/>
      <c r="BG45" s="12"/>
      <c r="BH45" s="12"/>
      <c r="BI45" s="12"/>
      <c r="BJ45" s="12"/>
      <c r="BK45" s="12"/>
      <c r="BL45" s="12"/>
      <c r="BM45" s="12"/>
      <c r="BN45" s="12"/>
    </row>
    <row r="46" spans="2:66" customFormat="1" ht="13.2">
      <c r="AU46" s="12"/>
      <c r="AV46" s="170" cm="1">
        <f t="array" ref="AV46">INDEX($AU$32:$AU$40,MATCH(0.65,AV32:AV40,-1)+1)</f>
        <v>32</v>
      </c>
      <c r="AW46" s="170" cm="1">
        <f t="array" ref="AW46">INDEX($AU$32:$AU$40,MATCH(0.65,AW32:AW40,-1)+1)</f>
        <v>32</v>
      </c>
      <c r="AX46" s="170" cm="1">
        <f t="array" ref="AX46">INDEX($AU$32:$AU$40,MATCH(0.65,AX32:AX40,-1)+1)</f>
        <v>32</v>
      </c>
      <c r="AY46" s="170" cm="1">
        <f t="array" ref="AY46">INDEX($AU$32:$AU$40,MATCH(0.65,AY32:AY40,-1)+1)</f>
        <v>16</v>
      </c>
      <c r="AZ46" s="12"/>
      <c r="BA46" s="12"/>
      <c r="BB46" s="12"/>
      <c r="BC46" s="12"/>
      <c r="BD46" s="169"/>
      <c r="BE46" s="12"/>
      <c r="BF46" s="12"/>
      <c r="BG46" s="12"/>
      <c r="BH46" s="12"/>
      <c r="BI46" s="12"/>
      <c r="BJ46" s="12"/>
      <c r="BK46" s="12"/>
      <c r="BL46" s="12"/>
      <c r="BM46" s="12"/>
      <c r="BN46" s="12"/>
    </row>
    <row r="47" spans="2:66" customFormat="1" ht="13.8" thickBot="1"/>
    <row r="48" spans="2:66" customFormat="1" ht="13.2">
      <c r="AU48" s="194" t="s">
        <v>176</v>
      </c>
      <c r="AV48" s="235">
        <f t="shared" ref="AV48:AW48" si="50">SLOPE(AV51:AV52,AV49:AV50)*0.84+INTERCEPT(AV51:AV52,AV49:AV50)</f>
        <v>100.61463519066388</v>
      </c>
      <c r="AW48" s="236">
        <f t="shared" si="50"/>
        <v>92.033367340346018</v>
      </c>
      <c r="AX48" s="191">
        <f>SLOPE(AX51:AX52,AX49:AX50)*0.84+INTERCEPT(AX51:AX52,AX49:AX50)</f>
        <v>96.196255670783955</v>
      </c>
      <c r="AY48" s="237">
        <f>SLOPE(AY51:AY52,AY49:AY50)*0.84+INTERCEPT(AY51:AY52,AY49:AY50)</f>
        <v>78.002127166062451</v>
      </c>
    </row>
    <row r="49" spans="47:51" customFormat="1" ht="13.2">
      <c r="AU49" s="193"/>
      <c r="AV49" s="170">
        <f t="shared" ref="AV49:AW49" si="51">INDEX(AV32:AV40,MATCH(0.84,AV32:AV40,-1))</f>
        <v>0.95478112522482328</v>
      </c>
      <c r="AW49" s="170">
        <f t="shared" si="51"/>
        <v>1</v>
      </c>
      <c r="AX49" s="170">
        <f>INDEX(AX32:AX40,MATCH(0.84,AX32:AX40,-1))</f>
        <v>0.97739056261241164</v>
      </c>
      <c r="AY49" s="170">
        <f>INDEX(AY32:AY40,MATCH(0.84,AY32:AY40,-1))</f>
        <v>0.97394495745587584</v>
      </c>
    </row>
    <row r="50" spans="47:51" customFormat="1" ht="27.75" customHeight="1">
      <c r="AU50" s="12"/>
      <c r="AV50" s="170">
        <f t="shared" ref="AV50:AW50" si="52">INDEX(AV32:AV40,MATCH(0.84,AV32:AV40,-1)+1)</f>
        <v>0.68653594881277402</v>
      </c>
      <c r="AW50" s="170">
        <f t="shared" si="52"/>
        <v>0.71529166778276554</v>
      </c>
      <c r="AX50" s="170">
        <f>INDEX(AX32:AX40,MATCH(0.84,AX32:AX40,-1)+1)</f>
        <v>0.70091380829776972</v>
      </c>
      <c r="AY50" s="170">
        <f>INDEX(AY32:AY40,MATCH(0.84,AY32:AY40,-1)+1)</f>
        <v>0.80248811756893512</v>
      </c>
    </row>
    <row r="51" spans="47:51" customFormat="1" ht="13.2">
      <c r="AU51" s="12"/>
      <c r="AV51" s="170">
        <f>INDEX($AU$32:$AU$40,MATCH(0.84,AV32:AV40,-1))</f>
        <v>128</v>
      </c>
      <c r="AW51" s="170">
        <f>INDEX($AU$32:$AU$40,MATCH(0.84,AW32:AW40,-1))</f>
        <v>128</v>
      </c>
      <c r="AX51" s="170">
        <f>INDEX($AU$32:$AU$40,MATCH(0.84,AX32:AX40,-1))</f>
        <v>128</v>
      </c>
      <c r="AY51" s="170">
        <f>INDEX($AU$32:$AU$40,MATCH(0.84,AY32:AY40,-1))</f>
        <v>128</v>
      </c>
    </row>
    <row r="52" spans="47:51" customFormat="1" ht="13.2">
      <c r="AU52" s="12"/>
      <c r="AV52" s="170">
        <f>INDEX($AU$32:$AU$40,MATCH(0.84,AV32:AV40,-1)+1)</f>
        <v>64</v>
      </c>
      <c r="AW52" s="170">
        <f>INDEX($AU$32:$AU$40,MATCH(0.84,AW32:AW40,-1)+1)</f>
        <v>64</v>
      </c>
      <c r="AX52" s="170">
        <f>INDEX($AU$32:$AU$40,MATCH(0.84,AX32:AX40,-1)+1)</f>
        <v>64</v>
      </c>
      <c r="AY52" s="170">
        <f>INDEX($AU$32:$AU$40,MATCH(0.84,AY32:AY40,-1)+1)</f>
        <v>64</v>
      </c>
    </row>
    <row r="53" spans="47:51" customFormat="1" ht="13.2"/>
    <row r="54" spans="47:51" customFormat="1" ht="13.2"/>
    <row r="55" spans="47:51" customFormat="1" ht="13.2"/>
    <row r="56" spans="47:51" customFormat="1" ht="13.2"/>
    <row r="57" spans="47:51" customFormat="1" ht="13.2"/>
    <row r="58" spans="47:51" customFormat="1" ht="13.2"/>
    <row r="59" spans="47:51" customFormat="1" ht="13.2"/>
    <row r="60" spans="47:51" customFormat="1" ht="13.2"/>
    <row r="61" spans="47:51" customFormat="1" ht="13.2"/>
    <row r="62" spans="47:51" customFormat="1" ht="13.2"/>
    <row r="63" spans="47:51" customFormat="1" ht="13.2"/>
    <row r="64" spans="47:51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31:BN31"/>
    <mergeCell ref="N25:N26"/>
    <mergeCell ref="F3:I4"/>
    <mergeCell ref="O3:R4"/>
    <mergeCell ref="BC31:BF31"/>
    <mergeCell ref="BG31:BJ31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121</v>
      </c>
      <c r="C3" s="294"/>
      <c r="D3" s="294" t="s">
        <v>122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'pos5'!AV32</f>
        <v>0.99999999999999989</v>
      </c>
      <c r="C5" s="212">
        <f>'pos5'!AY32</f>
        <v>1</v>
      </c>
      <c r="D5" s="211">
        <f>pos7a!AV8</f>
        <v>1</v>
      </c>
      <c r="E5" s="212">
        <f>pos7a!AY8</f>
        <v>1</v>
      </c>
      <c r="F5" s="198">
        <f>0.5*(B5+D5)</f>
        <v>1</v>
      </c>
      <c r="G5" s="169">
        <f>0.5*(C5+E5)</f>
        <v>1</v>
      </c>
      <c r="H5" s="195">
        <f>F5-F6</f>
        <v>2.2609437387588471E-2</v>
      </c>
      <c r="I5" s="202">
        <f>G5-G6</f>
        <v>1.3027521272062081E-2</v>
      </c>
    </row>
    <row r="6" spans="1:9">
      <c r="A6" s="196">
        <v>128</v>
      </c>
      <c r="B6" s="198">
        <f>'pos5'!AV33</f>
        <v>0.95478112522482328</v>
      </c>
      <c r="C6" s="199">
        <f>'pos5'!AY33</f>
        <v>0.97394495745587584</v>
      </c>
      <c r="D6" s="198">
        <f>pos7a!AV9</f>
        <v>0.99999999999999989</v>
      </c>
      <c r="E6" s="199">
        <f>pos7a!AY9</f>
        <v>1</v>
      </c>
      <c r="F6" s="198">
        <f t="shared" ref="F6:G13" si="0">0.5*(B6+D6)</f>
        <v>0.97739056261241153</v>
      </c>
      <c r="G6" s="169">
        <f t="shared" si="0"/>
        <v>0.98697247872793792</v>
      </c>
      <c r="H6" s="195">
        <f t="shared" ref="H6:H12" si="1">F6-F7</f>
        <v>0.18625780593032826</v>
      </c>
      <c r="I6" s="202">
        <f t="shared" ref="I6:I12" si="2">G6-G7</f>
        <v>9.450017116760312E-2</v>
      </c>
    </row>
    <row r="7" spans="1:9">
      <c r="A7" s="196">
        <v>64</v>
      </c>
      <c r="B7" s="198">
        <f>'pos5'!AV34</f>
        <v>0.68653594881277402</v>
      </c>
      <c r="C7" s="199">
        <f>'pos5'!AY34</f>
        <v>0.80248811756893512</v>
      </c>
      <c r="D7" s="198">
        <f>pos7a!AV10</f>
        <v>0.89572956455139252</v>
      </c>
      <c r="E7" s="199">
        <f>pos7a!AY10</f>
        <v>0.98245649755173448</v>
      </c>
      <c r="F7" s="198">
        <f t="shared" si="0"/>
        <v>0.79113275668208327</v>
      </c>
      <c r="G7" s="169">
        <f t="shared" si="0"/>
        <v>0.8924723075603348</v>
      </c>
      <c r="H7" s="195">
        <f t="shared" si="1"/>
        <v>0.46657747968509339</v>
      </c>
      <c r="I7" s="202">
        <f t="shared" si="2"/>
        <v>9.2397993491652453E-2</v>
      </c>
    </row>
    <row r="8" spans="1:9">
      <c r="A8" s="196">
        <v>32</v>
      </c>
      <c r="B8" s="198">
        <f>'pos5'!AV35</f>
        <v>0.27427282581958212</v>
      </c>
      <c r="C8" s="199">
        <f>'pos5'!AY35</f>
        <v>0.66479666792185077</v>
      </c>
      <c r="D8" s="198">
        <f>pos7a!AV11</f>
        <v>0.37483772817439764</v>
      </c>
      <c r="E8" s="199">
        <f>pos7a!AY11</f>
        <v>0.93535196021551392</v>
      </c>
      <c r="F8" s="198">
        <f t="shared" si="0"/>
        <v>0.32455527699698988</v>
      </c>
      <c r="G8" s="169">
        <f t="shared" si="0"/>
        <v>0.80007431406868235</v>
      </c>
      <c r="H8" s="195">
        <f t="shared" si="1"/>
        <v>0.32455527699698988</v>
      </c>
      <c r="I8" s="202">
        <f t="shared" si="2"/>
        <v>0.17806979513241639</v>
      </c>
    </row>
    <row r="9" spans="1:9">
      <c r="A9" s="196">
        <v>16</v>
      </c>
      <c r="B9" s="198">
        <f>'pos5'!AV36</f>
        <v>0</v>
      </c>
      <c r="C9" s="199">
        <f>'pos5'!AY36</f>
        <v>0.4484442327564836</v>
      </c>
      <c r="D9" s="198">
        <f>pos7a!AV12</f>
        <v>0</v>
      </c>
      <c r="E9" s="199">
        <f>pos7a!AY12</f>
        <v>0.79556480511604832</v>
      </c>
      <c r="F9" s="198">
        <f t="shared" si="0"/>
        <v>0</v>
      </c>
      <c r="G9" s="169">
        <f t="shared" si="0"/>
        <v>0.62200451893626596</v>
      </c>
      <c r="H9" s="195">
        <f t="shared" si="1"/>
        <v>0</v>
      </c>
      <c r="I9" s="202">
        <f t="shared" si="2"/>
        <v>0.1379232856858385</v>
      </c>
    </row>
    <row r="10" spans="1:9">
      <c r="A10" s="196">
        <v>8</v>
      </c>
      <c r="B10" s="198">
        <f>'pos5'!AV37</f>
        <v>0</v>
      </c>
      <c r="C10" s="199">
        <f>'pos5'!AY37</f>
        <v>0.34857208114333782</v>
      </c>
      <c r="D10" s="198">
        <f>pos7a!AV13</f>
        <v>0</v>
      </c>
      <c r="E10" s="199">
        <f>pos7a!AY13</f>
        <v>0.61959038535751709</v>
      </c>
      <c r="F10" s="198">
        <f t="shared" si="0"/>
        <v>0</v>
      </c>
      <c r="G10" s="169">
        <f t="shared" si="0"/>
        <v>0.48408123325042746</v>
      </c>
      <c r="H10" s="195">
        <f t="shared" si="1"/>
        <v>0</v>
      </c>
      <c r="I10" s="202">
        <f t="shared" si="2"/>
        <v>0.23701576258135967</v>
      </c>
    </row>
    <row r="11" spans="1:9">
      <c r="A11" s="196">
        <v>2</v>
      </c>
      <c r="B11" s="198">
        <f>'pos5'!AV38</f>
        <v>0</v>
      </c>
      <c r="C11" s="199">
        <f>'pos5'!AY38</f>
        <v>0.19783911157905293</v>
      </c>
      <c r="D11" s="198">
        <f>pos7a!AV14</f>
        <v>0</v>
      </c>
      <c r="E11" s="199">
        <f>pos7a!AY14</f>
        <v>0.29629182975908264</v>
      </c>
      <c r="F11" s="198">
        <f t="shared" si="0"/>
        <v>0</v>
      </c>
      <c r="G11" s="169">
        <f t="shared" si="0"/>
        <v>0.24706547066906778</v>
      </c>
      <c r="H11" s="195">
        <f t="shared" si="1"/>
        <v>0</v>
      </c>
      <c r="I11" s="202">
        <f t="shared" si="2"/>
        <v>5.780050668200834E-2</v>
      </c>
    </row>
    <row r="12" spans="1:9">
      <c r="A12" s="196">
        <v>1</v>
      </c>
      <c r="B12" s="198">
        <f>'pos5'!AV39</f>
        <v>0</v>
      </c>
      <c r="C12" s="199">
        <f>'pos5'!AY39</f>
        <v>0.1626794125102014</v>
      </c>
      <c r="D12" s="198">
        <f>pos7a!AV15</f>
        <v>0</v>
      </c>
      <c r="E12" s="199">
        <f>pos7a!AY15</f>
        <v>0.21585051546391751</v>
      </c>
      <c r="F12" s="198">
        <f t="shared" si="0"/>
        <v>0</v>
      </c>
      <c r="G12" s="169">
        <f t="shared" si="0"/>
        <v>0.18926496398705944</v>
      </c>
      <c r="H12" s="195">
        <f t="shared" si="1"/>
        <v>0</v>
      </c>
      <c r="I12" s="202">
        <f t="shared" si="2"/>
        <v>0.18926496398705944</v>
      </c>
    </row>
    <row r="13" spans="1:9" ht="13.8" thickBot="1">
      <c r="A13" s="197">
        <v>6.3E-2</v>
      </c>
      <c r="B13" s="200">
        <f>'pos5'!AV40</f>
        <v>0</v>
      </c>
      <c r="C13" s="201">
        <f>'pos5'!AY40</f>
        <v>0</v>
      </c>
      <c r="D13" s="200">
        <f>pos7a!AV16</f>
        <v>0</v>
      </c>
      <c r="E13" s="201">
        <f>pos7a!AY16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54.320475354115231</v>
      </c>
      <c r="G15" s="214">
        <f>SLOPE(G18:G19,G16:G17)*0.65+INTERCEPT(G18:G19,G16:G17)</f>
        <v>18.515461404819703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0.79113275668208327</v>
      </c>
      <c r="G16" s="170">
        <f>INDEX(G5:G13,MATCH(0.65,G5:G13,-1))</f>
        <v>0.80007431406868235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0.32455527699698988</v>
      </c>
      <c r="G17" s="170" cm="1">
        <f t="array" ref="G17">INDEX(G5:G13,MATCH(0.65,G5:G13,-1)+1)</f>
        <v>0.62200451893626596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32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16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80.791261749945363</v>
      </c>
      <c r="G21" s="216">
        <f>SLOPE(G24:G25,G22:G23)*0.84+INTERCEPT(G24:G25,G22:G23)</f>
        <v>45.827377646654043</v>
      </c>
    </row>
    <row r="22" spans="1:9">
      <c r="E22" s="12"/>
      <c r="F22" s="170">
        <f>INDEX(F5:F13,MATCH(0.84,F5:F13,-1))</f>
        <v>0.97739056261241153</v>
      </c>
      <c r="G22" s="170">
        <f>INDEX(G5:G13,MATCH(0.84,G5:G13,-1))</f>
        <v>0.8924723075603348</v>
      </c>
    </row>
    <row r="23" spans="1:9">
      <c r="E23" s="12"/>
      <c r="F23" s="170">
        <f>INDEX(F5:F13,MATCH(0.84,F5:F13,-1)+1)</f>
        <v>0.79113275668208327</v>
      </c>
      <c r="G23" s="170">
        <f>INDEX(G5:G13,MATCH(0.84,G5:G13,-1)+1)</f>
        <v>0.80007431406868235</v>
      </c>
    </row>
    <row r="24" spans="1:9">
      <c r="E24" s="12"/>
      <c r="F24" s="170">
        <f>INDEX(A5:A13,MATCH(0.84,F5:F13,-1))</f>
        <v>128</v>
      </c>
      <c r="G24" s="170">
        <f>INDEX(A5:A13,MATCH(0.84,G5:G13,-1))</f>
        <v>64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32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N114"/>
  <sheetViews>
    <sheetView topLeftCell="AJ1" zoomScale="90" zoomScaleNormal="90" workbookViewId="0">
      <selection activeCell="BC23" sqref="BC23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.109375" style="12" bestFit="1" customWidth="1"/>
    <col min="22" max="22" width="7.5546875" style="12" bestFit="1" customWidth="1"/>
    <col min="23" max="23" width="18.33203125" style="12" customWidth="1"/>
    <col min="24" max="24" width="30.88671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9" style="12" customWidth="1"/>
    <col min="29" max="29" width="37.33203125" style="12" customWidth="1"/>
    <col min="30" max="30" width="11" style="12" bestFit="1" customWidth="1"/>
    <col min="31" max="36" width="9.21875" style="12"/>
    <col min="37" max="38" width="11.33203125" style="12" bestFit="1" customWidth="1"/>
    <col min="39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22</v>
      </c>
      <c r="D5" s="20"/>
      <c r="E5" s="2" t="s">
        <v>0</v>
      </c>
      <c r="F5" s="34" t="str">
        <f>pos7a!C5</f>
        <v>position 7a</v>
      </c>
      <c r="G5" s="35"/>
      <c r="H5" s="35"/>
      <c r="I5" s="36"/>
      <c r="K5" s="21" t="s">
        <v>12</v>
      </c>
      <c r="L5" s="22" t="str">
        <f>C5</f>
        <v>position 7a</v>
      </c>
      <c r="N5" s="2" t="s">
        <v>0</v>
      </c>
      <c r="O5" s="34" t="str">
        <f>pos7a!L5</f>
        <v>position 7a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149.67170000000002</v>
      </c>
      <c r="D6" s="20"/>
      <c r="E6" s="5" t="s">
        <v>4</v>
      </c>
      <c r="F6" s="37">
        <f>pos7a!C6</f>
        <v>149.67170000000002</v>
      </c>
      <c r="G6" s="38"/>
      <c r="H6" s="38"/>
      <c r="I6" s="39"/>
      <c r="K6" s="27" t="s">
        <v>6</v>
      </c>
      <c r="L6" s="28">
        <f>SUM(L7:L17)</f>
        <v>29022.400000000001</v>
      </c>
      <c r="N6" s="5" t="s">
        <v>4</v>
      </c>
      <c r="O6" s="37">
        <f>pos7a!L6</f>
        <v>29022.400000000001</v>
      </c>
      <c r="P6" s="38"/>
      <c r="Q6" s="38"/>
      <c r="R6" s="39"/>
      <c r="S6"/>
      <c r="T6" s="83"/>
      <c r="U6" s="83"/>
    </row>
    <row r="7" spans="1:66" ht="33" thickBot="1">
      <c r="B7" s="48">
        <v>128</v>
      </c>
      <c r="C7" s="48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85</v>
      </c>
      <c r="L7" s="44">
        <v>533.4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107</v>
      </c>
      <c r="C8" s="44">
        <v>0.56030000000000002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149.67170000000002</v>
      </c>
      <c r="H8" s="9">
        <f>F8/$C$6</f>
        <v>0</v>
      </c>
      <c r="I8" s="10">
        <f t="shared" ref="I8" si="2">I9+H8</f>
        <v>0.99999999999999989</v>
      </c>
      <c r="K8" s="44">
        <v>63</v>
      </c>
      <c r="L8" s="44">
        <v>1364.5</v>
      </c>
      <c r="N8" s="42">
        <f t="shared" ref="N8:N16" si="3">K7</f>
        <v>85</v>
      </c>
      <c r="O8" s="30">
        <f t="shared" ref="O8:O16" si="4">L7</f>
        <v>533.4</v>
      </c>
      <c r="P8" s="29">
        <f>O8+P9</f>
        <v>29022.400000000001</v>
      </c>
      <c r="Q8" s="9">
        <f>O8/$L$6</f>
        <v>1.8378907326754505E-2</v>
      </c>
      <c r="R8" s="10">
        <f t="shared" ref="R8:R15" si="5">R9+Q8</f>
        <v>1</v>
      </c>
      <c r="S8"/>
      <c r="T8" s="79"/>
      <c r="U8" s="137">
        <f t="shared" ref="U8:U19" si="6">Q8</f>
        <v>1.8378907326754505E-2</v>
      </c>
      <c r="V8" s="138">
        <f t="shared" ref="V8:V19" si="7">1-R8</f>
        <v>0</v>
      </c>
      <c r="W8" s="139">
        <f t="shared" ref="W8:W19" si="8">SQRT(N8/$N$8)</f>
        <v>1</v>
      </c>
      <c r="X8" s="139">
        <f t="shared" ref="X8:X18" si="9">0.67*((N8/$N$8)^3)+0.33*(N8/$N$8)</f>
        <v>1</v>
      </c>
      <c r="Y8" s="139">
        <f t="shared" ref="Y8:Y17" si="10">X8+Y9</f>
        <v>1.8026360847178404</v>
      </c>
      <c r="Z8" s="139">
        <f t="shared" ref="Z8:Z18" si="11">Y8/$Y$8</f>
        <v>1</v>
      </c>
      <c r="AA8" s="140">
        <f>1-Z8</f>
        <v>0</v>
      </c>
      <c r="AB8" s="87">
        <v>0</v>
      </c>
      <c r="AC8" s="131">
        <f t="shared" ref="AC8:AC19" si="12">AB8/$AB$20</f>
        <v>0</v>
      </c>
      <c r="AD8" s="142">
        <f>AC8+AD9</f>
        <v>1</v>
      </c>
      <c r="AK8" s="152"/>
      <c r="AL8" s="152"/>
      <c r="AU8" s="58">
        <v>256</v>
      </c>
      <c r="AV8" s="168">
        <f>IFERROR(SLOPE(BE8:BF8,BC8:BD8)*AU8+INTERCEPT(BE8:BF8,BC8:BD8),1)</f>
        <v>1</v>
      </c>
      <c r="AW8" s="168">
        <f t="shared" ref="AW8:AW16" si="13">IFERROR(SLOPE(BI8:BJ8,BG8:BH8)*AU8+INTERCEPT(BI8:BJ8,BG8:BH8),1)</f>
        <v>1</v>
      </c>
      <c r="AX8" s="168">
        <f t="shared" ref="AX8:AX16" si="14">0.5*(AV8+AW8)</f>
        <v>1</v>
      </c>
      <c r="AY8" s="168">
        <f>IFERROR(SLOPE(BM8:BN8,BK8:BL8)*AU8+INTERCEPT(BM8:BN8,BK8:BL8),1)</f>
        <v>1</v>
      </c>
      <c r="AZ8" s="188">
        <f t="shared" ref="AZ8:AZ15" si="15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6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101</v>
      </c>
      <c r="C9" s="44">
        <v>0.79700000000000004</v>
      </c>
      <c r="D9" s="20"/>
      <c r="E9" s="32">
        <f t="shared" si="0"/>
        <v>107</v>
      </c>
      <c r="F9" s="30">
        <f t="shared" si="1"/>
        <v>0.56030000000000002</v>
      </c>
      <c r="G9" s="29">
        <f>F9+G10</f>
        <v>149.67170000000002</v>
      </c>
      <c r="H9" s="9">
        <f>F9/$C$6</f>
        <v>3.7435266653615879E-3</v>
      </c>
      <c r="I9" s="10">
        <f t="shared" ref="I9:I22" si="17">I10+H9</f>
        <v>0.99999999999999989</v>
      </c>
      <c r="K9" s="44">
        <v>31.5</v>
      </c>
      <c r="L9" s="44">
        <v>4035.3</v>
      </c>
      <c r="N9" s="42">
        <f t="shared" si="3"/>
        <v>63</v>
      </c>
      <c r="O9" s="30">
        <f t="shared" si="4"/>
        <v>1364.5</v>
      </c>
      <c r="P9" s="29">
        <f t="shared" ref="P9:P15" si="18">O9+P10</f>
        <v>28489</v>
      </c>
      <c r="Q9" s="9">
        <f t="shared" ref="Q9:Q16" si="19">O9/$L$6</f>
        <v>4.7015408787695022E-2</v>
      </c>
      <c r="R9" s="11">
        <f t="shared" si="5"/>
        <v>0.9816210926732456</v>
      </c>
      <c r="S9"/>
      <c r="T9" s="79"/>
      <c r="U9" s="90">
        <f t="shared" si="6"/>
        <v>4.7015408787695022E-2</v>
      </c>
      <c r="V9" s="85">
        <f t="shared" si="7"/>
        <v>1.8378907326754401E-2</v>
      </c>
      <c r="W9" s="86">
        <f t="shared" si="8"/>
        <v>0.86091606477532712</v>
      </c>
      <c r="X9" s="86">
        <f t="shared" si="9"/>
        <v>0.51738528801139838</v>
      </c>
      <c r="Y9" s="86">
        <f t="shared" si="10"/>
        <v>0.80263608471784054</v>
      </c>
      <c r="Z9" s="86">
        <f t="shared" si="11"/>
        <v>0.44525686106160134</v>
      </c>
      <c r="AA9" s="84">
        <f t="shared" ref="AA9:AA18" si="20">1-Z9</f>
        <v>0.55474313893839866</v>
      </c>
      <c r="AB9" s="89">
        <f t="shared" ref="AB9:AB18" si="21">X9*(U9/W9)*(AA9/V9)</f>
        <v>0.85283640667070237</v>
      </c>
      <c r="AC9" s="88">
        <f t="shared" si="12"/>
        <v>0.56489386209275361</v>
      </c>
      <c r="AD9" s="91">
        <f t="shared" ref="AD9:AD18" si="22">AC9+AD10</f>
        <v>1</v>
      </c>
      <c r="AK9" s="152"/>
      <c r="AL9" s="152"/>
      <c r="AU9" s="58">
        <v>128</v>
      </c>
      <c r="AV9" s="168">
        <f t="shared" ref="AV9:AV16" si="23">IFERROR(SLOPE(BE9:BF9,BC9:BD9)*AU9+INTERCEPT(BE9:BF9,BC9:BD9),0)</f>
        <v>0.99999999999999989</v>
      </c>
      <c r="AW9" s="168">
        <f t="shared" si="13"/>
        <v>1</v>
      </c>
      <c r="AX9" s="168">
        <f t="shared" si="14"/>
        <v>1</v>
      </c>
      <c r="AY9" s="168">
        <f t="shared" ref="AY9:AY16" si="24">IFERROR(SLOPE(BM9:BN9,BK9:BL9)*AU9+INTERCEPT(BM9:BN9,BK9:BL9),1)</f>
        <v>1</v>
      </c>
      <c r="AZ9" s="188">
        <f t="shared" si="15"/>
        <v>0.10427043544860737</v>
      </c>
      <c r="BA9" s="189">
        <f t="shared" ref="BA9:BA15" si="25">AY9-AY10</f>
        <v>1.7543502448265524E-2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107</v>
      </c>
      <c r="BE9" s="170">
        <f t="shared" ref="BE9:BE16" si="27">INDEX($I$8:$I$24,MATCH(AU9,$E$8:$E$24,-1))</f>
        <v>0.99999999999999989</v>
      </c>
      <c r="BF9" s="172" cm="1">
        <f t="array" ref="BF9">IFERROR(INDEX($I$8:$I$24,MATCH(AU9,$E$8:$E$24,-1)+1),BE9)</f>
        <v>0.99999999999999989</v>
      </c>
      <c r="BG9" s="170" t="str">
        <f t="shared" si="16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95</v>
      </c>
      <c r="C10" s="44">
        <v>1.137</v>
      </c>
      <c r="D10" s="20"/>
      <c r="E10" s="32">
        <f t="shared" si="0"/>
        <v>101</v>
      </c>
      <c r="F10" s="30">
        <f t="shared" si="1"/>
        <v>0.79700000000000004</v>
      </c>
      <c r="G10" s="26">
        <f>F10+G11</f>
        <v>149.1114</v>
      </c>
      <c r="H10" s="9">
        <f t="shared" ref="H10:H23" si="30">F10/$C$6</f>
        <v>5.3249879569751664E-3</v>
      </c>
      <c r="I10" s="11">
        <f t="shared" si="17"/>
        <v>0.99625647333463829</v>
      </c>
      <c r="K10" s="44">
        <v>16</v>
      </c>
      <c r="L10" s="44">
        <v>5107.2</v>
      </c>
      <c r="N10" s="42">
        <f t="shared" si="3"/>
        <v>31.5</v>
      </c>
      <c r="O10" s="30">
        <f t="shared" si="4"/>
        <v>4035.3</v>
      </c>
      <c r="P10" s="29">
        <f t="shared" si="18"/>
        <v>27124.5</v>
      </c>
      <c r="Q10" s="9">
        <f t="shared" si="19"/>
        <v>0.13904087876950216</v>
      </c>
      <c r="R10" s="11">
        <f t="shared" si="5"/>
        <v>0.93460568388555054</v>
      </c>
      <c r="S10"/>
      <c r="T10" s="79"/>
      <c r="U10" s="90">
        <f t="shared" si="6"/>
        <v>0.13904087876950216</v>
      </c>
      <c r="V10" s="85">
        <f t="shared" si="7"/>
        <v>6.5394316114449458E-2</v>
      </c>
      <c r="W10" s="86">
        <f t="shared" si="8"/>
        <v>0.60875958743507086</v>
      </c>
      <c r="X10" s="86">
        <f t="shared" si="9"/>
        <v>0.15639374923671892</v>
      </c>
      <c r="Y10" s="86">
        <f t="shared" si="10"/>
        <v>0.28525079670644216</v>
      </c>
      <c r="Z10" s="86">
        <f t="shared" si="11"/>
        <v>0.15824092234961076</v>
      </c>
      <c r="AA10" s="84">
        <f t="shared" si="20"/>
        <v>0.84175907765038926</v>
      </c>
      <c r="AB10" s="89">
        <f t="shared" si="21"/>
        <v>0.45979462207077321</v>
      </c>
      <c r="AC10" s="88">
        <f t="shared" si="12"/>
        <v>0.30455449345202051</v>
      </c>
      <c r="AD10" s="91">
        <f t="shared" si="22"/>
        <v>0.43510613790724645</v>
      </c>
      <c r="AK10" s="152"/>
      <c r="AL10" s="152"/>
      <c r="AU10" s="58">
        <v>64</v>
      </c>
      <c r="AV10" s="168">
        <f t="shared" si="23"/>
        <v>0.89572956455139252</v>
      </c>
      <c r="AW10" s="168">
        <f t="shared" si="13"/>
        <v>1</v>
      </c>
      <c r="AX10" s="168">
        <f t="shared" si="14"/>
        <v>0.94786478227569626</v>
      </c>
      <c r="AY10" s="168">
        <f t="shared" si="24"/>
        <v>0.98245649755173448</v>
      </c>
      <c r="AZ10" s="188">
        <f t="shared" si="15"/>
        <v>0.52089183637699488</v>
      </c>
      <c r="BA10" s="189">
        <f t="shared" si="25"/>
        <v>4.7104537336220553E-2</v>
      </c>
      <c r="BB10" s="74"/>
      <c r="BC10" s="171">
        <f t="shared" si="26"/>
        <v>65</v>
      </c>
      <c r="BD10" s="170" cm="1">
        <f t="array" ref="BD10">IFERROR(INDEX($E$8:$E$24,MATCH(AU10,$E$8:$E$24,-1)+1),BC10)</f>
        <v>59</v>
      </c>
      <c r="BE10" s="170">
        <f t="shared" si="27"/>
        <v>0.90317007156329476</v>
      </c>
      <c r="BF10" s="172" cm="1">
        <f t="array" ref="BF10">IFERROR(INDEX($I$8:$I$24,MATCH(AU10,$E$8:$E$24,-1)+1),BE10)</f>
        <v>0.85852702949188109</v>
      </c>
      <c r="BG10" s="170">
        <f t="shared" si="16"/>
        <v>85</v>
      </c>
      <c r="BH10" s="170" cm="1">
        <f t="array" ref="BH10">IFERROR(INDEX($N$8:$N$24,MATCH(AU10,$N$8:$N$24,-1)+1),BG10)</f>
        <v>63</v>
      </c>
      <c r="BI10" s="170">
        <f t="shared" ref="BI10:BI13" si="31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8"/>
        <v>85</v>
      </c>
      <c r="BL10" s="170" cm="1">
        <f t="array" ref="BL10">IFERROR(INDEX($N$8:$N$24,MATCH(AU10,$N$8:$N$24,-1)+1),BK10)</f>
        <v>63</v>
      </c>
      <c r="BM10" s="170">
        <f t="shared" si="29"/>
        <v>1</v>
      </c>
      <c r="BN10" s="172" cm="1">
        <f t="array" ref="BN10">IFERROR(INDEX($R$8:$R$24,MATCH(AU10,$N$8:$N$24,-1)+1),BM10)</f>
        <v>0.9816210926732456</v>
      </c>
    </row>
    <row r="11" spans="1:66" ht="17.25" customHeight="1">
      <c r="A11"/>
      <c r="B11" s="44">
        <v>89</v>
      </c>
      <c r="C11" s="44">
        <v>1.6251</v>
      </c>
      <c r="D11" s="20"/>
      <c r="E11" s="32">
        <f t="shared" si="0"/>
        <v>95</v>
      </c>
      <c r="F11" s="30">
        <f t="shared" si="1"/>
        <v>1.137</v>
      </c>
      <c r="G11" s="26">
        <f t="shared" ref="G11:G22" si="32">G12+F11</f>
        <v>148.31440000000001</v>
      </c>
      <c r="H11" s="9">
        <f t="shared" si="30"/>
        <v>7.5966264831628149E-3</v>
      </c>
      <c r="I11" s="11">
        <f t="shared" si="17"/>
        <v>0.99093148537766318</v>
      </c>
      <c r="K11" s="44">
        <v>8</v>
      </c>
      <c r="L11" s="44">
        <v>4927.1000000000004</v>
      </c>
      <c r="N11" s="42">
        <f t="shared" si="3"/>
        <v>16</v>
      </c>
      <c r="O11" s="30">
        <f t="shared" si="4"/>
        <v>5107.2</v>
      </c>
      <c r="P11" s="29">
        <f t="shared" si="18"/>
        <v>23089.200000000001</v>
      </c>
      <c r="Q11" s="9">
        <f t="shared" si="19"/>
        <v>0.17597441975853131</v>
      </c>
      <c r="R11" s="11">
        <f t="shared" si="5"/>
        <v>0.79556480511604832</v>
      </c>
      <c r="S11"/>
      <c r="T11" s="79"/>
      <c r="U11" s="90">
        <f t="shared" si="6"/>
        <v>0.17597441975853131</v>
      </c>
      <c r="V11" s="85">
        <f t="shared" si="7"/>
        <v>0.20443519488395168</v>
      </c>
      <c r="W11" s="86">
        <f t="shared" si="8"/>
        <v>0.43386091563731233</v>
      </c>
      <c r="X11" s="86">
        <f t="shared" si="9"/>
        <v>6.6586313861184618E-2</v>
      </c>
      <c r="Y11" s="86">
        <f t="shared" si="10"/>
        <v>0.12885704746972321</v>
      </c>
      <c r="Z11" s="86">
        <f t="shared" si="11"/>
        <v>7.14825629876885E-2</v>
      </c>
      <c r="AA11" s="84">
        <f t="shared" si="20"/>
        <v>0.92851743701231149</v>
      </c>
      <c r="AB11" s="89">
        <f t="shared" si="21"/>
        <v>0.12266435690443001</v>
      </c>
      <c r="AC11" s="88">
        <f t="shared" si="12"/>
        <v>8.1249278021995358E-2</v>
      </c>
      <c r="AD11" s="91">
        <f t="shared" si="22"/>
        <v>0.13055164445522593</v>
      </c>
      <c r="AK11" s="152"/>
      <c r="AL11" s="152"/>
      <c r="AU11" s="58">
        <v>32</v>
      </c>
      <c r="AV11" s="168">
        <f t="shared" si="23"/>
        <v>0.37483772817439764</v>
      </c>
      <c r="AW11" s="168">
        <f t="shared" si="13"/>
        <v>0.44407270714681402</v>
      </c>
      <c r="AX11" s="168">
        <f t="shared" si="14"/>
        <v>0.40945521766060583</v>
      </c>
      <c r="AY11" s="168">
        <f t="shared" si="24"/>
        <v>0.93535196021551392</v>
      </c>
      <c r="AZ11" s="188">
        <f t="shared" si="15"/>
        <v>0.37483772817439764</v>
      </c>
      <c r="BA11" s="189">
        <f t="shared" si="25"/>
        <v>0.1397871550994656</v>
      </c>
      <c r="BB11" s="74"/>
      <c r="BC11" s="171">
        <f t="shared" si="26"/>
        <v>35</v>
      </c>
      <c r="BD11" s="170" cm="1">
        <f t="array" ref="BD11">IFERROR(INDEX($E$8:$E$24,MATCH(AU11,$E$8:$E$24,-1)+1),BC11)</f>
        <v>29</v>
      </c>
      <c r="BE11" s="170">
        <f t="shared" si="27"/>
        <v>0.45666882917745966</v>
      </c>
      <c r="BF11" s="172" cm="1">
        <f t="array" ref="BF11">IFERROR(INDEX($I$8:$I$24,MATCH(AU11,$E$8:$E$24,-1)+1),BE11)</f>
        <v>0.29300662717133563</v>
      </c>
      <c r="BG11" s="170">
        <f t="shared" si="16"/>
        <v>63</v>
      </c>
      <c r="BH11" s="170" cm="1">
        <f t="array" ref="BH11">IFERROR(INDEX($N$8:$N$24,MATCH(AU11,$N$8:$N$24,-1)+1),BG11)</f>
        <v>31.5</v>
      </c>
      <c r="BI11" s="170">
        <f t="shared" si="31"/>
        <v>1</v>
      </c>
      <c r="BJ11" s="172" cm="1">
        <f t="array" ref="BJ11">IFERROR(INDEX($AD$8:$AD$24,MATCH(AU11,$N$8:$N$24,-1)+1),BI11)</f>
        <v>0.43510613790724645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0.9816210926732456</v>
      </c>
      <c r="BN11" s="172" cm="1">
        <f t="array" ref="BN11">IFERROR(INDEX($R$8:$R$24,MATCH(AU11,$N$8:$N$24,-1)+1),BM11)</f>
        <v>0.93460568388555054</v>
      </c>
    </row>
    <row r="12" spans="1:66" ht="17.25" customHeight="1">
      <c r="A12"/>
      <c r="B12" s="44">
        <v>83</v>
      </c>
      <c r="C12" s="44">
        <v>2.3243999999999998</v>
      </c>
      <c r="D12" s="20"/>
      <c r="E12" s="32">
        <f t="shared" si="0"/>
        <v>89</v>
      </c>
      <c r="F12" s="30">
        <f t="shared" si="1"/>
        <v>1.6251</v>
      </c>
      <c r="G12" s="26">
        <f t="shared" si="32"/>
        <v>147.17740000000001</v>
      </c>
      <c r="H12" s="9">
        <f t="shared" si="30"/>
        <v>1.0857764026198672E-2</v>
      </c>
      <c r="I12" s="11">
        <f t="shared" si="17"/>
        <v>0.98333485889450034</v>
      </c>
      <c r="K12" s="44">
        <v>4</v>
      </c>
      <c r="L12" s="44">
        <v>4455.8</v>
      </c>
      <c r="N12" s="42">
        <f t="shared" si="3"/>
        <v>8</v>
      </c>
      <c r="O12" s="30">
        <f t="shared" si="4"/>
        <v>4927.1000000000004</v>
      </c>
      <c r="P12" s="29">
        <f t="shared" si="18"/>
        <v>17982</v>
      </c>
      <c r="Q12" s="9">
        <f t="shared" si="19"/>
        <v>0.16976886818457468</v>
      </c>
      <c r="R12" s="11">
        <f t="shared" si="5"/>
        <v>0.61959038535751698</v>
      </c>
      <c r="S12"/>
      <c r="T12" s="79"/>
      <c r="U12" s="90">
        <f t="shared" si="6"/>
        <v>0.16976886818457468</v>
      </c>
      <c r="V12" s="85">
        <f t="shared" si="7"/>
        <v>0.38040961464248302</v>
      </c>
      <c r="W12" s="86">
        <f t="shared" si="8"/>
        <v>0.3067859955389482</v>
      </c>
      <c r="X12" s="86">
        <f t="shared" si="9"/>
        <v>3.1617406879706905E-2</v>
      </c>
      <c r="Y12" s="86">
        <f t="shared" si="10"/>
        <v>6.2270733608538575E-2</v>
      </c>
      <c r="Z12" s="86">
        <f t="shared" si="11"/>
        <v>3.4544262225997525E-2</v>
      </c>
      <c r="AA12" s="84">
        <f t="shared" si="20"/>
        <v>0.96545573777400251</v>
      </c>
      <c r="AB12" s="89">
        <f t="shared" si="21"/>
        <v>4.4404772951220743E-2</v>
      </c>
      <c r="AC12" s="88">
        <f t="shared" si="12"/>
        <v>2.941242129389109E-2</v>
      </c>
      <c r="AD12" s="91">
        <f t="shared" si="22"/>
        <v>4.9302366433230577E-2</v>
      </c>
      <c r="AK12" s="152"/>
      <c r="AL12" s="152"/>
      <c r="AU12" s="58">
        <v>16</v>
      </c>
      <c r="AV12" s="168">
        <f t="shared" si="23"/>
        <v>0</v>
      </c>
      <c r="AW12" s="168">
        <f t="shared" si="13"/>
        <v>0.13055164445522593</v>
      </c>
      <c r="AX12" s="168">
        <f t="shared" si="14"/>
        <v>6.5275822227612967E-2</v>
      </c>
      <c r="AY12" s="168">
        <f t="shared" si="24"/>
        <v>0.79556480511604832</v>
      </c>
      <c r="AZ12" s="188">
        <f t="shared" si="15"/>
        <v>0</v>
      </c>
      <c r="BA12" s="189">
        <f t="shared" si="25"/>
        <v>0.17597441975853123</v>
      </c>
      <c r="BB12" s="74"/>
      <c r="BC12" s="171">
        <f t="shared" si="26"/>
        <v>16</v>
      </c>
      <c r="BD12" s="170" cm="1">
        <f t="array" ref="BD12">IFERROR(INDEX($E$8:$E$24,MATCH(AU12,$E$8:$E$24,-1)+1),BC12)</f>
        <v>16</v>
      </c>
      <c r="BE12" s="170">
        <f t="shared" si="27"/>
        <v>0</v>
      </c>
      <c r="BF12" s="172" cm="1">
        <f t="array" ref="BF12">IFERROR(INDEX($I$8:$I$24,MATCH(AU12,$E$8:$E$24,-1)+1),BE12)</f>
        <v>0</v>
      </c>
      <c r="BG12" s="170">
        <f t="shared" si="16"/>
        <v>16</v>
      </c>
      <c r="BH12" s="170" cm="1">
        <f t="array" ref="BH12">IFERROR(INDEX($N$8:$N$24,MATCH(AU12,$N$8:$N$24,-1)+1),BG12)</f>
        <v>8</v>
      </c>
      <c r="BI12" s="170">
        <f t="shared" si="31"/>
        <v>0.13055164445522593</v>
      </c>
      <c r="BJ12" s="172" cm="1">
        <f t="array" ref="BJ12">IFERROR(INDEX($AD$8:$AD$24,MATCH(AU12,$N$8:$N$24,-1)+1),BI12)</f>
        <v>4.9302366433230577E-2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0.79556480511604832</v>
      </c>
      <c r="BN12" s="172" cm="1">
        <f t="array" ref="BN12">IFERROR(INDEX($R$8:$R$24,MATCH(AU12,$N$8:$N$24,-1)+1),BM12)</f>
        <v>0.61959038535751698</v>
      </c>
    </row>
    <row r="13" spans="1:66" ht="17.25" customHeight="1">
      <c r="A13"/>
      <c r="B13" s="44">
        <v>77</v>
      </c>
      <c r="C13" s="44">
        <v>3.3210999999999999</v>
      </c>
      <c r="D13" s="20"/>
      <c r="E13" s="32">
        <f t="shared" si="0"/>
        <v>83</v>
      </c>
      <c r="F13" s="30">
        <f t="shared" si="1"/>
        <v>2.3243999999999998</v>
      </c>
      <c r="G13" s="26">
        <f t="shared" si="32"/>
        <v>145.5523</v>
      </c>
      <c r="H13" s="9">
        <f t="shared" si="30"/>
        <v>1.5529989971384033E-2</v>
      </c>
      <c r="I13" s="11">
        <f t="shared" si="17"/>
        <v>0.97247709486830169</v>
      </c>
      <c r="K13" s="44">
        <v>2</v>
      </c>
      <c r="L13" s="44">
        <v>2334.6</v>
      </c>
      <c r="N13" s="42">
        <f t="shared" si="3"/>
        <v>4</v>
      </c>
      <c r="O13" s="30">
        <f t="shared" si="4"/>
        <v>4455.8</v>
      </c>
      <c r="P13" s="29">
        <f t="shared" si="18"/>
        <v>13054.900000000001</v>
      </c>
      <c r="Q13" s="9">
        <f t="shared" si="19"/>
        <v>0.15352968741385964</v>
      </c>
      <c r="R13" s="11">
        <f t="shared" si="5"/>
        <v>0.44982151717294228</v>
      </c>
      <c r="S13"/>
      <c r="T13" s="79"/>
      <c r="U13" s="90">
        <f t="shared" si="6"/>
        <v>0.15352968741385964</v>
      </c>
      <c r="V13" s="85">
        <f t="shared" si="7"/>
        <v>0.55017848282705772</v>
      </c>
      <c r="W13" s="86">
        <f t="shared" si="8"/>
        <v>0.21693045781865616</v>
      </c>
      <c r="X13" s="86">
        <f t="shared" si="9"/>
        <v>1.5599234683492776E-2</v>
      </c>
      <c r="Y13" s="86">
        <f t="shared" si="10"/>
        <v>3.0653326728831674E-2</v>
      </c>
      <c r="Z13" s="86">
        <f t="shared" si="11"/>
        <v>1.7004722688456399E-2</v>
      </c>
      <c r="AA13" s="84">
        <f t="shared" si="20"/>
        <v>0.98299527731154357</v>
      </c>
      <c r="AB13" s="89">
        <f t="shared" si="21"/>
        <v>1.9725269916901086E-2</v>
      </c>
      <c r="AC13" s="88">
        <f t="shared" si="12"/>
        <v>1.3065441176085582E-2</v>
      </c>
      <c r="AD13" s="91">
        <f t="shared" si="22"/>
        <v>1.988994513933949E-2</v>
      </c>
      <c r="AK13" s="152"/>
      <c r="AL13" s="152"/>
      <c r="AU13" s="58">
        <v>8</v>
      </c>
      <c r="AV13" s="168">
        <f t="shared" si="23"/>
        <v>0</v>
      </c>
      <c r="AW13" s="168">
        <f t="shared" si="13"/>
        <v>4.9302366433230577E-2</v>
      </c>
      <c r="AX13" s="168">
        <f t="shared" si="14"/>
        <v>2.4651183216615288E-2</v>
      </c>
      <c r="AY13" s="168">
        <f t="shared" si="24"/>
        <v>0.61959038535751709</v>
      </c>
      <c r="AZ13" s="188">
        <f t="shared" si="15"/>
        <v>0</v>
      </c>
      <c r="BA13" s="189">
        <f t="shared" si="25"/>
        <v>0.32329855559843446</v>
      </c>
      <c r="BB13" s="74"/>
      <c r="BC13" s="171">
        <f t="shared" si="26"/>
        <v>16</v>
      </c>
      <c r="BD13" s="170" cm="1">
        <f t="array" ref="BD13">IFERROR(INDEX($E$8:$E$24,MATCH(AU13,$E$8:$E$24,-1)+1),BC13)</f>
        <v>16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6"/>
        <v>8</v>
      </c>
      <c r="BH13" s="170" cm="1">
        <f t="array" ref="BH13">IFERROR(INDEX($N$8:$N$24,MATCH(AU13,$N$8:$N$24,-1)+1),BG13)</f>
        <v>4</v>
      </c>
      <c r="BI13" s="170">
        <f t="shared" si="31"/>
        <v>4.9302366433230577E-2</v>
      </c>
      <c r="BJ13" s="172" cm="1">
        <f t="array" ref="BJ13">IFERROR(INDEX($AD$8:$AD$24,MATCH(AU13,$N$8:$N$24,-1)+1),BI13)</f>
        <v>1.988994513933949E-2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0.61959038535751698</v>
      </c>
      <c r="BN13" s="172" cm="1">
        <f t="array" ref="BN13">IFERROR(INDEX($R$8:$R$24,MATCH(AU13,$N$8:$N$24,-1)+1),BM13)</f>
        <v>0.44982151717294228</v>
      </c>
    </row>
    <row r="14" spans="1:66" ht="17.25" customHeight="1">
      <c r="A14"/>
      <c r="B14" s="44">
        <v>71</v>
      </c>
      <c r="C14" s="44">
        <v>4.7278000000000002</v>
      </c>
      <c r="D14" s="20"/>
      <c r="E14" s="32">
        <f t="shared" si="0"/>
        <v>77</v>
      </c>
      <c r="F14" s="30">
        <f t="shared" si="1"/>
        <v>3.3210999999999999</v>
      </c>
      <c r="G14" s="26">
        <f t="shared" si="32"/>
        <v>143.22790000000001</v>
      </c>
      <c r="H14" s="9">
        <f t="shared" si="30"/>
        <v>2.2189231498005297E-2</v>
      </c>
      <c r="I14" s="11">
        <f t="shared" si="17"/>
        <v>0.9569471048969177</v>
      </c>
      <c r="K14" s="44">
        <v>1</v>
      </c>
      <c r="L14" s="44">
        <v>662</v>
      </c>
      <c r="N14" s="42">
        <f t="shared" si="3"/>
        <v>2</v>
      </c>
      <c r="O14" s="30">
        <f t="shared" si="4"/>
        <v>2334.6</v>
      </c>
      <c r="P14" s="29">
        <f t="shared" si="18"/>
        <v>8599.1</v>
      </c>
      <c r="Q14" s="9">
        <f t="shared" si="19"/>
        <v>8.0441314295165101E-2</v>
      </c>
      <c r="R14" s="11">
        <f t="shared" si="5"/>
        <v>0.29629182975908264</v>
      </c>
      <c r="S14"/>
      <c r="T14" s="79"/>
      <c r="U14" s="90">
        <f t="shared" si="6"/>
        <v>8.0441314295165101E-2</v>
      </c>
      <c r="V14" s="85">
        <f t="shared" si="7"/>
        <v>0.70370817024091736</v>
      </c>
      <c r="W14" s="86">
        <f t="shared" si="8"/>
        <v>0.1533929977694741</v>
      </c>
      <c r="X14" s="86">
        <f t="shared" si="9"/>
        <v>7.7734337472013032E-3</v>
      </c>
      <c r="Y14" s="86">
        <f t="shared" si="10"/>
        <v>1.5054092045338897E-2</v>
      </c>
      <c r="Z14" s="86">
        <f t="shared" si="11"/>
        <v>8.351154275098879E-3</v>
      </c>
      <c r="AA14" s="84">
        <f t="shared" si="20"/>
        <v>0.99164884572490108</v>
      </c>
      <c r="AB14" s="89">
        <f t="shared" si="21"/>
        <v>5.7444948120267819E-3</v>
      </c>
      <c r="AC14" s="88">
        <f t="shared" si="12"/>
        <v>3.8049851469234572E-3</v>
      </c>
      <c r="AD14" s="91">
        <f t="shared" si="22"/>
        <v>6.8245039632539072E-3</v>
      </c>
      <c r="AK14" s="152"/>
      <c r="AL14" s="152"/>
      <c r="AU14" s="58">
        <v>2</v>
      </c>
      <c r="AV14" s="168">
        <f t="shared" si="23"/>
        <v>0</v>
      </c>
      <c r="AW14" s="168">
        <f t="shared" si="13"/>
        <v>6.8245039632539063E-3</v>
      </c>
      <c r="AX14" s="168">
        <f t="shared" si="14"/>
        <v>3.4122519816269532E-3</v>
      </c>
      <c r="AY14" s="168">
        <f t="shared" si="24"/>
        <v>0.29629182975908264</v>
      </c>
      <c r="AZ14" s="188">
        <f t="shared" si="15"/>
        <v>0</v>
      </c>
      <c r="BA14" s="189">
        <f t="shared" si="25"/>
        <v>8.0441314295165128E-2</v>
      </c>
      <c r="BB14" s="74"/>
      <c r="BC14" s="171">
        <f t="shared" si="26"/>
        <v>16</v>
      </c>
      <c r="BD14" s="170" cm="1">
        <f t="array" ref="BD14">IFERROR(INDEX($E$8:$E$24,MATCH(AU14,$E$8:$E$24,-1)+1),BC14)</f>
        <v>16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6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6.8245039632539072E-3</v>
      </c>
      <c r="BJ14" s="172" cm="1">
        <f t="array" ref="BJ14">IFERROR(INDEX($AD$8:$AD$24,MATCH(AU14,$N$8:$N$24,-1)+1),BI14)</f>
        <v>3.01951881633045E-3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0.29629182975908264</v>
      </c>
      <c r="BN14" s="172" cm="1">
        <f t="array" ref="BN14">IFERROR(INDEX($R$8:$R$24,MATCH(AU14,$N$8:$N$24,-1)+1),BM14)</f>
        <v>0.21585051546391751</v>
      </c>
    </row>
    <row r="15" spans="1:66" ht="17.25" customHeight="1">
      <c r="A15"/>
      <c r="B15" s="44">
        <v>65</v>
      </c>
      <c r="C15" s="44">
        <v>6.6818</v>
      </c>
      <c r="D15" s="20"/>
      <c r="E15" s="32">
        <f t="shared" si="0"/>
        <v>71</v>
      </c>
      <c r="F15" s="30">
        <f t="shared" si="1"/>
        <v>4.7278000000000002</v>
      </c>
      <c r="G15" s="26">
        <f t="shared" si="32"/>
        <v>139.9068</v>
      </c>
      <c r="H15" s="9">
        <f t="shared" si="30"/>
        <v>3.1587801835617553E-2</v>
      </c>
      <c r="I15" s="11">
        <f t="shared" si="17"/>
        <v>0.93475787339891236</v>
      </c>
      <c r="K15" s="44">
        <v>0.5</v>
      </c>
      <c r="L15" s="44">
        <v>569.4</v>
      </c>
      <c r="N15" s="42">
        <f t="shared" si="3"/>
        <v>1</v>
      </c>
      <c r="O15" s="30">
        <f t="shared" si="4"/>
        <v>662</v>
      </c>
      <c r="P15" s="29">
        <f t="shared" si="18"/>
        <v>6264.5</v>
      </c>
      <c r="Q15" s="9">
        <f t="shared" si="19"/>
        <v>2.2809967473399854E-2</v>
      </c>
      <c r="R15" s="11">
        <f t="shared" si="5"/>
        <v>0.21585051546391751</v>
      </c>
      <c r="S15"/>
      <c r="T15" s="79"/>
      <c r="U15" s="90">
        <f t="shared" si="6"/>
        <v>2.2809967473399854E-2</v>
      </c>
      <c r="V15" s="85">
        <f t="shared" si="7"/>
        <v>0.78414948453608246</v>
      </c>
      <c r="W15" s="86">
        <f t="shared" si="8"/>
        <v>0.10846522890932808</v>
      </c>
      <c r="X15" s="86">
        <f t="shared" si="9"/>
        <v>3.8834439242825163E-3</v>
      </c>
      <c r="Y15" s="86">
        <f t="shared" si="10"/>
        <v>7.2806582981375951E-3</v>
      </c>
      <c r="Z15" s="86">
        <f t="shared" si="11"/>
        <v>4.0388952378467491E-3</v>
      </c>
      <c r="AA15" s="84">
        <f t="shared" si="20"/>
        <v>0.99596110476215327</v>
      </c>
      <c r="AB15" s="89">
        <f t="shared" si="21"/>
        <v>1.037276847275187E-3</v>
      </c>
      <c r="AC15" s="88">
        <f t="shared" si="12"/>
        <v>6.8706180896299803E-4</v>
      </c>
      <c r="AD15" s="91">
        <f t="shared" si="22"/>
        <v>3.01951881633045E-3</v>
      </c>
      <c r="AK15" s="152"/>
      <c r="AL15" s="152"/>
      <c r="AU15" s="58">
        <v>1</v>
      </c>
      <c r="AV15" s="168">
        <f t="shared" si="23"/>
        <v>0</v>
      </c>
      <c r="AW15" s="168">
        <f t="shared" si="13"/>
        <v>3.01951881633045E-3</v>
      </c>
      <c r="AX15" s="168">
        <f t="shared" si="14"/>
        <v>1.509759408165225E-3</v>
      </c>
      <c r="AY15" s="168">
        <f t="shared" si="24"/>
        <v>0.21585051546391751</v>
      </c>
      <c r="AZ15" s="188">
        <f t="shared" si="15"/>
        <v>0</v>
      </c>
      <c r="BA15" s="189">
        <f t="shared" si="25"/>
        <v>0.21585051546391751</v>
      </c>
      <c r="BB15" s="74"/>
      <c r="BC15" s="171">
        <f t="shared" si="26"/>
        <v>16</v>
      </c>
      <c r="BD15" s="170" cm="1">
        <f t="array" ref="BD15">IFERROR(INDEX($E$8:$E$24,MATCH(AU15,$E$8:$E$24,-1)+1),BC15)</f>
        <v>16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6"/>
        <v>1</v>
      </c>
      <c r="BH15" s="170" cm="1">
        <f t="array" ref="BH15">IFERROR(INDEX($N$8:$N$24,MATCH(AU15,$N$8:$N$24,-1)+1),BG15)</f>
        <v>0.5</v>
      </c>
      <c r="BI15" s="170">
        <f t="shared" ref="BI15" si="33">IFERROR(INDEX($AD$8:$AD$24,MATCH(AU15,$N$8:$N$24,-1)),1)</f>
        <v>3.01951881633045E-3</v>
      </c>
      <c r="BJ15" s="172" cm="1">
        <f t="array" ref="BJ15">IFERROR(INDEX($AD$8:$AD$24,MATCH(AU15,$N$8:$N$24,-1)+1),BI15)</f>
        <v>2.3324570073674517E-3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0.21585051546391751</v>
      </c>
      <c r="BN15" s="172" cm="1">
        <f t="array" ref="BN15">IFERROR(INDEX($R$8:$R$24,MATCH(AU15,$N$8:$N$24,-1)+1),BM15)</f>
        <v>0.19304054799051765</v>
      </c>
    </row>
    <row r="16" spans="1:66" ht="17.25" customHeight="1" thickBot="1">
      <c r="A16"/>
      <c r="B16" s="44">
        <v>59</v>
      </c>
      <c r="C16" s="44">
        <v>9.3251000000000008</v>
      </c>
      <c r="D16" s="20"/>
      <c r="E16" s="32">
        <f t="shared" si="0"/>
        <v>65</v>
      </c>
      <c r="F16" s="30">
        <f t="shared" si="1"/>
        <v>6.6818</v>
      </c>
      <c r="G16" s="26">
        <f t="shared" si="32"/>
        <v>135.179</v>
      </c>
      <c r="H16" s="9">
        <f t="shared" si="30"/>
        <v>4.4643042071413626E-2</v>
      </c>
      <c r="I16" s="11">
        <f t="shared" si="17"/>
        <v>0.90317007156329476</v>
      </c>
      <c r="K16" s="44">
        <v>0.25</v>
      </c>
      <c r="L16" s="44">
        <v>1691.5</v>
      </c>
      <c r="N16" s="42">
        <f t="shared" si="3"/>
        <v>0.5</v>
      </c>
      <c r="O16" s="30">
        <f t="shared" si="4"/>
        <v>569.4</v>
      </c>
      <c r="P16" s="29">
        <f>O16+P17</f>
        <v>5602.5</v>
      </c>
      <c r="Q16" s="9">
        <f t="shared" si="19"/>
        <v>1.9619328518661446E-2</v>
      </c>
      <c r="R16" s="11">
        <f>Q16+R17</f>
        <v>0.19304054799051765</v>
      </c>
      <c r="S16"/>
      <c r="T16" s="79"/>
      <c r="U16" s="90">
        <f t="shared" si="6"/>
        <v>1.9619328518661446E-2</v>
      </c>
      <c r="V16" s="85">
        <f t="shared" si="7"/>
        <v>0.80695945200948238</v>
      </c>
      <c r="W16" s="86">
        <f t="shared" si="8"/>
        <v>7.6696498884737049E-2</v>
      </c>
      <c r="X16" s="86">
        <f t="shared" si="9"/>
        <v>1.9413128434764911E-3</v>
      </c>
      <c r="Y16" s="86">
        <f t="shared" si="10"/>
        <v>3.3972143738550788E-3</v>
      </c>
      <c r="Z16" s="86">
        <f t="shared" si="11"/>
        <v>1.8845813653990131E-3</v>
      </c>
      <c r="AA16" s="84">
        <f t="shared" si="20"/>
        <v>0.99811541863460096</v>
      </c>
      <c r="AB16" s="89">
        <f t="shared" si="21"/>
        <v>6.1423304808974155E-4</v>
      </c>
      <c r="AC16" s="88">
        <f t="shared" si="12"/>
        <v>4.0684998441253563E-4</v>
      </c>
      <c r="AD16" s="91">
        <f t="shared" si="22"/>
        <v>2.3324570073674517E-3</v>
      </c>
      <c r="AK16" s="152"/>
      <c r="AL16" s="152"/>
      <c r="AU16" s="58">
        <v>6.3E-2</v>
      </c>
      <c r="AV16" s="168">
        <f t="shared" si="23"/>
        <v>0</v>
      </c>
      <c r="AW16" s="168">
        <f t="shared" si="13"/>
        <v>0</v>
      </c>
      <c r="AX16" s="168">
        <f t="shared" si="14"/>
        <v>0</v>
      </c>
      <c r="AY16" s="168">
        <f t="shared" si="24"/>
        <v>0</v>
      </c>
      <c r="AZ16" s="190">
        <f>SUM(AZ8:AZ15)</f>
        <v>0.99999999999999989</v>
      </c>
      <c r="BA16" s="190">
        <f>SUM(BA8:BA15)</f>
        <v>1</v>
      </c>
      <c r="BB16" s="74"/>
      <c r="BC16" s="173">
        <f t="shared" si="26"/>
        <v>16</v>
      </c>
      <c r="BD16" s="174" cm="1">
        <f t="array" ref="BD16">IFERROR(INDEX($E$8:$E$24,MATCH(AU16,$E$8:$E$24,-1)+1),BC16)</f>
        <v>16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6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53</v>
      </c>
      <c r="C17" s="44">
        <v>12.7498</v>
      </c>
      <c r="D17" s="20"/>
      <c r="E17" s="32">
        <f t="shared" si="0"/>
        <v>59</v>
      </c>
      <c r="F17" s="30">
        <f t="shared" si="1"/>
        <v>9.3251000000000008</v>
      </c>
      <c r="G17" s="26">
        <f t="shared" si="32"/>
        <v>128.49719999999999</v>
      </c>
      <c r="H17" s="9">
        <f t="shared" si="30"/>
        <v>6.2303695354566029E-2</v>
      </c>
      <c r="I17" s="11">
        <f t="shared" si="17"/>
        <v>0.85852702949188109</v>
      </c>
      <c r="K17" s="48">
        <v>0.125</v>
      </c>
      <c r="L17" s="44">
        <v>3341.6</v>
      </c>
      <c r="N17" s="42">
        <f t="shared" ref="N17:N19" si="34">K16</f>
        <v>0.25</v>
      </c>
      <c r="O17" s="30">
        <f t="shared" ref="O17:O19" si="35">L16</f>
        <v>1691.5</v>
      </c>
      <c r="P17" s="29">
        <f t="shared" ref="P17:P19" si="36">O17+P18</f>
        <v>5033.1000000000004</v>
      </c>
      <c r="Q17" s="9">
        <f t="shared" ref="Q17:Q19" si="37">O17/$L$6</f>
        <v>5.8282567947516399E-2</v>
      </c>
      <c r="R17" s="11">
        <f t="shared" ref="R17:R19" si="38">Q17+R18</f>
        <v>0.17342121947185621</v>
      </c>
      <c r="S17"/>
      <c r="T17" s="79"/>
      <c r="U17" s="90">
        <f t="shared" si="6"/>
        <v>5.8282567947516399E-2</v>
      </c>
      <c r="V17" s="85">
        <f t="shared" si="7"/>
        <v>0.82657878052814382</v>
      </c>
      <c r="W17" s="86">
        <f t="shared" si="8"/>
        <v>5.4232614454664041E-2</v>
      </c>
      <c r="X17" s="86">
        <f t="shared" si="9"/>
        <v>9.7060528190514965E-4</v>
      </c>
      <c r="Y17" s="86">
        <f t="shared" si="10"/>
        <v>1.4559015303785875E-3</v>
      </c>
      <c r="Z17" s="86">
        <f t="shared" si="11"/>
        <v>8.0765138494743607E-4</v>
      </c>
      <c r="AA17" s="84">
        <f t="shared" si="20"/>
        <v>0.99919234861505257</v>
      </c>
      <c r="AB17" s="89">
        <f t="shared" si="21"/>
        <v>1.2609144889658009E-3</v>
      </c>
      <c r="AC17" s="88">
        <f t="shared" si="12"/>
        <v>8.3519283401749646E-4</v>
      </c>
      <c r="AD17" s="91">
        <f t="shared" si="22"/>
        <v>1.9256070229549159E-3</v>
      </c>
      <c r="AK17" s="152"/>
      <c r="AL17" s="152"/>
    </row>
    <row r="18" spans="1:66" ht="17.25" customHeight="1">
      <c r="A18"/>
      <c r="B18" s="44">
        <v>47</v>
      </c>
      <c r="C18" s="44">
        <v>16.872399999999999</v>
      </c>
      <c r="D18" s="20"/>
      <c r="E18" s="32">
        <f t="shared" si="0"/>
        <v>53</v>
      </c>
      <c r="F18" s="30">
        <f t="shared" si="1"/>
        <v>12.7498</v>
      </c>
      <c r="G18" s="26">
        <f t="shared" si="32"/>
        <v>119.1721</v>
      </c>
      <c r="H18" s="9">
        <f t="shared" si="30"/>
        <v>8.5185108474080271E-2</v>
      </c>
      <c r="I18" s="11">
        <f t="shared" si="17"/>
        <v>0.79622333413731505</v>
      </c>
      <c r="K18" s="65">
        <v>6.3E-2</v>
      </c>
      <c r="L18" s="65">
        <v>0</v>
      </c>
      <c r="N18" s="42">
        <f t="shared" si="34"/>
        <v>0.125</v>
      </c>
      <c r="O18" s="30">
        <f t="shared" si="35"/>
        <v>3341.6</v>
      </c>
      <c r="P18" s="29">
        <f t="shared" si="36"/>
        <v>3341.6</v>
      </c>
      <c r="Q18" s="9">
        <f t="shared" si="37"/>
        <v>0.11513865152433982</v>
      </c>
      <c r="R18" s="11">
        <f t="shared" si="38"/>
        <v>0.11513865152433982</v>
      </c>
      <c r="S18"/>
      <c r="T18" s="79"/>
      <c r="U18" s="90">
        <f t="shared" si="6"/>
        <v>0.11513865152433982</v>
      </c>
      <c r="V18" s="85">
        <f t="shared" si="7"/>
        <v>0.88486134847566023</v>
      </c>
      <c r="W18" s="86">
        <f t="shared" si="8"/>
        <v>3.8348249442368525E-2</v>
      </c>
      <c r="X18" s="86">
        <f t="shared" si="9"/>
        <v>4.8529624847343787E-4</v>
      </c>
      <c r="Y18" s="86">
        <f>X18+Y19</f>
        <v>4.8529624847343787E-4</v>
      </c>
      <c r="Z18" s="86">
        <f t="shared" si="11"/>
        <v>2.6921476419318398E-4</v>
      </c>
      <c r="AA18" s="84">
        <f t="shared" si="20"/>
        <v>0.99973078523580683</v>
      </c>
      <c r="AB18" s="89">
        <f t="shared" si="21"/>
        <v>1.6462294619930624E-3</v>
      </c>
      <c r="AC18" s="88">
        <f t="shared" si="12"/>
        <v>1.0904141889374194E-3</v>
      </c>
      <c r="AD18" s="91">
        <f t="shared" si="22"/>
        <v>1.0904141889374194E-3</v>
      </c>
      <c r="AK18" s="152"/>
      <c r="AL18" s="152"/>
      <c r="AU18" s="194" t="s">
        <v>80</v>
      </c>
      <c r="AV18" s="235">
        <f t="shared" ref="AV18:AW18" si="39">SLOPE(AV21:AV22,AV19:AV20)*0.65+INTERCEPT(AV21:AV22,AV19:AV20)</f>
        <v>48.904071216901414</v>
      </c>
      <c r="AW18" s="236">
        <f t="shared" si="39"/>
        <v>43.853480582832631</v>
      </c>
      <c r="AX18" s="191">
        <f>SLOPE(AX21:AX22,AX19:AX20)*0.65+INTERCEPT(AX21:AX22,AX19:AX20)</f>
        <v>46.296612728942726</v>
      </c>
      <c r="AY18" s="237">
        <f>SLOPE(AY21:AY22,AY19:AY20)*0.65+INTERCEPT(AY21:AY22,AY19:AY20)</f>
        <v>9.3824561403508788</v>
      </c>
    </row>
    <row r="19" spans="1:66" ht="17.25" customHeight="1" thickBot="1">
      <c r="A19"/>
      <c r="B19" s="44">
        <v>41</v>
      </c>
      <c r="C19" s="44">
        <v>21.1995</v>
      </c>
      <c r="E19" s="32">
        <f t="shared" si="0"/>
        <v>47</v>
      </c>
      <c r="F19" s="30">
        <f t="shared" si="1"/>
        <v>16.872399999999999</v>
      </c>
      <c r="G19" s="26">
        <f t="shared" si="32"/>
        <v>106.42229999999999</v>
      </c>
      <c r="H19" s="9">
        <f t="shared" si="30"/>
        <v>0.11272939373308379</v>
      </c>
      <c r="I19" s="11">
        <f t="shared" si="17"/>
        <v>0.71103822566323482</v>
      </c>
      <c r="K19"/>
      <c r="L19"/>
      <c r="N19" s="42">
        <f t="shared" si="34"/>
        <v>6.3E-2</v>
      </c>
      <c r="O19" s="30">
        <f t="shared" si="35"/>
        <v>0</v>
      </c>
      <c r="P19" s="29">
        <f t="shared" si="36"/>
        <v>0</v>
      </c>
      <c r="Q19" s="9">
        <f t="shared" si="37"/>
        <v>0</v>
      </c>
      <c r="R19" s="11">
        <f t="shared" si="38"/>
        <v>0</v>
      </c>
      <c r="S19"/>
      <c r="T19" s="79"/>
      <c r="U19" s="92">
        <f t="shared" si="6"/>
        <v>0</v>
      </c>
      <c r="V19" s="93">
        <f t="shared" si="7"/>
        <v>1</v>
      </c>
      <c r="W19" s="94">
        <f t="shared" si="8"/>
        <v>2.7224556389190906E-2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2"/>
        <v>0</v>
      </c>
      <c r="AD19" s="98">
        <f>AC19</f>
        <v>0</v>
      </c>
      <c r="AK19" s="152"/>
      <c r="AL19" s="152"/>
      <c r="AU19" s="193"/>
      <c r="AV19" s="170">
        <f t="shared" ref="AV19:AW19" si="40">INDEX(AV8:AV16,MATCH(0.65,AV8:AV16,-1))</f>
        <v>0.89572956455139252</v>
      </c>
      <c r="AW19" s="170">
        <f t="shared" si="40"/>
        <v>1</v>
      </c>
      <c r="AX19" s="170">
        <f>INDEX(AX8:AX16,MATCH(0.65,AX8:AX16,-1))</f>
        <v>0.94786478227569626</v>
      </c>
      <c r="AY19" s="170">
        <f>INDEX(AY8:AY16,MATCH(0.65,AY8:AY16,-1))</f>
        <v>0.79556480511604832</v>
      </c>
    </row>
    <row r="20" spans="1:66" ht="17.25" customHeight="1">
      <c r="A20"/>
      <c r="B20" s="44">
        <v>35</v>
      </c>
      <c r="C20" s="44">
        <v>24.4956</v>
      </c>
      <c r="E20" s="32">
        <f t="shared" si="0"/>
        <v>41</v>
      </c>
      <c r="F20" s="30">
        <f t="shared" si="1"/>
        <v>21.1995</v>
      </c>
      <c r="G20" s="26">
        <f t="shared" si="32"/>
        <v>89.549899999999994</v>
      </c>
      <c r="H20" s="9">
        <f t="shared" si="30"/>
        <v>0.14164000275269137</v>
      </c>
      <c r="I20" s="11">
        <f t="shared" si="17"/>
        <v>0.59830883193015105</v>
      </c>
      <c r="K20"/>
      <c r="L20"/>
      <c r="N20"/>
      <c r="O20"/>
      <c r="P20"/>
      <c r="Q20"/>
      <c r="R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1.5097285771723779</v>
      </c>
      <c r="AC20" s="78">
        <f>SUM(AC8:AC19)</f>
        <v>1</v>
      </c>
      <c r="AD20" s="148"/>
      <c r="AK20" s="152"/>
      <c r="AL20" s="152"/>
      <c r="AV20" s="170" cm="1">
        <f t="array" ref="AV20">INDEX(AV8:AV16,MATCH(0.65,AV8:AV16,-1)+1)</f>
        <v>0.37483772817439764</v>
      </c>
      <c r="AW20" s="170" cm="1">
        <f t="array" ref="AW20">INDEX(AW8:AW16,MATCH(0.65,AW8:AW16,-1)+1)</f>
        <v>0.44407270714681402</v>
      </c>
      <c r="AX20" s="170" cm="1">
        <f t="array" ref="AX20">INDEX(AX8:AX16,MATCH(0.65,AX8:AX16,-1)+1)</f>
        <v>0.40945521766060583</v>
      </c>
      <c r="AY20" s="170" cm="1">
        <f t="array" ref="AY20">INDEX(AY8:AY16,MATCH(0.65,AY8:AY16,-1)+1)</f>
        <v>0.61959038535751709</v>
      </c>
      <c r="BD20" s="169"/>
    </row>
    <row r="21" spans="1:66" ht="17.25" customHeight="1">
      <c r="A21"/>
      <c r="B21" s="44">
        <v>29</v>
      </c>
      <c r="C21" s="44">
        <v>24.6006</v>
      </c>
      <c r="E21" s="32">
        <f t="shared" si="0"/>
        <v>35</v>
      </c>
      <c r="F21" s="30">
        <f t="shared" si="1"/>
        <v>24.4956</v>
      </c>
      <c r="G21" s="26">
        <f t="shared" si="32"/>
        <v>68.350399999999993</v>
      </c>
      <c r="H21" s="9">
        <f t="shared" si="30"/>
        <v>0.16366220200612405</v>
      </c>
      <c r="I21" s="11">
        <f t="shared" si="17"/>
        <v>0.45666882917745966</v>
      </c>
      <c r="K21"/>
      <c r="L21"/>
      <c r="N21" t="s">
        <v>80</v>
      </c>
      <c r="O21" s="159">
        <f>N12+(0.65-R12)/(R11-R12)*(N11-N12)</f>
        <v>9.382456140350877</v>
      </c>
      <c r="S21"/>
      <c r="W21" t="s">
        <v>80</v>
      </c>
      <c r="X21" s="159">
        <f>N10+(0.65-AD10)/(AD9-AD10)*(N9-N10)</f>
        <v>43.483059314619119</v>
      </c>
      <c r="AV21" s="170">
        <f t="shared" ref="AV21:AW21" si="41">INDEX($AU$8:$AU$16,MATCH(0.65,AV8:AV16,-1))</f>
        <v>64</v>
      </c>
      <c r="AW21" s="170">
        <f t="shared" si="41"/>
        <v>64</v>
      </c>
      <c r="AX21" s="170">
        <f>INDEX($AU$8:$AU$16,MATCH(0.65,AX8:AX16,-1))</f>
        <v>64</v>
      </c>
      <c r="AY21" s="170">
        <f>INDEX($AU$8:$AU$16,MATCH(0.65,AY8:AY16,-1))</f>
        <v>16</v>
      </c>
      <c r="BD21" s="169"/>
    </row>
    <row r="22" spans="1:66" ht="17.25" customHeight="1">
      <c r="A22"/>
      <c r="B22" s="44">
        <v>23</v>
      </c>
      <c r="C22" s="44">
        <v>19.254200000000001</v>
      </c>
      <c r="E22" s="32">
        <f t="shared" si="0"/>
        <v>29</v>
      </c>
      <c r="F22" s="30">
        <f t="shared" si="1"/>
        <v>24.6006</v>
      </c>
      <c r="G22" s="26">
        <f t="shared" si="32"/>
        <v>43.854799999999997</v>
      </c>
      <c r="H22" s="9">
        <f t="shared" si="30"/>
        <v>0.16436373743332905</v>
      </c>
      <c r="I22" s="11">
        <f t="shared" si="17"/>
        <v>0.29300662717133563</v>
      </c>
      <c r="K22" s="24"/>
      <c r="N22"/>
      <c r="O22"/>
      <c r="P22"/>
      <c r="Q22"/>
      <c r="R22"/>
      <c r="S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5">
        <v>16</v>
      </c>
      <c r="C23" s="65">
        <v>0</v>
      </c>
      <c r="E23" s="32">
        <f t="shared" si="0"/>
        <v>23</v>
      </c>
      <c r="F23" s="30">
        <f t="shared" si="1"/>
        <v>19.254200000000001</v>
      </c>
      <c r="G23" s="26">
        <f>F23</f>
        <v>19.254200000000001</v>
      </c>
      <c r="H23" s="9">
        <f t="shared" si="30"/>
        <v>0.12864288973800658</v>
      </c>
      <c r="I23" s="11">
        <f>H23</f>
        <v>0.12864288973800658</v>
      </c>
      <c r="K23" s="24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ref="H24" si="42">F24/$C$6</f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U24" s="194" t="s">
        <v>176</v>
      </c>
      <c r="AV24" s="235">
        <f t="shared" ref="AV24:AW24" si="43">SLOPE(AV27:AV28,AV25:AV26)*0.84+INTERCEPT(AV27:AV28,AV25:AV26)</f>
        <v>60.576360117201254</v>
      </c>
      <c r="AW24" s="236">
        <f t="shared" si="43"/>
        <v>54.790162552152061</v>
      </c>
      <c r="AX24" s="191">
        <f>SLOPE(AX27:AX28,AX25:AX26)*0.84+INTERCEPT(AX27:AX28,AX25:AX26)</f>
        <v>57.589131286532982</v>
      </c>
      <c r="AY24" s="237">
        <f>SLOPE(AY27:AY28,AY25:AY26)*0.84+INTERCEPT(AY27:AY28,AY25:AY26)</f>
        <v>21.086040399329548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C25"/>
      <c r="AD25"/>
      <c r="AE25"/>
      <c r="AF25"/>
      <c r="AG25"/>
      <c r="AH25"/>
      <c r="AI25"/>
      <c r="AJ25"/>
      <c r="AK25"/>
      <c r="AU25" s="193"/>
      <c r="AV25" s="170">
        <f t="shared" ref="AV25:AW25" si="44">INDEX(AV8:AV16,MATCH(0.84,AV8:AV16,-1))</f>
        <v>0.89572956455139252</v>
      </c>
      <c r="AW25" s="170">
        <f t="shared" si="44"/>
        <v>1</v>
      </c>
      <c r="AX25" s="170">
        <f>INDEX(AX8:AX16,MATCH(0.84,AX8:AX16,-1))</f>
        <v>0.94786478227569626</v>
      </c>
      <c r="AY25" s="170">
        <f>INDEX(AY8:AY16,MATCH(0.84,AY8:AY16,-1))</f>
        <v>0.93535196021551392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E20+(0.65-I20)/(I19-I20)*(E19-E20)</f>
        <v>43.751252341101448</v>
      </c>
      <c r="M26"/>
      <c r="N26" s="287"/>
      <c r="O26"/>
      <c r="P26"/>
      <c r="Q26"/>
      <c r="R26"/>
      <c r="Z26" s="82"/>
      <c r="AC26"/>
      <c r="AD26"/>
      <c r="AE26"/>
      <c r="AF26"/>
      <c r="AG26"/>
      <c r="AH26"/>
      <c r="AI26"/>
      <c r="AJ26"/>
      <c r="AK26"/>
      <c r="AV26" s="170">
        <f t="shared" ref="AV26:AW26" si="45">INDEX(AV8:AV16,MATCH(0.84,AV8:AV16,-1)+1)</f>
        <v>0.37483772817439764</v>
      </c>
      <c r="AW26" s="170">
        <f t="shared" si="45"/>
        <v>0.44407270714681402</v>
      </c>
      <c r="AX26" s="170">
        <f>INDEX(AX8:AX16,MATCH(0.84,AX8:AX16,-1)+1)</f>
        <v>0.40945521766060583</v>
      </c>
      <c r="AY26" s="170">
        <f>INDEX(AY8:AY16,MATCH(0.84,AY8:AY16,-1)+1)</f>
        <v>0.79556480511604832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6">SLOPE(F30:F31,F28:F29)*0.84+INTERCEPT(F30:F31,F28:F29)</f>
        <v>57.21580122465177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C27"/>
      <c r="AD27"/>
      <c r="AE27"/>
      <c r="AF27"/>
      <c r="AG27"/>
      <c r="AH27"/>
      <c r="AI27"/>
      <c r="AJ27"/>
      <c r="AK27"/>
      <c r="AV27" s="170">
        <f t="shared" ref="AV27:AW27" si="47">INDEX($AU$8:$AU$16,MATCH(0.84,AV8:AV16,-1))</f>
        <v>64</v>
      </c>
      <c r="AW27" s="170">
        <f t="shared" si="47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0.85852702949188109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6.5044924893632117E-2</v>
      </c>
      <c r="R28" s="123">
        <f>Q28</f>
        <v>6.5044924893632117E-2</v>
      </c>
      <c r="T28" s="113"/>
      <c r="U28" s="115">
        <f>U29+R28</f>
        <v>1</v>
      </c>
      <c r="V28" s="115">
        <f>U28-V31-V34-V37-V40-V43</f>
        <v>0.2085712386402899</v>
      </c>
      <c r="X28" s="130">
        <v>63</v>
      </c>
      <c r="Y28" s="131">
        <f>V28</f>
        <v>0.2085712386402899</v>
      </c>
      <c r="Z28" s="132">
        <f>ROUND(Y28*100,0)</f>
        <v>21</v>
      </c>
      <c r="AC28"/>
      <c r="AD28"/>
      <c r="AE28"/>
      <c r="AF28"/>
      <c r="AG28"/>
      <c r="AH28"/>
      <c r="AI28"/>
      <c r="AJ28"/>
      <c r="AK28"/>
      <c r="AV28" s="170">
        <f t="shared" ref="AV28:AW28" si="49">INDEX($AU$8:$AU$16,MATCH(0.84,AV8:AV16,-1)+1)</f>
        <v>32</v>
      </c>
      <c r="AW28" s="170">
        <f t="shared" si="49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(I16-I17)/(E16-E17)*(B29-E17)+I17</f>
        <v>0.88828905753949017</v>
      </c>
      <c r="D29" s="12"/>
      <c r="F29" s="170">
        <f>INDEX(I8:I24,MATCH(0.84,I8:I24,-1)+1)</f>
        <v>0.79622333413731505</v>
      </c>
      <c r="G29" s="12"/>
      <c r="H29" s="12"/>
      <c r="I29" s="23"/>
      <c r="J29" s="12"/>
      <c r="K29" s="44">
        <v>63</v>
      </c>
      <c r="L29" s="69">
        <f>((R8-R9)/(N8-N9))*(K29-N9)+R9</f>
        <v>0.9816210926732456</v>
      </c>
      <c r="N29" s="111"/>
      <c r="O29" s="124">
        <v>63</v>
      </c>
      <c r="P29" s="85">
        <f t="shared" ref="P29:P34" si="50">(C29+L29)/2</f>
        <v>0.93495507510636788</v>
      </c>
      <c r="Q29" s="119">
        <f t="shared" si="48"/>
        <v>0.28705262749331562</v>
      </c>
      <c r="R29" s="125">
        <f t="shared" ref="R29:R32" si="51">Q29/2</f>
        <v>0.14352631374665781</v>
      </c>
      <c r="S29" s="12"/>
      <c r="T29" s="129">
        <v>63</v>
      </c>
      <c r="U29" s="115">
        <f>P29</f>
        <v>0.93495507510636788</v>
      </c>
      <c r="V29" s="115"/>
      <c r="W29" s="12"/>
      <c r="X29" s="133">
        <v>31.5</v>
      </c>
      <c r="Y29" s="88">
        <f>V31</f>
        <v>0.26858633627417183</v>
      </c>
      <c r="Z29" s="134">
        <f t="shared" ref="Z29:Z33" si="52">ROUND(Y29*100,0)</f>
        <v>27</v>
      </c>
      <c r="AA29" s="12"/>
      <c r="AB29" s="12"/>
      <c r="AL29" s="12"/>
      <c r="AM29" s="12"/>
    </row>
    <row r="30" spans="1:66" customFormat="1" ht="14.4">
      <c r="B30" s="44">
        <v>31.5</v>
      </c>
      <c r="C30" s="69">
        <f>(I21-I22)/(E21-E22)*(B30-E22)+I22</f>
        <v>0.36119921134055399</v>
      </c>
      <c r="F30" s="170">
        <f>INDEX(E8:E24,MATCH(0.84,I8:I24,-1))</f>
        <v>59</v>
      </c>
      <c r="K30" s="44">
        <v>31.5</v>
      </c>
      <c r="L30" s="69">
        <f>R10</f>
        <v>0.93460568388555054</v>
      </c>
      <c r="N30" s="111"/>
      <c r="O30" s="124">
        <v>31.5</v>
      </c>
      <c r="P30" s="85">
        <f t="shared" si="50"/>
        <v>0.64790244761305227</v>
      </c>
      <c r="Q30" s="119">
        <f t="shared" si="48"/>
        <v>0.25012004505502811</v>
      </c>
      <c r="R30" s="125">
        <f t="shared" si="51"/>
        <v>0.12506002252751405</v>
      </c>
      <c r="S30" s="12"/>
      <c r="T30" s="114"/>
      <c r="U30" s="115">
        <f>U29-R29</f>
        <v>0.79142876135971008</v>
      </c>
      <c r="V30" s="115"/>
      <c r="W30" s="12"/>
      <c r="X30" s="133">
        <v>16</v>
      </c>
      <c r="Y30" s="88">
        <f>V34</f>
        <v>0.16905362746714689</v>
      </c>
      <c r="Z30" s="134">
        <f t="shared" si="52"/>
        <v>17</v>
      </c>
      <c r="AA30" s="12"/>
      <c r="AB30" s="12"/>
      <c r="AL30" s="12"/>
      <c r="AM30" s="12"/>
    </row>
    <row r="31" spans="1:66" customFormat="1" ht="14.4">
      <c r="B31" s="44">
        <v>16</v>
      </c>
      <c r="C31" s="69">
        <v>0</v>
      </c>
      <c r="F31" s="170">
        <f>INDEX(E8:E24,MATCH(0.84,I8:I24,-1)+1)</f>
        <v>53</v>
      </c>
      <c r="K31" s="44">
        <v>16</v>
      </c>
      <c r="L31" s="69">
        <f>R11</f>
        <v>0.79556480511604832</v>
      </c>
      <c r="N31" s="111"/>
      <c r="O31" s="124">
        <v>16</v>
      </c>
      <c r="P31" s="85">
        <f t="shared" si="50"/>
        <v>0.39778240255802416</v>
      </c>
      <c r="Q31" s="119">
        <f t="shared" si="48"/>
        <v>8.7987209879265671E-2</v>
      </c>
      <c r="R31" s="125">
        <f t="shared" si="51"/>
        <v>4.3993604939632835E-2</v>
      </c>
      <c r="S31" s="12"/>
      <c r="T31" s="114"/>
      <c r="U31" s="115">
        <f>U32+R29</f>
        <v>0.79142876135971008</v>
      </c>
      <c r="V31" s="115">
        <f>U31-V34-V37-V40-V43</f>
        <v>0.26858633627417183</v>
      </c>
      <c r="W31" s="12"/>
      <c r="X31" s="133">
        <v>8</v>
      </c>
      <c r="Y31" s="88">
        <f>V37</f>
        <v>0.12481824383924142</v>
      </c>
      <c r="Z31" s="134">
        <f t="shared" si="52"/>
        <v>12</v>
      </c>
      <c r="AA31" s="12"/>
      <c r="AB31" s="12"/>
      <c r="AL31" s="12"/>
      <c r="AM31" s="12"/>
    </row>
    <row r="32" spans="1:66" customFormat="1" ht="14.4">
      <c r="B32" s="65">
        <v>8</v>
      </c>
      <c r="C32" s="69">
        <v>0</v>
      </c>
      <c r="K32" s="44">
        <v>8</v>
      </c>
      <c r="L32" s="69">
        <f>R12</f>
        <v>0.61959038535751698</v>
      </c>
      <c r="N32" s="111"/>
      <c r="O32" s="124">
        <v>8</v>
      </c>
      <c r="P32" s="85">
        <f t="shared" si="50"/>
        <v>0.30979519267875849</v>
      </c>
      <c r="Q32" s="119">
        <f t="shared" si="48"/>
        <v>0.16164927779921717</v>
      </c>
      <c r="R32" s="125">
        <f t="shared" si="51"/>
        <v>8.0824638899608586E-2</v>
      </c>
      <c r="S32" s="12"/>
      <c r="T32" s="114">
        <v>31.5</v>
      </c>
      <c r="U32" s="115">
        <f>P30</f>
        <v>0.64790244761305227</v>
      </c>
      <c r="V32" s="115"/>
      <c r="W32" s="12"/>
      <c r="X32" s="133">
        <v>2</v>
      </c>
      <c r="Y32" s="88">
        <f>V40</f>
        <v>0.10663745934174984</v>
      </c>
      <c r="Z32" s="134">
        <f t="shared" si="52"/>
        <v>11</v>
      </c>
      <c r="AA32" s="12"/>
      <c r="AB32" s="12"/>
      <c r="AL32" s="12"/>
      <c r="AM32" s="12"/>
    </row>
    <row r="33" spans="2:28" customFormat="1" ht="15" thickBot="1">
      <c r="B33" s="65">
        <v>2</v>
      </c>
      <c r="C33" s="69">
        <v>0</v>
      </c>
      <c r="K33" s="65">
        <v>2</v>
      </c>
      <c r="L33" s="69">
        <f>R14</f>
        <v>0.29629182975908264</v>
      </c>
      <c r="N33" s="111"/>
      <c r="O33" s="124">
        <v>2</v>
      </c>
      <c r="P33" s="85">
        <f t="shared" si="50"/>
        <v>0.14814591487954132</v>
      </c>
      <c r="Q33" s="119">
        <f t="shared" si="48"/>
        <v>5.1625640884282495E-2</v>
      </c>
      <c r="R33" s="125">
        <f>Q33/2</f>
        <v>2.5812820442141247E-2</v>
      </c>
      <c r="S33" s="12"/>
      <c r="T33" s="114"/>
      <c r="U33" s="115">
        <f>U32-R30</f>
        <v>0.52284242508553824</v>
      </c>
      <c r="V33" s="115"/>
      <c r="W33" s="12"/>
      <c r="X33" s="135">
        <v>0.5</v>
      </c>
      <c r="Y33" s="97">
        <f>V43</f>
        <v>0.12233309443740006</v>
      </c>
      <c r="Z33" s="136">
        <f t="shared" si="52"/>
        <v>12</v>
      </c>
      <c r="AA33" s="12"/>
      <c r="AB33" s="12"/>
    </row>
    <row r="34" spans="2:28" customFormat="1" ht="13.8" thickBot="1">
      <c r="B34" s="65">
        <v>0.5</v>
      </c>
      <c r="C34" s="69">
        <v>0</v>
      </c>
      <c r="K34" s="65">
        <v>0.5</v>
      </c>
      <c r="L34" s="69">
        <f>R16</f>
        <v>0.19304054799051765</v>
      </c>
      <c r="N34" s="111"/>
      <c r="O34" s="126">
        <v>0.5</v>
      </c>
      <c r="P34" s="93">
        <f t="shared" si="50"/>
        <v>9.6520273995258823E-2</v>
      </c>
      <c r="Q34" s="127"/>
      <c r="R34" s="128"/>
      <c r="S34" s="12"/>
      <c r="T34" s="114"/>
      <c r="U34" s="115">
        <f>U35+R30</f>
        <v>0.52284242508553824</v>
      </c>
      <c r="V34" s="115">
        <f>U34-V37-V40-V43</f>
        <v>0.16905362746714689</v>
      </c>
      <c r="W34" s="12"/>
      <c r="X34" s="79"/>
      <c r="Y34" s="79"/>
      <c r="Z34" s="116">
        <f>SUM(Z28:Z33)</f>
        <v>100</v>
      </c>
      <c r="AA34" s="12"/>
      <c r="AB34" s="12"/>
    </row>
    <row r="35" spans="2:28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0.39778240255802416</v>
      </c>
      <c r="V35" s="115"/>
      <c r="W35" s="12"/>
      <c r="X35" s="12"/>
      <c r="Y35" s="12"/>
      <c r="Z35" s="12"/>
      <c r="AA35" s="12"/>
      <c r="AB35" s="12"/>
    </row>
    <row r="36" spans="2:28" customFormat="1" ht="13.2">
      <c r="N36" s="12"/>
      <c r="O36" s="12"/>
      <c r="P36" s="12"/>
      <c r="Q36" s="12"/>
      <c r="T36" s="114"/>
      <c r="U36" s="115">
        <f>U35-R31</f>
        <v>0.35378879761839133</v>
      </c>
      <c r="V36" s="115"/>
      <c r="W36" s="12"/>
      <c r="X36" s="12"/>
      <c r="Y36" s="12"/>
      <c r="Z36" s="12"/>
      <c r="AA36" s="12"/>
      <c r="AB36" s="12"/>
    </row>
    <row r="37" spans="2:28" customFormat="1" ht="13.2">
      <c r="N37" s="12"/>
      <c r="O37" s="12"/>
      <c r="P37" s="12"/>
      <c r="Q37" s="12"/>
      <c r="T37" s="114"/>
      <c r="U37" s="115">
        <f>U38+R31</f>
        <v>0.35378879761839133</v>
      </c>
      <c r="V37" s="115">
        <f>U37-V40-V43</f>
        <v>0.12481824383924142</v>
      </c>
      <c r="W37" s="12"/>
      <c r="X37" s="12"/>
      <c r="Y37" s="12"/>
      <c r="Z37" s="12"/>
      <c r="AA37" s="12"/>
      <c r="AB37" s="12"/>
    </row>
    <row r="38" spans="2:28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0.30979519267875849</v>
      </c>
      <c r="V38" s="115"/>
      <c r="W38" s="12"/>
      <c r="X38" s="12"/>
      <c r="Y38" s="12"/>
      <c r="Z38" s="12"/>
      <c r="AA38" s="12"/>
      <c r="AB38" s="12"/>
    </row>
    <row r="39" spans="2:28" customFormat="1" ht="13.2">
      <c r="N39" s="12"/>
      <c r="O39" s="12"/>
      <c r="P39" s="12"/>
      <c r="Q39" s="12"/>
      <c r="R39" s="12"/>
      <c r="S39" s="12"/>
      <c r="T39" s="114"/>
      <c r="U39" s="115">
        <f>U38-R32</f>
        <v>0.2289705537791499</v>
      </c>
      <c r="V39" s="115"/>
      <c r="W39" s="12"/>
      <c r="X39" s="12"/>
      <c r="Y39" s="12"/>
      <c r="Z39" s="12"/>
      <c r="AA39" s="12"/>
      <c r="AB39" s="12"/>
    </row>
    <row r="40" spans="2:28" customFormat="1" ht="13.2">
      <c r="N40" s="12"/>
      <c r="O40" s="12"/>
      <c r="P40" s="12"/>
      <c r="Q40" s="12"/>
      <c r="R40" s="12"/>
      <c r="S40" s="12"/>
      <c r="T40" s="114"/>
      <c r="U40" s="115">
        <f>U41+R32</f>
        <v>0.2289705537791499</v>
      </c>
      <c r="V40" s="115">
        <f>U40-V43</f>
        <v>0.10663745934174984</v>
      </c>
      <c r="W40" s="12"/>
      <c r="X40" s="12"/>
      <c r="Y40" s="12"/>
      <c r="Z40" s="12"/>
      <c r="AA40" s="12"/>
      <c r="AB40" s="12"/>
    </row>
    <row r="41" spans="2:28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0.14814591487954132</v>
      </c>
      <c r="V41" s="115"/>
      <c r="W41" s="12"/>
      <c r="X41" s="12"/>
      <c r="Y41" s="12"/>
      <c r="Z41" s="12"/>
      <c r="AA41" s="12"/>
      <c r="AB41" s="12"/>
    </row>
    <row r="42" spans="2:28" customFormat="1" ht="13.2">
      <c r="N42" s="12"/>
      <c r="O42" s="12"/>
      <c r="P42" s="12"/>
      <c r="Q42" s="12"/>
      <c r="R42" s="12"/>
      <c r="S42" s="12"/>
      <c r="T42" s="114"/>
      <c r="U42" s="115">
        <f>U41-R33</f>
        <v>0.12233309443740006</v>
      </c>
      <c r="V42" s="115"/>
      <c r="W42" s="12"/>
      <c r="X42" s="12"/>
      <c r="Y42" s="12"/>
      <c r="Z42" s="12"/>
      <c r="AA42" s="12"/>
      <c r="AB42" s="12"/>
    </row>
    <row r="43" spans="2:28" customFormat="1" ht="13.2">
      <c r="N43" s="12"/>
      <c r="O43" s="12"/>
      <c r="P43" s="12"/>
      <c r="Q43" s="12"/>
      <c r="R43" s="12"/>
      <c r="S43" s="12"/>
      <c r="T43" s="114"/>
      <c r="U43" s="115">
        <f>P34+R33</f>
        <v>0.12233309443740006</v>
      </c>
      <c r="V43" s="115">
        <f>U43</f>
        <v>0.12233309443740006</v>
      </c>
      <c r="W43" s="12"/>
      <c r="X43" s="12"/>
      <c r="Y43" s="12"/>
      <c r="Z43" s="12"/>
      <c r="AA43" s="12"/>
      <c r="AB43" s="12"/>
    </row>
    <row r="44" spans="2:28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9.6520273995258823E-2</v>
      </c>
      <c r="V44" s="115"/>
      <c r="W44" s="12"/>
      <c r="X44" s="12"/>
      <c r="Y44" s="12"/>
      <c r="Z44" s="12"/>
      <c r="AA44" s="12"/>
      <c r="AB44" s="12"/>
    </row>
    <row r="45" spans="2:28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  <c r="AA45" s="12"/>
      <c r="AB45" s="12"/>
    </row>
    <row r="46" spans="2:28" customFormat="1" ht="13.2"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</row>
    <row r="47" spans="2:28" customFormat="1" ht="13.2"/>
    <row r="48" spans="2:28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P114"/>
  <sheetViews>
    <sheetView topLeftCell="AG7" zoomScale="80" zoomScaleNormal="80" workbookViewId="0">
      <pane xSplit="28428" topLeftCell="BF1"/>
      <selection activeCell="BF1" sqref="BF1"/>
      <selection pane="topRight" activeCell="BF1" sqref="BF1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33.66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9" style="12" customWidth="1"/>
    <col min="24" max="24" width="31.66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5.44140625" style="12" customWidth="1"/>
    <col min="29" max="29" width="34.33203125" style="12" customWidth="1"/>
    <col min="30" max="30" width="11" style="12" bestFit="1" customWidth="1"/>
    <col min="31" max="16384" width="9.21875" style="12"/>
  </cols>
  <sheetData>
    <row r="1" spans="1:64" ht="27.75" customHeight="1">
      <c r="B1" s="40" t="s">
        <v>14</v>
      </c>
      <c r="K1" s="40" t="s">
        <v>15</v>
      </c>
      <c r="T1" s="40" t="s">
        <v>69</v>
      </c>
    </row>
    <row r="2" spans="1:64" ht="17.25" customHeight="1" thickBot="1">
      <c r="D2" s="14"/>
      <c r="E2" s="15"/>
      <c r="H2" s="15"/>
      <c r="I2" s="14"/>
      <c r="J2" s="15"/>
      <c r="K2" s="14"/>
      <c r="T2" s="83"/>
    </row>
    <row r="3" spans="1:64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4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</row>
    <row r="5" spans="1:64" ht="17.25" customHeight="1">
      <c r="B5" s="21" t="s">
        <v>12</v>
      </c>
      <c r="C5" s="22" t="s">
        <v>23</v>
      </c>
      <c r="D5" s="20"/>
      <c r="E5" s="2" t="s">
        <v>0</v>
      </c>
      <c r="F5" s="34" t="str">
        <f>pos7b!C5</f>
        <v>position 7b</v>
      </c>
      <c r="G5" s="35"/>
      <c r="H5" s="35"/>
      <c r="I5" s="36"/>
      <c r="K5" s="21" t="s">
        <v>12</v>
      </c>
      <c r="L5" s="22" t="str">
        <f>C5</f>
        <v>position 7b</v>
      </c>
      <c r="N5" s="2" t="s">
        <v>0</v>
      </c>
      <c r="O5" s="34" t="str">
        <f>pos7b!L5</f>
        <v>position 7b</v>
      </c>
      <c r="P5" s="35"/>
      <c r="Q5" s="35"/>
      <c r="R5" s="36"/>
      <c r="S5"/>
      <c r="T5" s="83"/>
      <c r="U5" s="83"/>
      <c r="AV5" s="12" t="s">
        <v>71</v>
      </c>
    </row>
    <row r="6" spans="1:64" ht="14.4" thickBot="1">
      <c r="B6" s="27" t="s">
        <v>6</v>
      </c>
      <c r="C6" s="28">
        <f>SUM(C8:C22)</f>
        <v>140.15100000000001</v>
      </c>
      <c r="D6" s="20"/>
      <c r="E6" s="5" t="s">
        <v>4</v>
      </c>
      <c r="F6" s="37">
        <f>pos7b!C6</f>
        <v>140.15100000000001</v>
      </c>
      <c r="G6" s="38"/>
      <c r="H6" s="38"/>
      <c r="I6" s="39"/>
      <c r="K6" s="27" t="s">
        <v>6</v>
      </c>
      <c r="L6" s="28">
        <f>SUM(L7:L17)</f>
        <v>63229</v>
      </c>
      <c r="N6" s="5" t="s">
        <v>4</v>
      </c>
      <c r="O6" s="37">
        <f>pos7b!L6</f>
        <v>63229</v>
      </c>
      <c r="P6" s="38"/>
      <c r="Q6" s="38"/>
      <c r="R6" s="39"/>
      <c r="S6"/>
      <c r="T6" s="83"/>
      <c r="U6" s="83"/>
    </row>
    <row r="7" spans="1:64" ht="28.2" thickBot="1">
      <c r="B7" s="44">
        <v>128</v>
      </c>
      <c r="C7" s="44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75</v>
      </c>
      <c r="L7" s="44">
        <v>629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V7" s="12" t="s">
        <v>72</v>
      </c>
      <c r="AX7" s="12" t="s">
        <v>73</v>
      </c>
      <c r="AZ7" s="12" t="s">
        <v>74</v>
      </c>
      <c r="BB7" s="12" t="s">
        <v>75</v>
      </c>
      <c r="BE7" s="12" t="s">
        <v>76</v>
      </c>
      <c r="BG7" s="12" t="s">
        <v>77</v>
      </c>
      <c r="BI7" s="12" t="s">
        <v>78</v>
      </c>
      <c r="BK7" s="12" t="s">
        <v>79</v>
      </c>
    </row>
    <row r="8" spans="1:64" ht="17.25" customHeight="1" thickBot="1">
      <c r="B8" s="44">
        <v>102.0667</v>
      </c>
      <c r="C8" s="44">
        <v>0.16120000000000001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140.15100000000004</v>
      </c>
      <c r="H8" s="9">
        <f>F8/$C$6</f>
        <v>0</v>
      </c>
      <c r="I8" s="10">
        <f t="shared" ref="I8" si="2">I9+H8</f>
        <v>1</v>
      </c>
      <c r="K8" s="44">
        <v>31.5</v>
      </c>
      <c r="L8" s="44">
        <v>6210.6</v>
      </c>
      <c r="N8" s="42">
        <f>K7</f>
        <v>75</v>
      </c>
      <c r="O8" s="30">
        <f>L7</f>
        <v>629</v>
      </c>
      <c r="P8" s="29">
        <f>O8+P9</f>
        <v>63228.999999999993</v>
      </c>
      <c r="Q8" s="9">
        <f>O8/$L$6</f>
        <v>9.9479669139160825E-3</v>
      </c>
      <c r="R8" s="10">
        <f t="shared" ref="R8:R15" si="3">R9+Q8</f>
        <v>1</v>
      </c>
      <c r="S8"/>
      <c r="T8" s="79"/>
      <c r="U8" s="137">
        <f t="shared" ref="U8:U18" si="4">Q8</f>
        <v>9.9479669139160825E-3</v>
      </c>
      <c r="V8" s="138">
        <f t="shared" ref="V8:V18" si="5">1-R8</f>
        <v>0</v>
      </c>
      <c r="W8" s="139">
        <f t="shared" ref="W8:W18" si="6">SQRT(N8/$N$8)</f>
        <v>1</v>
      </c>
      <c r="X8" s="139">
        <f t="shared" ref="X8:X17" si="7">0.67*((N8/$N$8)^3)+0.33*(N8/$N$8)</f>
        <v>1</v>
      </c>
      <c r="Y8" s="139">
        <f t="shared" ref="Y8:Y17" si="8">X8+Y9</f>
        <v>1.3359233079166666</v>
      </c>
      <c r="Z8" s="139">
        <f t="shared" ref="Z8:Z17" si="9">Y8/$Y$8</f>
        <v>1</v>
      </c>
      <c r="AA8" s="140">
        <f>1-Z8</f>
        <v>0</v>
      </c>
      <c r="AB8" s="141">
        <v>0</v>
      </c>
      <c r="AC8" s="131">
        <f t="shared" ref="AC8:AC18" si="10">AB8/$AB$19</f>
        <v>0</v>
      </c>
      <c r="AD8" s="142">
        <f>AC8+AD9</f>
        <v>1</v>
      </c>
      <c r="AV8" s="153" t="s">
        <v>11</v>
      </c>
      <c r="AW8" s="154" t="s">
        <v>8</v>
      </c>
      <c r="AX8" s="153" t="s">
        <v>11</v>
      </c>
      <c r="AY8" s="154" t="s">
        <v>8</v>
      </c>
      <c r="AZ8" s="153" t="s">
        <v>11</v>
      </c>
      <c r="BA8" s="154" t="s">
        <v>8</v>
      </c>
      <c r="BB8" s="153" t="s">
        <v>11</v>
      </c>
      <c r="BC8" s="154" t="s">
        <v>8</v>
      </c>
      <c r="BE8" s="153" t="s">
        <v>11</v>
      </c>
      <c r="BF8" s="154" t="s">
        <v>8</v>
      </c>
      <c r="BG8" s="153" t="s">
        <v>11</v>
      </c>
      <c r="BH8" s="154" t="s">
        <v>8</v>
      </c>
      <c r="BI8" s="153" t="s">
        <v>11</v>
      </c>
      <c r="BJ8" s="154" t="s">
        <v>8</v>
      </c>
      <c r="BK8" s="153" t="s">
        <v>11</v>
      </c>
      <c r="BL8" s="154" t="s">
        <v>8</v>
      </c>
    </row>
    <row r="9" spans="1:64" ht="17.25" customHeight="1">
      <c r="B9" s="44">
        <v>96.2</v>
      </c>
      <c r="C9" s="44">
        <v>0.25929999999999997</v>
      </c>
      <c r="D9" s="20"/>
      <c r="E9" s="32">
        <f t="shared" si="0"/>
        <v>102.0667</v>
      </c>
      <c r="F9" s="30">
        <f t="shared" si="1"/>
        <v>0.16120000000000001</v>
      </c>
      <c r="G9" s="29">
        <f>F9+G10</f>
        <v>140.15100000000004</v>
      </c>
      <c r="H9" s="9">
        <f>F9/$C$6</f>
        <v>1.1501880115018801E-3</v>
      </c>
      <c r="I9" s="10">
        <f t="shared" ref="I9:I22" si="11">I10+H9</f>
        <v>1</v>
      </c>
      <c r="K9" s="44">
        <v>16</v>
      </c>
      <c r="L9" s="44">
        <v>42171.1</v>
      </c>
      <c r="N9" s="42">
        <f t="shared" ref="N9:O15" si="12">K8</f>
        <v>31.5</v>
      </c>
      <c r="O9" s="30">
        <f t="shared" si="12"/>
        <v>6210.6</v>
      </c>
      <c r="P9" s="29">
        <f t="shared" ref="P9:P15" si="13">O9+P10</f>
        <v>62599.999999999993</v>
      </c>
      <c r="Q9" s="9">
        <f t="shared" ref="Q9:Q15" si="14">O9/$L$6</f>
        <v>9.8223916240965381E-2</v>
      </c>
      <c r="R9" s="11">
        <f t="shared" si="3"/>
        <v>0.99005203308608392</v>
      </c>
      <c r="S9"/>
      <c r="T9" s="79"/>
      <c r="U9" s="90">
        <f t="shared" si="4"/>
        <v>9.8223916240965381E-2</v>
      </c>
      <c r="V9" s="85">
        <f t="shared" si="5"/>
        <v>9.9479669139160842E-3</v>
      </c>
      <c r="W9" s="86">
        <f t="shared" si="6"/>
        <v>0.64807406984078597</v>
      </c>
      <c r="X9" s="86">
        <f t="shared" si="7"/>
        <v>0.18823896000000001</v>
      </c>
      <c r="Y9" s="86">
        <f t="shared" si="8"/>
        <v>0.33592330791666669</v>
      </c>
      <c r="Z9" s="86">
        <f t="shared" si="9"/>
        <v>0.25145403626539709</v>
      </c>
      <c r="AA9" s="84">
        <f t="shared" ref="AA9:AA18" si="15">1-Z9</f>
        <v>0.74854596373460291</v>
      </c>
      <c r="AB9" s="89">
        <f t="shared" ref="AB9:AB18" si="16">X9*(U9/W9)*(AA9/V9)</f>
        <v>2.1467736499009926</v>
      </c>
      <c r="AC9" s="88">
        <f t="shared" si="10"/>
        <v>0.69879277540092166</v>
      </c>
      <c r="AD9" s="91">
        <f t="shared" ref="AD9:AD17" si="17">AC9+AD10</f>
        <v>1</v>
      </c>
      <c r="AV9" s="155">
        <v>250</v>
      </c>
      <c r="AW9" s="10">
        <v>1</v>
      </c>
      <c r="AX9" s="155">
        <v>250</v>
      </c>
      <c r="AY9" s="10">
        <v>1</v>
      </c>
      <c r="AZ9" s="155">
        <v>250</v>
      </c>
      <c r="BA9" s="10">
        <v>1</v>
      </c>
      <c r="BB9" s="155">
        <v>250</v>
      </c>
      <c r="BC9" s="10">
        <v>1</v>
      </c>
      <c r="BE9" s="155">
        <v>250</v>
      </c>
      <c r="BF9" s="10">
        <v>1</v>
      </c>
      <c r="BG9" s="155">
        <v>250</v>
      </c>
      <c r="BH9" s="10">
        <v>1</v>
      </c>
      <c r="BI9" s="155">
        <v>250</v>
      </c>
      <c r="BJ9" s="10">
        <v>0.99999999999999989</v>
      </c>
      <c r="BK9" s="155">
        <v>250</v>
      </c>
      <c r="BL9" s="10">
        <v>1</v>
      </c>
    </row>
    <row r="10" spans="1:64" ht="17.25" customHeight="1">
      <c r="B10" s="44">
        <v>90.333299999999994</v>
      </c>
      <c r="C10" s="44">
        <v>0.41889999999999999</v>
      </c>
      <c r="D10" s="20"/>
      <c r="E10" s="32">
        <f t="shared" si="0"/>
        <v>96.2</v>
      </c>
      <c r="F10" s="30">
        <f t="shared" si="1"/>
        <v>0.25929999999999997</v>
      </c>
      <c r="G10" s="26">
        <f>F10+G11</f>
        <v>139.98980000000003</v>
      </c>
      <c r="H10" s="9">
        <f t="shared" ref="H10:H23" si="18">F10/$C$6</f>
        <v>1.8501473410821182E-3</v>
      </c>
      <c r="I10" s="11">
        <f t="shared" si="11"/>
        <v>0.99884981198849809</v>
      </c>
      <c r="K10" s="44">
        <v>8</v>
      </c>
      <c r="L10" s="44">
        <v>2732.2</v>
      </c>
      <c r="N10" s="42">
        <f t="shared" si="12"/>
        <v>16</v>
      </c>
      <c r="O10" s="30">
        <f t="shared" si="12"/>
        <v>42171.1</v>
      </c>
      <c r="P10" s="29">
        <f t="shared" si="13"/>
        <v>56389.399999999994</v>
      </c>
      <c r="Q10" s="9">
        <f t="shared" si="14"/>
        <v>0.66695819956032831</v>
      </c>
      <c r="R10" s="11">
        <f t="shared" si="3"/>
        <v>0.89182811684511853</v>
      </c>
      <c r="S10"/>
      <c r="T10" s="79"/>
      <c r="U10" s="90">
        <f t="shared" si="4"/>
        <v>0.66695819956032831</v>
      </c>
      <c r="V10" s="85">
        <f t="shared" si="5"/>
        <v>0.10817188315488147</v>
      </c>
      <c r="W10" s="86">
        <f t="shared" si="6"/>
        <v>0.46188021535170065</v>
      </c>
      <c r="X10" s="86">
        <f t="shared" si="7"/>
        <v>7.6905054814814827E-2</v>
      </c>
      <c r="Y10" s="86">
        <f t="shared" si="8"/>
        <v>0.14768434791666668</v>
      </c>
      <c r="Z10" s="86">
        <f t="shared" si="9"/>
        <v>0.11054852253979768</v>
      </c>
      <c r="AA10" s="84">
        <f t="shared" si="15"/>
        <v>0.88945147746020237</v>
      </c>
      <c r="AB10" s="89">
        <f t="shared" si="16"/>
        <v>0.91312874200238481</v>
      </c>
      <c r="AC10" s="88">
        <f t="shared" si="10"/>
        <v>0.29723104154535657</v>
      </c>
      <c r="AD10" s="91">
        <f t="shared" si="17"/>
        <v>0.30120722459907839</v>
      </c>
      <c r="AV10" s="156">
        <v>125</v>
      </c>
      <c r="AW10" s="11">
        <v>1</v>
      </c>
      <c r="AX10" s="156">
        <v>125</v>
      </c>
      <c r="AY10" s="11">
        <v>0.94846796657381616</v>
      </c>
      <c r="AZ10" s="156">
        <v>125</v>
      </c>
      <c r="BA10" s="11">
        <v>0.87968817669987009</v>
      </c>
      <c r="BB10" s="156">
        <v>125</v>
      </c>
      <c r="BC10" s="11">
        <v>0.90850607576840603</v>
      </c>
      <c r="BE10" s="156">
        <v>125</v>
      </c>
      <c r="BF10" s="11">
        <v>1</v>
      </c>
      <c r="BG10" s="156">
        <v>125</v>
      </c>
      <c r="BH10" s="11">
        <v>1</v>
      </c>
      <c r="BI10" s="156">
        <v>125</v>
      </c>
      <c r="BJ10" s="11">
        <v>0.99999999999999989</v>
      </c>
      <c r="BK10" s="156">
        <v>125</v>
      </c>
      <c r="BL10" s="11">
        <v>1</v>
      </c>
    </row>
    <row r="11" spans="1:64" ht="17.25" customHeight="1">
      <c r="A11"/>
      <c r="B11" s="44">
        <v>84.466700000000003</v>
      </c>
      <c r="C11" s="44">
        <v>0.67930000000000001</v>
      </c>
      <c r="D11" s="20"/>
      <c r="E11" s="32">
        <f t="shared" si="0"/>
        <v>90.333299999999994</v>
      </c>
      <c r="F11" s="30">
        <f t="shared" si="1"/>
        <v>0.41889999999999999</v>
      </c>
      <c r="G11" s="26">
        <f t="shared" ref="G11:G22" si="19">G12+F11</f>
        <v>139.73050000000003</v>
      </c>
      <c r="H11" s="9">
        <f t="shared" si="18"/>
        <v>2.9889190944053195E-3</v>
      </c>
      <c r="I11" s="11">
        <f t="shared" si="11"/>
        <v>0.99699966464741596</v>
      </c>
      <c r="K11" s="44">
        <v>4</v>
      </c>
      <c r="L11" s="44">
        <v>1977.7</v>
      </c>
      <c r="N11" s="42">
        <f t="shared" si="12"/>
        <v>8</v>
      </c>
      <c r="O11" s="30">
        <f t="shared" si="12"/>
        <v>2732.2</v>
      </c>
      <c r="P11" s="29">
        <f t="shared" si="13"/>
        <v>14218.3</v>
      </c>
      <c r="Q11" s="9">
        <f t="shared" si="14"/>
        <v>4.3211184741178889E-2</v>
      </c>
      <c r="R11" s="11">
        <f t="shared" si="3"/>
        <v>0.22486991728479019</v>
      </c>
      <c r="S11"/>
      <c r="T11" s="79"/>
      <c r="U11" s="90">
        <f t="shared" si="4"/>
        <v>4.3211184741178889E-2</v>
      </c>
      <c r="V11" s="85">
        <f t="shared" si="5"/>
        <v>0.77513008271520978</v>
      </c>
      <c r="W11" s="86">
        <f t="shared" si="6"/>
        <v>0.32659863237109044</v>
      </c>
      <c r="X11" s="86">
        <f t="shared" si="7"/>
        <v>3.6013131851851857E-2</v>
      </c>
      <c r="Y11" s="86">
        <f t="shared" si="8"/>
        <v>7.0779293101851853E-2</v>
      </c>
      <c r="Z11" s="86">
        <f t="shared" si="9"/>
        <v>5.2981554167379638E-2</v>
      </c>
      <c r="AA11" s="84">
        <f t="shared" si="15"/>
        <v>0.9470184458326204</v>
      </c>
      <c r="AB11" s="89">
        <f t="shared" si="16"/>
        <v>5.8213880366374546E-3</v>
      </c>
      <c r="AC11" s="88">
        <f t="shared" si="10"/>
        <v>1.8949104871839747E-3</v>
      </c>
      <c r="AD11" s="91">
        <f t="shared" si="17"/>
        <v>3.9761830537218424E-3</v>
      </c>
      <c r="AV11" s="156">
        <v>63</v>
      </c>
      <c r="AW11" s="11">
        <v>0.57115035055829655</v>
      </c>
      <c r="AX11" s="156">
        <v>63</v>
      </c>
      <c r="AY11" s="11">
        <v>0.38668921607640272</v>
      </c>
      <c r="AZ11" s="156">
        <v>63</v>
      </c>
      <c r="BA11" s="11">
        <v>0.41108705067128626</v>
      </c>
      <c r="BB11" s="156">
        <v>63</v>
      </c>
      <c r="BC11" s="11">
        <v>0.5094114843936145</v>
      </c>
      <c r="BE11" s="156">
        <v>63</v>
      </c>
      <c r="BF11" s="11">
        <v>0.91626409017713362</v>
      </c>
      <c r="BG11" s="156">
        <v>63</v>
      </c>
      <c r="BH11" s="11">
        <v>0.75342019543973937</v>
      </c>
      <c r="BI11" s="156">
        <v>63</v>
      </c>
      <c r="BJ11" s="11">
        <v>0.87102429251189573</v>
      </c>
      <c r="BK11" s="156">
        <v>63</v>
      </c>
      <c r="BL11" s="11">
        <v>0.97822259050183857</v>
      </c>
    </row>
    <row r="12" spans="1:64" ht="17.25" customHeight="1">
      <c r="A12"/>
      <c r="B12" s="44">
        <v>78.599999999999994</v>
      </c>
      <c r="C12" s="44">
        <v>1.1036999999999999</v>
      </c>
      <c r="D12" s="20"/>
      <c r="E12" s="32">
        <f t="shared" si="0"/>
        <v>84.466700000000003</v>
      </c>
      <c r="F12" s="30">
        <f t="shared" si="1"/>
        <v>0.67930000000000001</v>
      </c>
      <c r="G12" s="26">
        <f t="shared" si="19"/>
        <v>139.31160000000003</v>
      </c>
      <c r="H12" s="9">
        <f t="shared" si="18"/>
        <v>4.8469151129852802E-3</v>
      </c>
      <c r="I12" s="11">
        <f t="shared" si="11"/>
        <v>0.99401074555301061</v>
      </c>
      <c r="K12" s="44">
        <v>2</v>
      </c>
      <c r="L12" s="44">
        <v>1156.8</v>
      </c>
      <c r="N12" s="42">
        <f t="shared" si="12"/>
        <v>4</v>
      </c>
      <c r="O12" s="30">
        <f t="shared" si="12"/>
        <v>1977.7</v>
      </c>
      <c r="P12" s="29">
        <f t="shared" si="13"/>
        <v>11486.1</v>
      </c>
      <c r="Q12" s="9">
        <f t="shared" si="14"/>
        <v>3.1278369102785114E-2</v>
      </c>
      <c r="R12" s="11">
        <f t="shared" si="3"/>
        <v>0.18165873254361131</v>
      </c>
      <c r="S12"/>
      <c r="T12" s="79"/>
      <c r="U12" s="90">
        <f t="shared" si="4"/>
        <v>3.1278369102785114E-2</v>
      </c>
      <c r="V12" s="85">
        <f t="shared" si="5"/>
        <v>0.81834126745638869</v>
      </c>
      <c r="W12" s="86">
        <f t="shared" si="6"/>
        <v>0.23094010767585033</v>
      </c>
      <c r="X12" s="86">
        <f t="shared" si="7"/>
        <v>1.7701641481481484E-2</v>
      </c>
      <c r="Y12" s="86">
        <f t="shared" si="8"/>
        <v>3.4766161250000004E-2</v>
      </c>
      <c r="Z12" s="86">
        <f t="shared" si="9"/>
        <v>2.6024069678233862E-2</v>
      </c>
      <c r="AA12" s="84">
        <f t="shared" si="15"/>
        <v>0.9739759303217661</v>
      </c>
      <c r="AB12" s="89">
        <f t="shared" si="16"/>
        <v>2.853461707429374E-3</v>
      </c>
      <c r="AC12" s="88">
        <f t="shared" si="10"/>
        <v>9.2882564779327604E-4</v>
      </c>
      <c r="AD12" s="91">
        <f t="shared" si="17"/>
        <v>2.0812725665378673E-3</v>
      </c>
      <c r="AV12" s="157">
        <v>31.5</v>
      </c>
      <c r="AW12" s="11">
        <v>0.15112957673331601</v>
      </c>
      <c r="AX12" s="157">
        <v>31.5</v>
      </c>
      <c r="AY12" s="11">
        <v>0.11888181456426582</v>
      </c>
      <c r="AZ12" s="157">
        <v>31.5</v>
      </c>
      <c r="BA12" s="11">
        <v>0.14023386747509745</v>
      </c>
      <c r="BB12" s="157">
        <v>31.5</v>
      </c>
      <c r="BC12" s="11">
        <v>0.13021205623064094</v>
      </c>
      <c r="BE12" s="157">
        <v>31.5</v>
      </c>
      <c r="BF12" s="11">
        <v>0.7127616747181964</v>
      </c>
      <c r="BG12" s="157">
        <v>31.5</v>
      </c>
      <c r="BH12" s="11">
        <v>0.5874592833876221</v>
      </c>
      <c r="BI12" s="157">
        <v>31.5</v>
      </c>
      <c r="BJ12" s="11">
        <v>0.65740045078888043</v>
      </c>
      <c r="BK12" s="157">
        <v>31.5</v>
      </c>
      <c r="BL12" s="11">
        <v>0.76803563105287698</v>
      </c>
    </row>
    <row r="13" spans="1:64" ht="17.25" customHeight="1">
      <c r="A13"/>
      <c r="B13" s="44">
        <v>72.7333</v>
      </c>
      <c r="C13" s="44">
        <v>1.7923</v>
      </c>
      <c r="D13" s="20"/>
      <c r="E13" s="32">
        <f t="shared" si="0"/>
        <v>78.599999999999994</v>
      </c>
      <c r="F13" s="30">
        <f t="shared" si="1"/>
        <v>1.1036999999999999</v>
      </c>
      <c r="G13" s="26">
        <f t="shared" si="19"/>
        <v>138.63230000000001</v>
      </c>
      <c r="H13" s="9">
        <f t="shared" si="18"/>
        <v>7.8750775948798063E-3</v>
      </c>
      <c r="I13" s="11">
        <f t="shared" si="11"/>
        <v>0.98916383044002532</v>
      </c>
      <c r="K13" s="44">
        <v>1</v>
      </c>
      <c r="L13" s="44">
        <v>518.29999999999995</v>
      </c>
      <c r="N13" s="42">
        <f t="shared" si="12"/>
        <v>2</v>
      </c>
      <c r="O13" s="30">
        <f t="shared" si="12"/>
        <v>1156.8</v>
      </c>
      <c r="P13" s="29">
        <f t="shared" si="13"/>
        <v>9508.4</v>
      </c>
      <c r="Q13" s="9">
        <f t="shared" si="14"/>
        <v>1.8295402426101948E-2</v>
      </c>
      <c r="R13" s="11">
        <f t="shared" si="3"/>
        <v>0.1503803634408262</v>
      </c>
      <c r="S13"/>
      <c r="T13" s="79"/>
      <c r="U13" s="90">
        <f t="shared" si="4"/>
        <v>1.8295402426101948E-2</v>
      </c>
      <c r="V13" s="85">
        <f t="shared" si="5"/>
        <v>0.84961963655917383</v>
      </c>
      <c r="W13" s="86">
        <f t="shared" si="6"/>
        <v>0.16329931618554522</v>
      </c>
      <c r="X13" s="86">
        <f t="shared" si="7"/>
        <v>8.8127051851851854E-3</v>
      </c>
      <c r="Y13" s="86">
        <f t="shared" si="8"/>
        <v>1.706451976851852E-2</v>
      </c>
      <c r="Z13" s="86">
        <f t="shared" si="9"/>
        <v>1.277357739579388E-2</v>
      </c>
      <c r="AA13" s="84">
        <f t="shared" si="15"/>
        <v>0.98722642260420612</v>
      </c>
      <c r="AB13" s="89">
        <f t="shared" si="16"/>
        <v>1.1472526550868E-3</v>
      </c>
      <c r="AC13" s="88">
        <f t="shared" si="10"/>
        <v>3.7344033311157636E-4</v>
      </c>
      <c r="AD13" s="91">
        <f t="shared" si="17"/>
        <v>1.1524469187445914E-3</v>
      </c>
      <c r="AV13" s="157">
        <v>16</v>
      </c>
      <c r="AW13" s="11">
        <v>4.713061542456505E-2</v>
      </c>
      <c r="AX13" s="157">
        <v>16</v>
      </c>
      <c r="AY13" s="11">
        <v>3.1038599283724631E-2</v>
      </c>
      <c r="AZ13" s="157">
        <v>16</v>
      </c>
      <c r="BA13" s="11">
        <v>5.5954958856647898E-2</v>
      </c>
      <c r="BB13" s="157">
        <v>16</v>
      </c>
      <c r="BC13" s="11">
        <v>4.4913033118894448E-2</v>
      </c>
      <c r="BE13" s="157">
        <v>16</v>
      </c>
      <c r="BF13" s="11">
        <v>0.55092592592592582</v>
      </c>
      <c r="BG13" s="157">
        <v>16</v>
      </c>
      <c r="BH13" s="11">
        <v>0.46596091205211726</v>
      </c>
      <c r="BI13" s="157">
        <v>16</v>
      </c>
      <c r="BJ13" s="11">
        <v>0.53268219383921855</v>
      </c>
      <c r="BK13" s="157">
        <v>16</v>
      </c>
      <c r="BL13" s="11">
        <v>0.61660365632606562</v>
      </c>
    </row>
    <row r="14" spans="1:64" ht="17.25" customHeight="1">
      <c r="A14"/>
      <c r="B14" s="44">
        <v>66.866699999999994</v>
      </c>
      <c r="C14" s="44">
        <v>2.8996</v>
      </c>
      <c r="D14" s="20"/>
      <c r="E14" s="32">
        <f t="shared" si="0"/>
        <v>72.7333</v>
      </c>
      <c r="F14" s="30">
        <f t="shared" si="1"/>
        <v>1.7923</v>
      </c>
      <c r="G14" s="26">
        <f t="shared" si="19"/>
        <v>137.52860000000001</v>
      </c>
      <c r="H14" s="9">
        <f t="shared" si="18"/>
        <v>1.2788349708528657E-2</v>
      </c>
      <c r="I14" s="11">
        <f t="shared" si="11"/>
        <v>0.9812887528451455</v>
      </c>
      <c r="K14" s="44">
        <v>0.5</v>
      </c>
      <c r="L14" s="44">
        <v>329.3</v>
      </c>
      <c r="N14" s="42">
        <f t="shared" si="12"/>
        <v>1</v>
      </c>
      <c r="O14" s="30">
        <f t="shared" si="12"/>
        <v>518.29999999999995</v>
      </c>
      <c r="P14" s="29">
        <f t="shared" si="13"/>
        <v>8351.6</v>
      </c>
      <c r="Q14" s="9">
        <f t="shared" si="14"/>
        <v>8.1971879991775912E-3</v>
      </c>
      <c r="R14" s="11">
        <f t="shared" si="3"/>
        <v>0.13208496101472425</v>
      </c>
      <c r="S14"/>
      <c r="T14" s="79"/>
      <c r="U14" s="90">
        <f t="shared" si="4"/>
        <v>8.1971879991775912E-3</v>
      </c>
      <c r="V14" s="85">
        <f t="shared" si="5"/>
        <v>0.86791503898527578</v>
      </c>
      <c r="W14" s="86">
        <f t="shared" si="6"/>
        <v>0.11547005383792516</v>
      </c>
      <c r="X14" s="86">
        <f t="shared" si="7"/>
        <v>4.4015881481481488E-3</v>
      </c>
      <c r="Y14" s="86">
        <f t="shared" si="8"/>
        <v>8.2518145833333344E-3</v>
      </c>
      <c r="Z14" s="86">
        <f t="shared" si="9"/>
        <v>6.1768624998405023E-3</v>
      </c>
      <c r="AA14" s="84">
        <f t="shared" si="15"/>
        <v>0.99382313750015949</v>
      </c>
      <c r="AB14" s="89">
        <f t="shared" si="16"/>
        <v>3.577971036245925E-4</v>
      </c>
      <c r="AC14" s="88">
        <f t="shared" si="10"/>
        <v>1.1646594930200078E-4</v>
      </c>
      <c r="AD14" s="91">
        <f t="shared" si="17"/>
        <v>7.7900658563301512E-4</v>
      </c>
      <c r="AV14" s="157">
        <v>8</v>
      </c>
      <c r="AW14" s="11">
        <v>2.1682679823422486E-2</v>
      </c>
      <c r="AX14" s="157">
        <v>8</v>
      </c>
      <c r="AY14" s="11">
        <v>6.1679267807401511E-3</v>
      </c>
      <c r="AZ14" s="157">
        <v>8</v>
      </c>
      <c r="BA14" s="11">
        <v>1.7756604590731917E-2</v>
      </c>
      <c r="BB14" s="157">
        <v>8</v>
      </c>
      <c r="BC14" s="11">
        <v>1.5725518227305217E-2</v>
      </c>
      <c r="BE14" s="157">
        <v>8</v>
      </c>
      <c r="BF14" s="11">
        <v>0.39110305958132041</v>
      </c>
      <c r="BG14" s="157">
        <v>8</v>
      </c>
      <c r="BH14" s="11">
        <v>0.32133550488599349</v>
      </c>
      <c r="BI14" s="157">
        <v>8</v>
      </c>
      <c r="BJ14" s="11">
        <v>0.37690959178562483</v>
      </c>
      <c r="BK14" s="157">
        <v>8</v>
      </c>
      <c r="BL14" s="11">
        <v>0.4395877570045057</v>
      </c>
    </row>
    <row r="15" spans="1:64" ht="17.25" customHeight="1">
      <c r="A15"/>
      <c r="B15" s="44">
        <v>61</v>
      </c>
      <c r="C15" s="44">
        <v>4.6494999999999997</v>
      </c>
      <c r="D15" s="20"/>
      <c r="E15" s="32">
        <f t="shared" si="0"/>
        <v>66.866699999999994</v>
      </c>
      <c r="F15" s="30">
        <f t="shared" si="1"/>
        <v>2.8996</v>
      </c>
      <c r="G15" s="26">
        <f t="shared" si="19"/>
        <v>135.7363</v>
      </c>
      <c r="H15" s="9">
        <f t="shared" si="18"/>
        <v>2.0689113884310491E-2</v>
      </c>
      <c r="I15" s="11">
        <f t="shared" si="11"/>
        <v>0.96850040313661689</v>
      </c>
      <c r="K15" s="44">
        <v>0.25</v>
      </c>
      <c r="L15" s="44">
        <v>870.4</v>
      </c>
      <c r="N15" s="42">
        <f t="shared" si="12"/>
        <v>0.5</v>
      </c>
      <c r="O15" s="30">
        <f t="shared" si="12"/>
        <v>329.3</v>
      </c>
      <c r="P15" s="29">
        <f t="shared" si="13"/>
        <v>7833.3</v>
      </c>
      <c r="Q15" s="9">
        <f t="shared" si="14"/>
        <v>5.208053266697244E-3</v>
      </c>
      <c r="R15" s="11">
        <f t="shared" si="3"/>
        <v>0.12388777301554667</v>
      </c>
      <c r="S15"/>
      <c r="T15" s="79"/>
      <c r="U15" s="90">
        <f t="shared" si="4"/>
        <v>5.208053266697244E-3</v>
      </c>
      <c r="V15" s="85">
        <f t="shared" si="5"/>
        <v>0.87611222698445335</v>
      </c>
      <c r="W15" s="86">
        <f t="shared" si="6"/>
        <v>8.1649658092772609E-2</v>
      </c>
      <c r="X15" s="86">
        <f t="shared" si="7"/>
        <v>2.2001985185185185E-3</v>
      </c>
      <c r="Y15" s="86">
        <f t="shared" si="8"/>
        <v>3.8502264351851852E-3</v>
      </c>
      <c r="Z15" s="86">
        <f t="shared" si="9"/>
        <v>2.8820714575221395E-3</v>
      </c>
      <c r="AA15" s="84">
        <f t="shared" si="15"/>
        <v>0.99711792854247783</v>
      </c>
      <c r="AB15" s="89">
        <f t="shared" si="16"/>
        <v>1.5972382377196355E-4</v>
      </c>
      <c r="AC15" s="88">
        <f t="shared" si="10"/>
        <v>5.1991440325534861E-5</v>
      </c>
      <c r="AD15" s="91">
        <f t="shared" si="17"/>
        <v>6.6254063633101434E-4</v>
      </c>
      <c r="AV15" s="157">
        <v>4</v>
      </c>
      <c r="AW15" s="11">
        <v>1.4541677486367177E-2</v>
      </c>
      <c r="AX15" s="157">
        <v>4</v>
      </c>
      <c r="AY15" s="11">
        <v>2.6860326303223239E-3</v>
      </c>
      <c r="AZ15" s="157">
        <v>4</v>
      </c>
      <c r="BA15" s="11">
        <v>6.3230835859679514E-3</v>
      </c>
      <c r="BB15" s="157">
        <v>4</v>
      </c>
      <c r="BC15" s="11">
        <v>7.1479628305932807E-3</v>
      </c>
      <c r="BE15" s="157">
        <v>4</v>
      </c>
      <c r="BF15" s="11">
        <v>0.26449275362318836</v>
      </c>
      <c r="BG15" s="157">
        <v>4</v>
      </c>
      <c r="BH15" s="11">
        <v>0.2006514657980456</v>
      </c>
      <c r="BI15" s="157">
        <v>4</v>
      </c>
      <c r="BJ15" s="11">
        <v>0.22414224893563736</v>
      </c>
      <c r="BK15" s="157">
        <v>4</v>
      </c>
      <c r="BL15" s="11">
        <v>0.27689160495105908</v>
      </c>
    </row>
    <row r="16" spans="1:64" ht="17.25" customHeight="1">
      <c r="A16"/>
      <c r="B16" s="44">
        <v>55.133299999999998</v>
      </c>
      <c r="C16" s="44">
        <v>7.3352000000000004</v>
      </c>
      <c r="D16" s="20"/>
      <c r="E16" s="32">
        <f t="shared" si="0"/>
        <v>61</v>
      </c>
      <c r="F16" s="30">
        <f t="shared" si="1"/>
        <v>4.6494999999999997</v>
      </c>
      <c r="G16" s="26">
        <f t="shared" si="19"/>
        <v>132.83670000000001</v>
      </c>
      <c r="H16" s="9">
        <f t="shared" si="18"/>
        <v>3.3174932751104162E-2</v>
      </c>
      <c r="I16" s="11">
        <f t="shared" si="11"/>
        <v>0.9478112892523064</v>
      </c>
      <c r="K16" s="65">
        <v>0.125</v>
      </c>
      <c r="L16" s="44">
        <v>6633.6</v>
      </c>
      <c r="N16" s="42">
        <f t="shared" ref="N16:N18" si="20">K15</f>
        <v>0.25</v>
      </c>
      <c r="O16" s="30">
        <f t="shared" ref="O16:O18" si="21">L15</f>
        <v>870.4</v>
      </c>
      <c r="P16" s="29">
        <f t="shared" ref="P16:P18" si="22">O16+P17</f>
        <v>7504</v>
      </c>
      <c r="Q16" s="9">
        <f t="shared" ref="Q16:Q18" si="23">O16/$L$6</f>
        <v>1.3765835297094688E-2</v>
      </c>
      <c r="R16" s="11">
        <f t="shared" ref="R16:R18" si="24">R17+Q16</f>
        <v>0.11867971974884943</v>
      </c>
      <c r="S16"/>
      <c r="T16" s="79"/>
      <c r="U16" s="90">
        <f t="shared" si="4"/>
        <v>1.3765835297094688E-2</v>
      </c>
      <c r="V16" s="85">
        <f t="shared" si="5"/>
        <v>0.88132028025115061</v>
      </c>
      <c r="W16" s="86">
        <f t="shared" si="6"/>
        <v>5.7735026918962581E-2</v>
      </c>
      <c r="X16" s="86">
        <f t="shared" si="7"/>
        <v>1.1000248148148148E-3</v>
      </c>
      <c r="Y16" s="86">
        <f t="shared" si="8"/>
        <v>1.6500279166666667E-3</v>
      </c>
      <c r="Z16" s="86">
        <f t="shared" si="9"/>
        <v>1.2351217370702493E-3</v>
      </c>
      <c r="AA16" s="84">
        <f t="shared" si="15"/>
        <v>0.9987648782629297</v>
      </c>
      <c r="AB16" s="89">
        <f t="shared" si="16"/>
        <v>2.9723173512261113E-4</v>
      </c>
      <c r="AC16" s="88">
        <f t="shared" si="10"/>
        <v>9.6751415377741449E-5</v>
      </c>
      <c r="AD16" s="91">
        <f t="shared" si="17"/>
        <v>6.1054919600547948E-4</v>
      </c>
      <c r="AV16" s="157">
        <v>2</v>
      </c>
      <c r="AW16" s="11">
        <v>1.0776421708647104E-2</v>
      </c>
      <c r="AX16" s="157">
        <v>2</v>
      </c>
      <c r="AY16" s="11">
        <v>1.8901711102268205E-3</v>
      </c>
      <c r="AZ16" s="157">
        <v>2</v>
      </c>
      <c r="BA16" s="11">
        <v>3.2048505846686876E-3</v>
      </c>
      <c r="BB16" s="157">
        <v>2</v>
      </c>
      <c r="BC16" s="11">
        <v>4.4079104121991898E-3</v>
      </c>
      <c r="BE16" s="157">
        <v>2</v>
      </c>
      <c r="BF16" s="11">
        <v>0.18216586151368758</v>
      </c>
      <c r="BG16" s="157">
        <v>2</v>
      </c>
      <c r="BH16" s="11">
        <v>0.12785016286644951</v>
      </c>
      <c r="BI16" s="157">
        <v>2</v>
      </c>
      <c r="BJ16" s="11">
        <v>0.13573754069621838</v>
      </c>
      <c r="BK16" s="157">
        <v>2</v>
      </c>
      <c r="BL16" s="11">
        <v>0.18431819358848206</v>
      </c>
    </row>
    <row r="17" spans="1:68" ht="17.25" customHeight="1">
      <c r="A17"/>
      <c r="B17" s="44">
        <v>49.2667</v>
      </c>
      <c r="C17" s="44">
        <v>11.2575</v>
      </c>
      <c r="D17" s="20"/>
      <c r="E17" s="32">
        <f t="shared" si="0"/>
        <v>55.133299999999998</v>
      </c>
      <c r="F17" s="30">
        <f t="shared" si="1"/>
        <v>7.3352000000000004</v>
      </c>
      <c r="G17" s="26">
        <f t="shared" si="19"/>
        <v>128.18720000000002</v>
      </c>
      <c r="H17" s="9">
        <f t="shared" si="18"/>
        <v>5.2337835620152547E-2</v>
      </c>
      <c r="I17" s="11">
        <f t="shared" si="11"/>
        <v>0.91463635650120223</v>
      </c>
      <c r="K17" s="65">
        <v>6.3E-2</v>
      </c>
      <c r="L17" s="65">
        <v>0</v>
      </c>
      <c r="N17" s="42">
        <f t="shared" si="20"/>
        <v>0.125</v>
      </c>
      <c r="O17" s="30">
        <f t="shared" si="21"/>
        <v>6633.6</v>
      </c>
      <c r="P17" s="29">
        <f t="shared" si="22"/>
        <v>6633.6</v>
      </c>
      <c r="Q17" s="9">
        <f t="shared" si="23"/>
        <v>0.10491388445175474</v>
      </c>
      <c r="R17" s="11">
        <f t="shared" si="24"/>
        <v>0.10491388445175474</v>
      </c>
      <c r="S17"/>
      <c r="T17" s="79"/>
      <c r="U17" s="90">
        <f t="shared" si="4"/>
        <v>0.10491388445175474</v>
      </c>
      <c r="V17" s="85">
        <f t="shared" si="5"/>
        <v>0.89508611554824524</v>
      </c>
      <c r="W17" s="86">
        <f t="shared" si="6"/>
        <v>4.0824829046386304E-2</v>
      </c>
      <c r="X17" s="86">
        <f t="shared" si="7"/>
        <v>5.500031018518519E-4</v>
      </c>
      <c r="Y17" s="86">
        <f t="shared" si="8"/>
        <v>5.500031018518519E-4</v>
      </c>
      <c r="Z17" s="86">
        <f t="shared" si="9"/>
        <v>4.1170260193271549E-4</v>
      </c>
      <c r="AA17" s="84">
        <f t="shared" si="15"/>
        <v>0.99958829739806732</v>
      </c>
      <c r="AB17" s="89">
        <f t="shared" si="16"/>
        <v>1.5784472531164978E-3</v>
      </c>
      <c r="AC17" s="88">
        <f t="shared" si="10"/>
        <v>5.1379778062773799E-4</v>
      </c>
      <c r="AD17" s="91">
        <f t="shared" si="17"/>
        <v>5.1379778062773799E-4</v>
      </c>
      <c r="AV17" s="156">
        <v>1</v>
      </c>
      <c r="AW17" s="11">
        <v>9.607894053492598E-3</v>
      </c>
      <c r="AX17" s="156">
        <v>1</v>
      </c>
      <c r="AY17" s="11">
        <v>1.4922403501790688E-3</v>
      </c>
      <c r="AZ17" s="156">
        <v>1</v>
      </c>
      <c r="BA17" s="11">
        <v>2.0788220008661758E-3</v>
      </c>
      <c r="BB17" s="156">
        <v>1</v>
      </c>
      <c r="BC17" s="11">
        <v>3.3357159876101976E-3</v>
      </c>
      <c r="BE17" s="156">
        <v>1</v>
      </c>
      <c r="BF17" s="11">
        <v>0.1507648953301127</v>
      </c>
      <c r="BG17" s="156">
        <v>1</v>
      </c>
      <c r="BH17" s="11">
        <v>0.10211726384364821</v>
      </c>
      <c r="BI17" s="156">
        <v>1</v>
      </c>
      <c r="BJ17" s="11">
        <v>0.10142749812171299</v>
      </c>
      <c r="BK17" s="156">
        <v>1</v>
      </c>
      <c r="BL17" s="11">
        <v>0.15220881454244137</v>
      </c>
    </row>
    <row r="18" spans="1:68" ht="17.25" customHeight="1" thickBot="1">
      <c r="A18"/>
      <c r="B18" s="44">
        <v>43.4</v>
      </c>
      <c r="C18" s="44">
        <v>16.512499999999999</v>
      </c>
      <c r="D18" s="20"/>
      <c r="E18" s="32">
        <f t="shared" si="0"/>
        <v>49.2667</v>
      </c>
      <c r="F18" s="30">
        <f t="shared" si="1"/>
        <v>11.2575</v>
      </c>
      <c r="G18" s="26">
        <f t="shared" si="19"/>
        <v>120.852</v>
      </c>
      <c r="H18" s="9">
        <f t="shared" si="18"/>
        <v>8.0324079029047243E-2</v>
      </c>
      <c r="I18" s="11">
        <f t="shared" si="11"/>
        <v>0.86229852088104963</v>
      </c>
      <c r="K18"/>
      <c r="L18"/>
      <c r="N18" s="42">
        <f t="shared" si="20"/>
        <v>6.3E-2</v>
      </c>
      <c r="O18" s="30">
        <f t="shared" si="21"/>
        <v>0</v>
      </c>
      <c r="P18" s="29">
        <f t="shared" si="22"/>
        <v>0</v>
      </c>
      <c r="Q18" s="9">
        <f t="shared" si="23"/>
        <v>0</v>
      </c>
      <c r="R18" s="11">
        <f t="shared" si="24"/>
        <v>0</v>
      </c>
      <c r="S18"/>
      <c r="T18" s="79"/>
      <c r="U18" s="92">
        <f t="shared" si="4"/>
        <v>0</v>
      </c>
      <c r="V18" s="93">
        <f t="shared" si="5"/>
        <v>1</v>
      </c>
      <c r="W18" s="94">
        <f t="shared" si="6"/>
        <v>2.8982753492378877E-2</v>
      </c>
      <c r="X18" s="151">
        <v>0</v>
      </c>
      <c r="Y18" s="151">
        <v>0</v>
      </c>
      <c r="Z18" s="151">
        <v>0</v>
      </c>
      <c r="AA18" s="149">
        <f t="shared" si="15"/>
        <v>1</v>
      </c>
      <c r="AB18" s="150">
        <f t="shared" si="16"/>
        <v>0</v>
      </c>
      <c r="AC18" s="97">
        <f t="shared" si="10"/>
        <v>0</v>
      </c>
      <c r="AD18" s="98">
        <f>AC18</f>
        <v>0</v>
      </c>
      <c r="AV18" s="156">
        <v>0.5</v>
      </c>
      <c r="AW18" s="11">
        <v>9.4780576473643199E-3</v>
      </c>
      <c r="AX18" s="156">
        <v>0.5</v>
      </c>
      <c r="AY18" s="11">
        <v>1.3927576601671309E-3</v>
      </c>
      <c r="AZ18" s="156">
        <v>0.5</v>
      </c>
      <c r="BA18" s="11">
        <v>1.6457340840190559E-3</v>
      </c>
      <c r="BB18" s="156">
        <v>0.5</v>
      </c>
      <c r="BC18" s="11">
        <v>2.9783178460805336E-3</v>
      </c>
      <c r="BE18" s="156">
        <v>0.5</v>
      </c>
      <c r="BF18" s="11">
        <v>0.14593397745571657</v>
      </c>
      <c r="BG18" s="156">
        <v>0.5</v>
      </c>
      <c r="BH18" s="11">
        <v>9.4951140065146572E-2</v>
      </c>
      <c r="BI18" s="156">
        <v>0.5</v>
      </c>
      <c r="BJ18" s="11">
        <v>8.8404708239418983E-2</v>
      </c>
      <c r="BK18" s="156">
        <v>0.5</v>
      </c>
      <c r="BL18" s="11">
        <v>0.14260189548915014</v>
      </c>
    </row>
    <row r="19" spans="1:68" ht="17.25" customHeight="1">
      <c r="A19"/>
      <c r="B19" s="44">
        <v>37.533299999999997</v>
      </c>
      <c r="C19" s="44">
        <v>22.492999999999999</v>
      </c>
      <c r="E19" s="32">
        <f t="shared" si="0"/>
        <v>43.4</v>
      </c>
      <c r="F19" s="30">
        <f t="shared" si="1"/>
        <v>16.512499999999999</v>
      </c>
      <c r="G19" s="26">
        <f t="shared" si="19"/>
        <v>109.5945</v>
      </c>
      <c r="H19" s="9">
        <f t="shared" si="18"/>
        <v>0.11781935198464512</v>
      </c>
      <c r="I19" s="11">
        <f t="shared" si="11"/>
        <v>0.78197444185200238</v>
      </c>
      <c r="K19"/>
      <c r="L19"/>
      <c r="S19"/>
      <c r="AB19" s="80">
        <f>SUM(AB8:AB18)</f>
        <v>3.0721176942181665</v>
      </c>
      <c r="AC19" s="78">
        <f>SUM(AC8:AC18)</f>
        <v>1.0000000000000002</v>
      </c>
      <c r="AV19" s="158">
        <v>0.25</v>
      </c>
      <c r="AW19" s="11">
        <v>8.5692028044663717E-3</v>
      </c>
      <c r="AX19" s="158">
        <v>0.25</v>
      </c>
      <c r="AY19" s="11">
        <v>1.0943095901313172E-3</v>
      </c>
      <c r="AZ19" s="158">
        <v>0.25</v>
      </c>
      <c r="BA19" s="11">
        <v>1.2992637505413599E-3</v>
      </c>
      <c r="BB19" s="158">
        <v>0.25</v>
      </c>
      <c r="BC19" s="11">
        <v>1.9061234214915416E-3</v>
      </c>
      <c r="BE19" s="158">
        <v>0.25</v>
      </c>
      <c r="BF19" s="11">
        <v>0.11493558776167472</v>
      </c>
      <c r="BG19" s="158">
        <v>0.25</v>
      </c>
      <c r="BH19" s="11">
        <v>6.7752442996742671E-2</v>
      </c>
      <c r="BI19" s="158">
        <v>0.25</v>
      </c>
      <c r="BJ19" s="11">
        <v>5.9353869271224644E-2</v>
      </c>
      <c r="BK19" s="158">
        <v>0.25</v>
      </c>
      <c r="BL19" s="11">
        <v>7.2686312082448593E-2</v>
      </c>
    </row>
    <row r="20" spans="1:68" ht="17.25" customHeight="1">
      <c r="A20"/>
      <c r="B20" s="44">
        <v>31.666699999999999</v>
      </c>
      <c r="C20" s="44">
        <v>27.085999999999999</v>
      </c>
      <c r="E20" s="32">
        <f t="shared" si="0"/>
        <v>37.533299999999997</v>
      </c>
      <c r="F20" s="30">
        <f t="shared" si="1"/>
        <v>22.492999999999999</v>
      </c>
      <c r="G20" s="26">
        <f t="shared" si="19"/>
        <v>93.081999999999994</v>
      </c>
      <c r="H20" s="9">
        <f t="shared" si="18"/>
        <v>0.16049118450813762</v>
      </c>
      <c r="I20" s="11">
        <f t="shared" si="11"/>
        <v>0.66415508986735727</v>
      </c>
      <c r="K20"/>
      <c r="L20"/>
      <c r="N20" t="s">
        <v>80</v>
      </c>
      <c r="O20" s="159">
        <f>N11+(0.65-R11)/(R10-R11)*(N10-N11)</f>
        <v>13.099331058473695</v>
      </c>
      <c r="S20"/>
      <c r="T20"/>
      <c r="W20" t="s">
        <v>80</v>
      </c>
      <c r="X20" s="159">
        <f>N10+(0.65-AD10)/(AD9-AD10)*(N9-N10)</f>
        <v>23.736611208684163</v>
      </c>
      <c r="AV20" s="158">
        <v>0.125</v>
      </c>
      <c r="AW20" s="11">
        <v>5.323292651259413E-3</v>
      </c>
      <c r="AX20" s="158">
        <v>0.125</v>
      </c>
      <c r="AY20" s="11">
        <v>5.9689614007162755E-4</v>
      </c>
      <c r="AZ20" s="158">
        <v>0.125</v>
      </c>
      <c r="BA20" s="11">
        <v>6.0632308358596798E-4</v>
      </c>
      <c r="BB20" s="158">
        <v>0.125</v>
      </c>
      <c r="BC20" s="11">
        <v>7.1479628305932811E-4</v>
      </c>
      <c r="BE20" s="158">
        <v>0.125</v>
      </c>
      <c r="BF20" s="11">
        <v>6.4210950080515292E-2</v>
      </c>
      <c r="BG20" s="158">
        <v>0.125</v>
      </c>
      <c r="BH20" s="11">
        <v>2.5407166123778503E-2</v>
      </c>
      <c r="BI20" s="158">
        <v>0.125</v>
      </c>
      <c r="BJ20" s="11">
        <v>2.5795141497620837E-2</v>
      </c>
      <c r="BK20" s="158">
        <v>0.125</v>
      </c>
      <c r="BL20" s="11">
        <v>2.224351338753949E-2</v>
      </c>
    </row>
    <row r="21" spans="1:68" ht="17.25" customHeight="1">
      <c r="A21"/>
      <c r="B21" s="44">
        <v>25.8</v>
      </c>
      <c r="C21" s="44">
        <v>26.332699999999999</v>
      </c>
      <c r="E21" s="32">
        <f t="shared" si="0"/>
        <v>31.666699999999999</v>
      </c>
      <c r="F21" s="30">
        <f t="shared" si="1"/>
        <v>27.085999999999999</v>
      </c>
      <c r="G21" s="26">
        <f t="shared" si="19"/>
        <v>70.588999999999999</v>
      </c>
      <c r="H21" s="9">
        <f t="shared" si="18"/>
        <v>0.19326298064230721</v>
      </c>
      <c r="I21" s="11">
        <f t="shared" si="11"/>
        <v>0.50366390535921968</v>
      </c>
      <c r="K21"/>
      <c r="L21"/>
      <c r="S21"/>
      <c r="T21"/>
      <c r="AV21" s="158">
        <v>6.3E-2</v>
      </c>
      <c r="AW21" s="11">
        <v>4.8039470267462999E-3</v>
      </c>
      <c r="AX21" s="158">
        <v>6.3E-2</v>
      </c>
      <c r="AY21" s="11">
        <v>2.9844807003581378E-4</v>
      </c>
      <c r="AZ21" s="158">
        <v>6.3E-2</v>
      </c>
      <c r="BA21" s="11">
        <v>2.5985275010827197E-4</v>
      </c>
      <c r="BB21" s="158">
        <v>6.3E-2</v>
      </c>
      <c r="BC21" s="11">
        <v>3.5739814152966406E-4</v>
      </c>
      <c r="BE21" s="158">
        <v>6.3E-2</v>
      </c>
      <c r="BF21" s="11">
        <v>4.0056360708534619E-2</v>
      </c>
      <c r="BG21" s="158">
        <v>6.3E-2</v>
      </c>
      <c r="BH21" s="11">
        <v>7.4918566775244297E-3</v>
      </c>
      <c r="BI21" s="158">
        <v>6.3E-2</v>
      </c>
      <c r="BJ21" s="11">
        <v>9.2662158777861263E-3</v>
      </c>
      <c r="BK21" s="158">
        <v>6.3E-2</v>
      </c>
      <c r="BL21" s="11">
        <v>8.3121860272411825E-3</v>
      </c>
    </row>
    <row r="22" spans="1:68" ht="17.25" customHeight="1">
      <c r="A22"/>
      <c r="B22" s="44">
        <v>19.933299999999999</v>
      </c>
      <c r="C22" s="44">
        <v>17.170300000000001</v>
      </c>
      <c r="E22" s="32">
        <f t="shared" si="0"/>
        <v>25.8</v>
      </c>
      <c r="F22" s="30">
        <f t="shared" si="1"/>
        <v>26.332699999999999</v>
      </c>
      <c r="G22" s="26">
        <f t="shared" si="19"/>
        <v>43.503</v>
      </c>
      <c r="H22" s="9">
        <f t="shared" si="18"/>
        <v>0.18788806358855803</v>
      </c>
      <c r="I22" s="11">
        <f t="shared" si="11"/>
        <v>0.31040092471691244</v>
      </c>
      <c r="K22" s="24"/>
      <c r="N22"/>
      <c r="O22"/>
      <c r="P22"/>
      <c r="Q22"/>
      <c r="R22"/>
      <c r="S22"/>
      <c r="T22"/>
    </row>
    <row r="23" spans="1:68" ht="17.25" customHeight="1">
      <c r="A23"/>
      <c r="B23" s="65">
        <v>16</v>
      </c>
      <c r="C23" s="65">
        <v>0</v>
      </c>
      <c r="E23" s="32">
        <f t="shared" si="0"/>
        <v>19.933299999999999</v>
      </c>
      <c r="F23" s="30">
        <f t="shared" si="1"/>
        <v>17.170300000000001</v>
      </c>
      <c r="G23" s="26">
        <f>F23</f>
        <v>17.170300000000001</v>
      </c>
      <c r="H23" s="9">
        <f t="shared" si="18"/>
        <v>0.12251286112835441</v>
      </c>
      <c r="I23" s="11">
        <f>H23</f>
        <v>0.12251286112835441</v>
      </c>
      <c r="K23" s="24"/>
      <c r="N23"/>
      <c r="O23"/>
      <c r="P23"/>
      <c r="Q23"/>
      <c r="R23"/>
      <c r="S23"/>
      <c r="T23"/>
    </row>
    <row r="24" spans="1:68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ref="H24" si="25">F24/$C$6</f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</row>
    <row r="25" spans="1:68" ht="17.25" customHeight="1">
      <c r="A25"/>
      <c r="I25" s="23"/>
      <c r="M25"/>
      <c r="N25" s="287" t="s">
        <v>58</v>
      </c>
      <c r="O25"/>
      <c r="P25"/>
      <c r="Q25"/>
      <c r="R25"/>
      <c r="Z25" s="82"/>
      <c r="AA25"/>
      <c r="AU25" s="25" t="s">
        <v>113</v>
      </c>
    </row>
    <row r="26" spans="1:68" ht="17.25" customHeight="1" thickBot="1">
      <c r="A26"/>
      <c r="E26" t="s">
        <v>80</v>
      </c>
      <c r="F26" s="159">
        <f>E21+(0.65-I21)/(I20-I21)*(E20-E21)</f>
        <v>37.015874382696836</v>
      </c>
      <c r="I26" s="23"/>
      <c r="M26"/>
      <c r="N26" s="287"/>
      <c r="O26"/>
      <c r="P26"/>
      <c r="Q26"/>
      <c r="R26"/>
      <c r="Z26" s="82"/>
      <c r="AA26"/>
      <c r="BO26"/>
      <c r="BP26"/>
    </row>
    <row r="27" spans="1:68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26">SLOPE(F30:F31,F28:F29)*0.84+INTERCEPT(F30:F31,F28:F29)</f>
        <v>47.63806343131246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A27"/>
      <c r="BO27"/>
      <c r="BP27"/>
    </row>
    <row r="28" spans="1:68" ht="42.6" customHeight="1" thickBot="1">
      <c r="B28" s="68" t="s">
        <v>2</v>
      </c>
      <c r="C28" s="68" t="s">
        <v>46</v>
      </c>
      <c r="F28" s="170">
        <f>INDEX(I8:I24,MATCH(0.84,I8:I24,-1))</f>
        <v>0.86229852088104963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27">P28-P29</f>
        <v>2.393995527539805E-2</v>
      </c>
      <c r="R28" s="123">
        <f>Q28</f>
        <v>2.393995527539805E-2</v>
      </c>
      <c r="T28" s="113"/>
      <c r="U28" s="115">
        <f>U29+R28</f>
        <v>1</v>
      </c>
      <c r="V28" s="115">
        <f>U28-V31-V34-V37-V40-V43</f>
        <v>0.13991386614384427</v>
      </c>
      <c r="X28" s="130">
        <v>63</v>
      </c>
      <c r="Y28" s="131">
        <f>V28</f>
        <v>0.13991386614384427</v>
      </c>
      <c r="Z28" s="132">
        <f>ROUND(Y28*100,0)</f>
        <v>14</v>
      </c>
      <c r="AA28"/>
      <c r="AU28" s="186" t="s">
        <v>101</v>
      </c>
      <c r="AV28" s="187" t="s">
        <v>102</v>
      </c>
      <c r="AW28" s="182" t="s">
        <v>104</v>
      </c>
      <c r="AX28" s="183" t="s">
        <v>103</v>
      </c>
      <c r="AY28" s="184" t="s">
        <v>110</v>
      </c>
      <c r="AZ28" s="185" t="s">
        <v>112</v>
      </c>
      <c r="BA28" s="184" t="s">
        <v>111</v>
      </c>
      <c r="BC28" s="284" t="s">
        <v>107</v>
      </c>
      <c r="BD28" s="285"/>
      <c r="BE28" s="285"/>
      <c r="BF28" s="286"/>
      <c r="BG28" s="284" t="s">
        <v>108</v>
      </c>
      <c r="BH28" s="285"/>
      <c r="BI28" s="285"/>
      <c r="BJ28" s="286"/>
      <c r="BK28" s="284" t="s">
        <v>114</v>
      </c>
      <c r="BL28" s="285"/>
      <c r="BM28" s="285"/>
      <c r="BN28" s="286"/>
      <c r="BO28"/>
      <c r="BP28"/>
    </row>
    <row r="29" spans="1:68" customFormat="1" ht="25.5" customHeight="1">
      <c r="B29" s="44">
        <v>63</v>
      </c>
      <c r="C29" s="69">
        <f>(I15-I16)/(E15-E16)*(B29-E16)+I16</f>
        <v>0.95486435618407739</v>
      </c>
      <c r="F29" s="170">
        <f>INDEX(I8:I24,MATCH(0.84,I8:I24,-1)+1)</f>
        <v>0.78197444185200238</v>
      </c>
      <c r="K29" s="44">
        <v>63</v>
      </c>
      <c r="L29" s="69">
        <f>((R8-R9)/(N8-N9))*(K29-N9)+R9</f>
        <v>0.99725573326512662</v>
      </c>
      <c r="N29" s="111"/>
      <c r="O29" s="124">
        <v>63</v>
      </c>
      <c r="P29" s="85">
        <f t="shared" ref="P29:P34" si="28">(C29+L29)/2</f>
        <v>0.97606004472460195</v>
      </c>
      <c r="Q29" s="119">
        <f t="shared" si="27"/>
        <v>0.23194782173689243</v>
      </c>
      <c r="R29" s="125">
        <f t="shared" ref="R29:R32" si="29">Q29/2</f>
        <v>0.11597391086844622</v>
      </c>
      <c r="S29" s="12"/>
      <c r="T29" s="129">
        <v>63</v>
      </c>
      <c r="U29" s="115">
        <f>P29</f>
        <v>0.97606004472460195</v>
      </c>
      <c r="V29" s="115"/>
      <c r="W29" s="12"/>
      <c r="X29" s="133">
        <v>31.5</v>
      </c>
      <c r="Y29" s="88">
        <f>V31</f>
        <v>0.26507299315102129</v>
      </c>
      <c r="Z29" s="134">
        <f t="shared" ref="Z29:Z33" si="30">ROUND(Y29*100,0)</f>
        <v>27</v>
      </c>
      <c r="AU29" s="58">
        <v>256</v>
      </c>
      <c r="AV29" s="168">
        <f>IFERROR(SLOPE(BE29:BF29,BC29:BD29)*AU29+INTERCEPT(BE29:BF29,BC29:BD29),1)</f>
        <v>1</v>
      </c>
      <c r="AW29" s="168">
        <f t="shared" ref="AW29:AW37" si="31">IFERROR(SLOPE(BI29:BJ29,BG29:BH29)*AU29+INTERCEPT(BI29:BJ29,BG29:BH29),1)</f>
        <v>1</v>
      </c>
      <c r="AX29" s="168">
        <f t="shared" ref="AX29:AX37" si="32">0.5*(AV29+AW29)</f>
        <v>1</v>
      </c>
      <c r="AY29" s="168">
        <f>IFERROR(SLOPE(BM29:BN29,BK29:BL29)*AU29+INTERCEPT(BM29:BN29,BK29:BL29),1)</f>
        <v>1</v>
      </c>
      <c r="AZ29" s="188">
        <f t="shared" ref="AZ29:AZ36" si="33">AV29-AV30</f>
        <v>0</v>
      </c>
      <c r="BA29" s="189">
        <f>AY29-AY30</f>
        <v>0</v>
      </c>
      <c r="BB29" s="74"/>
      <c r="BC29" s="176" t="str">
        <f>IFERROR(INDEX($E$8:$E$24,MATCH(AU29,$E$8:$E$24,-1)),"-")</f>
        <v>-</v>
      </c>
      <c r="BD29" s="177" t="str" cm="1">
        <f t="array" ref="BD29">IFERROR(INDEX($E$8:$E$24,MATCH(AU29,$E$8:$E$24,-1)+1),BC29)</f>
        <v>-</v>
      </c>
      <c r="BE29" s="177">
        <f>IFERROR(INDEX($I$8:$I$24,MATCH(AU29,$E$8:$E$24,-1)),1)</f>
        <v>1</v>
      </c>
      <c r="BF29" s="178" cm="1">
        <f t="array" ref="BF29">IFERROR(INDEX($I$8:$I$24,MATCH(AU29,$E$8:$E$24,-1)+1),BE29)</f>
        <v>1</v>
      </c>
      <c r="BG29" s="177" t="str">
        <f t="shared" ref="BG29:BG37" si="34">IFERROR(INDEX($N$8:$N$24,MATCH(AU29,$N$8:$N$24,-1)),"-")</f>
        <v>-</v>
      </c>
      <c r="BH29" s="177" t="str" cm="1">
        <f t="array" ref="BH29">IFERROR(INDEX($N$8:$N$24,MATCH(AU29,$N$8:$N$24,-1)+1),BG29)</f>
        <v>-</v>
      </c>
      <c r="BI29" s="177">
        <f>IFERROR(INDEX($AD$8:$AD$24,MATCH(AU29,$N$8:$N$24,-1)),1)</f>
        <v>1</v>
      </c>
      <c r="BJ29" s="178" cm="1">
        <f t="array" ref="BJ29">IFERROR(INDEX($AD$8:$AD$24,MATCH(AU29,$N$8:$N$24,-1)+1),BI29)</f>
        <v>1</v>
      </c>
      <c r="BK29" s="177" t="str">
        <f>IFERROR(INDEX($N$8:$N$24,MATCH(AU29,$N$8:$N$24,-1)),"-")</f>
        <v>-</v>
      </c>
      <c r="BL29" s="177" t="str" cm="1">
        <f t="array" ref="BL29">IFERROR(INDEX($N$8:$N$24,MATCH(AU29,$N$8:$N$24,-1)+1),BK29)</f>
        <v>-</v>
      </c>
      <c r="BM29" s="177">
        <f>IFERROR(INDEX($R$8:$R$24,MATCH(AU29,$N$8:$N$24,-1)),1)</f>
        <v>1</v>
      </c>
      <c r="BN29" s="178" cm="1">
        <f t="array" ref="BN29">IFERROR(INDEX($R$8:$R$24,MATCH(AU29,$N$8:$N$24,-1)+1),BM29)</f>
        <v>1</v>
      </c>
    </row>
    <row r="30" spans="1:68" customFormat="1" ht="14.4">
      <c r="B30" s="44">
        <v>31.5</v>
      </c>
      <c r="C30" s="69">
        <f>(I21-I22)/(E21-E22)*(B30-E22)+I22</f>
        <v>0.498172412889335</v>
      </c>
      <c r="F30" s="170">
        <f>INDEX(E8:E24,MATCH(0.84,I8:I24,-1))</f>
        <v>49.2667</v>
      </c>
      <c r="K30" s="44">
        <v>31.5</v>
      </c>
      <c r="L30" s="69">
        <f>R9</f>
        <v>0.99005203308608392</v>
      </c>
      <c r="N30" s="111"/>
      <c r="O30" s="124">
        <v>31.5</v>
      </c>
      <c r="P30" s="85">
        <f t="shared" si="28"/>
        <v>0.74411222298770952</v>
      </c>
      <c r="Q30" s="119">
        <f t="shared" si="27"/>
        <v>0.29819816456515025</v>
      </c>
      <c r="R30" s="125">
        <f t="shared" si="29"/>
        <v>0.14909908228257512</v>
      </c>
      <c r="S30" s="12"/>
      <c r="T30" s="114"/>
      <c r="U30" s="115">
        <f>U29-R29</f>
        <v>0.86008613385615573</v>
      </c>
      <c r="V30" s="115"/>
      <c r="W30" s="12"/>
      <c r="X30" s="133">
        <v>16</v>
      </c>
      <c r="Y30" s="88">
        <f>V34</f>
        <v>0.31583863217265729</v>
      </c>
      <c r="Z30" s="134">
        <f t="shared" si="30"/>
        <v>32</v>
      </c>
      <c r="AU30" s="58">
        <v>128</v>
      </c>
      <c r="AV30" s="168">
        <f t="shared" ref="AV30:AV37" si="35">IFERROR(SLOPE(BE30:BF30,BC30:BD30)*AU30+INTERCEPT(BE30:BF30,BC30:BD30),0)</f>
        <v>1</v>
      </c>
      <c r="AW30" s="168">
        <f t="shared" si="31"/>
        <v>1</v>
      </c>
      <c r="AX30" s="168">
        <f t="shared" si="32"/>
        <v>1</v>
      </c>
      <c r="AY30" s="168">
        <f t="shared" ref="AY30:AY37" si="36">IFERROR(SLOPE(BM30:BN30,BK30:BL30)*AU30+INTERCEPT(BM30:BN30,BK30:BL30),1)</f>
        <v>1</v>
      </c>
      <c r="AZ30" s="188">
        <f t="shared" si="33"/>
        <v>4.1609110350037004E-2</v>
      </c>
      <c r="BA30" s="189">
        <f t="shared" ref="BA30:BA36" si="37">AY30-AY31</f>
        <v>2.5155778403005424E-3</v>
      </c>
      <c r="BB30" s="74"/>
      <c r="BC30" s="171">
        <f t="shared" ref="BC30:BC37" si="38">INDEX($E$8:$E$24,MATCH(AU30,$E$8:$E$24,-1))</f>
        <v>128</v>
      </c>
      <c r="BD30" s="170" cm="1">
        <f t="array" ref="BD30">IFERROR(INDEX($E$8:$E$24,MATCH(AU30,$E$8:$E$24,-1)+1),BC30)</f>
        <v>102.0667</v>
      </c>
      <c r="BE30" s="170">
        <f t="shared" ref="BE30:BE37" si="39">INDEX($I$8:$I$24,MATCH(AU30,$E$8:$E$24,-1))</f>
        <v>1</v>
      </c>
      <c r="BF30" s="172" cm="1">
        <f t="array" ref="BF30">IFERROR(INDEX($I$8:$I$24,MATCH(AU30,$E$8:$E$24,-1)+1),BE30)</f>
        <v>1</v>
      </c>
      <c r="BG30" s="170" t="str">
        <f t="shared" si="34"/>
        <v>-</v>
      </c>
      <c r="BH30" s="170" t="str" cm="1">
        <f t="array" ref="BH30">IFERROR(INDEX($N$8:$N$24,MATCH(AU30,$N$8:$N$24,-1)+1),BG30)</f>
        <v>-</v>
      </c>
      <c r="BI30" s="170">
        <f>IFERROR(INDEX($AD$8:$AD$24,MATCH(AU30,$N$8:$N$24,-1)),1)</f>
        <v>1</v>
      </c>
      <c r="BJ30" s="172" cm="1">
        <f t="array" ref="BJ30">IFERROR(INDEX($AD$8:$AD$24,MATCH(AU30,$N$8:$N$24,-1)+1),BI30)</f>
        <v>1</v>
      </c>
      <c r="BK30" s="170" t="str">
        <f t="shared" ref="BK30:BK37" si="40">IFERROR(INDEX($N$8:$N$24,MATCH(AU30,$N$8:$N$24,-1)),"-")</f>
        <v>-</v>
      </c>
      <c r="BL30" s="170" t="str" cm="1">
        <f t="array" ref="BL30">IFERROR(INDEX($N$8:$N$24,MATCH(AU30,$N$8:$N$24,-1)+1),BK30)</f>
        <v>-</v>
      </c>
      <c r="BM30" s="170">
        <f t="shared" ref="BM30:BM37" si="41">IFERROR(INDEX($R$8:$R$24,MATCH(AU30,$N$8:$N$24,-1)),1)</f>
        <v>1</v>
      </c>
      <c r="BN30" s="172" cm="1">
        <f t="array" ref="BN30">IFERROR(INDEX($R$8:$R$24,MATCH(AU30,$N$8:$N$24,-1)+1),BM30)</f>
        <v>1</v>
      </c>
    </row>
    <row r="31" spans="1:68" customFormat="1" ht="14.4">
      <c r="B31" s="65">
        <v>16</v>
      </c>
      <c r="C31" s="69">
        <v>0</v>
      </c>
      <c r="F31" s="170">
        <f>INDEX(E8:E24,MATCH(0.84,I8:I24,-1)+1)</f>
        <v>43.4</v>
      </c>
      <c r="K31" s="44">
        <v>16</v>
      </c>
      <c r="L31" s="69">
        <f>R10</f>
        <v>0.89182811684511853</v>
      </c>
      <c r="N31" s="111"/>
      <c r="O31" s="124">
        <v>16</v>
      </c>
      <c r="P31" s="85">
        <f t="shared" si="28"/>
        <v>0.44591405842255927</v>
      </c>
      <c r="Q31" s="119">
        <f t="shared" si="27"/>
        <v>0.33347909978016416</v>
      </c>
      <c r="R31" s="125">
        <f t="shared" si="29"/>
        <v>0.16673954989008208</v>
      </c>
      <c r="S31" s="12"/>
      <c r="T31" s="114"/>
      <c r="U31" s="115">
        <f>U32+R29</f>
        <v>0.86008613385615573</v>
      </c>
      <c r="V31" s="115">
        <f>U31-V34-V37-V40-V43</f>
        <v>0.26507299315102129</v>
      </c>
      <c r="W31" s="12"/>
      <c r="X31" s="133">
        <v>8</v>
      </c>
      <c r="Y31" s="88">
        <f>V37</f>
        <v>0.18536193835107306</v>
      </c>
      <c r="Z31" s="134">
        <f t="shared" si="30"/>
        <v>19</v>
      </c>
      <c r="AU31" s="58">
        <v>64</v>
      </c>
      <c r="AV31" s="168">
        <f t="shared" si="35"/>
        <v>0.958390889649963</v>
      </c>
      <c r="AW31" s="168">
        <f t="shared" si="31"/>
        <v>1</v>
      </c>
      <c r="AX31" s="168">
        <f t="shared" si="32"/>
        <v>0.97919544482498155</v>
      </c>
      <c r="AY31" s="168">
        <f t="shared" si="36"/>
        <v>0.99748442215969946</v>
      </c>
      <c r="AZ31" s="188">
        <f t="shared" si="33"/>
        <v>0.44560897525713561</v>
      </c>
      <c r="BA31" s="189">
        <f t="shared" si="37"/>
        <v>7.3180446263290122E-3</v>
      </c>
      <c r="BB31" s="74"/>
      <c r="BC31" s="171">
        <f t="shared" si="38"/>
        <v>66.866699999999994</v>
      </c>
      <c r="BD31" s="170" cm="1">
        <f t="array" ref="BD31">IFERROR(INDEX($E$8:$E$24,MATCH(AU31,$E$8:$E$24,-1)+1),BC31)</f>
        <v>61</v>
      </c>
      <c r="BE31" s="170">
        <f t="shared" si="39"/>
        <v>0.96850040313661689</v>
      </c>
      <c r="BF31" s="172" cm="1">
        <f t="array" ref="BF31">IFERROR(INDEX($I$8:$I$24,MATCH(AU31,$E$8:$E$24,-1)+1),BE31)</f>
        <v>0.9478112892523064</v>
      </c>
      <c r="BG31" s="170">
        <f t="shared" si="34"/>
        <v>75</v>
      </c>
      <c r="BH31" s="170" cm="1">
        <f t="array" ref="BH31">IFERROR(INDEX($N$8:$N$24,MATCH(AU31,$N$8:$N$24,-1)+1),BG31)</f>
        <v>31.5</v>
      </c>
      <c r="BI31" s="170">
        <f t="shared" ref="BI31:BI34" si="42">IFERROR(INDEX($AD$8:$AD$24,MATCH(AU31,$N$8:$N$24,-1)),1)</f>
        <v>1</v>
      </c>
      <c r="BJ31" s="172" cm="1">
        <f t="array" ref="BJ31">IFERROR(INDEX($AD$8:$AD$24,MATCH(AU31,$N$8:$N$24,-1)+1),BI31)</f>
        <v>1</v>
      </c>
      <c r="BK31" s="170">
        <f t="shared" si="40"/>
        <v>75</v>
      </c>
      <c r="BL31" s="170" cm="1">
        <f t="array" ref="BL31">IFERROR(INDEX($N$8:$N$24,MATCH(AU31,$N$8:$N$24,-1)+1),BK31)</f>
        <v>31.5</v>
      </c>
      <c r="BM31" s="170">
        <f t="shared" si="41"/>
        <v>1</v>
      </c>
      <c r="BN31" s="172" cm="1">
        <f t="array" ref="BN31">IFERROR(INDEX($R$8:$R$24,MATCH(AU31,$N$8:$N$24,-1)+1),BM31)</f>
        <v>0.99005203308608392</v>
      </c>
    </row>
    <row r="32" spans="1:68" customFormat="1" ht="14.4">
      <c r="B32" s="65">
        <v>8</v>
      </c>
      <c r="C32" s="69">
        <v>0</v>
      </c>
      <c r="K32" s="44">
        <v>8</v>
      </c>
      <c r="L32" s="69">
        <f>R11</f>
        <v>0.22486991728479019</v>
      </c>
      <c r="N32" s="111"/>
      <c r="O32" s="124">
        <v>8</v>
      </c>
      <c r="P32" s="85">
        <f t="shared" si="28"/>
        <v>0.1124349586423951</v>
      </c>
      <c r="Q32" s="119">
        <f t="shared" si="27"/>
        <v>3.7244776921981998E-2</v>
      </c>
      <c r="R32" s="125">
        <f t="shared" si="29"/>
        <v>1.8622388460990999E-2</v>
      </c>
      <c r="S32" s="12"/>
      <c r="T32" s="114">
        <v>31.5</v>
      </c>
      <c r="U32" s="115">
        <f>P30</f>
        <v>0.74411222298770952</v>
      </c>
      <c r="V32" s="115"/>
      <c r="W32" s="12"/>
      <c r="X32" s="133">
        <v>2</v>
      </c>
      <c r="Y32" s="88">
        <f>V40</f>
        <v>2.5245536067310878E-2</v>
      </c>
      <c r="Z32" s="134">
        <f t="shared" si="30"/>
        <v>3</v>
      </c>
      <c r="AU32" s="58">
        <v>32</v>
      </c>
      <c r="AV32" s="168">
        <f t="shared" si="35"/>
        <v>0.51278191439282739</v>
      </c>
      <c r="AW32" s="168">
        <f t="shared" si="31"/>
        <v>1</v>
      </c>
      <c r="AX32" s="168">
        <f t="shared" si="32"/>
        <v>0.75639095719641369</v>
      </c>
      <c r="AY32" s="168">
        <f t="shared" si="36"/>
        <v>0.99016637753337045</v>
      </c>
      <c r="AZ32" s="188">
        <f t="shared" si="33"/>
        <v>0.51278191439282739</v>
      </c>
      <c r="BA32" s="189">
        <f t="shared" si="37"/>
        <v>9.8338260688251911E-2</v>
      </c>
      <c r="BB32" s="74"/>
      <c r="BC32" s="171">
        <f t="shared" si="38"/>
        <v>37.533299999999997</v>
      </c>
      <c r="BD32" s="170" cm="1">
        <f t="array" ref="BD32">IFERROR(INDEX($E$8:$E$24,MATCH(AU32,$E$8:$E$24,-1)+1),BC32)</f>
        <v>31.666699999999999</v>
      </c>
      <c r="BE32" s="170">
        <f t="shared" si="39"/>
        <v>0.66415508986735727</v>
      </c>
      <c r="BF32" s="172" cm="1">
        <f t="array" ref="BF32">IFERROR(INDEX($I$8:$I$24,MATCH(AU32,$E$8:$E$24,-1)+1),BE32)</f>
        <v>0.50366390535921968</v>
      </c>
      <c r="BG32" s="170">
        <f t="shared" si="34"/>
        <v>75</v>
      </c>
      <c r="BH32" s="170" cm="1">
        <f t="array" ref="BH32">IFERROR(INDEX($N$8:$N$24,MATCH(AU32,$N$8:$N$24,-1)+1),BG32)</f>
        <v>31.5</v>
      </c>
      <c r="BI32" s="170">
        <f t="shared" si="42"/>
        <v>1</v>
      </c>
      <c r="BJ32" s="172" cm="1">
        <f t="array" ref="BJ32">IFERROR(INDEX($AD$8:$AD$24,MATCH(AU32,$N$8:$N$24,-1)+1),BI32)</f>
        <v>1</v>
      </c>
      <c r="BK32" s="170">
        <f t="shared" si="40"/>
        <v>75</v>
      </c>
      <c r="BL32" s="170" cm="1">
        <f t="array" ref="BL32">IFERROR(INDEX($N$8:$N$24,MATCH(AU32,$N$8:$N$24,-1)+1),BK32)</f>
        <v>31.5</v>
      </c>
      <c r="BM32" s="170">
        <f t="shared" si="41"/>
        <v>1</v>
      </c>
      <c r="BN32" s="172" cm="1">
        <f t="array" ref="BN32">IFERROR(INDEX($R$8:$R$24,MATCH(AU32,$N$8:$N$24,-1)+1),BM32)</f>
        <v>0.99005203308608392</v>
      </c>
    </row>
    <row r="33" spans="2:66" customFormat="1" ht="15" thickBot="1">
      <c r="B33" s="65">
        <v>2</v>
      </c>
      <c r="C33" s="69">
        <v>0</v>
      </c>
      <c r="K33" s="65">
        <v>2</v>
      </c>
      <c r="L33" s="69">
        <f>R13</f>
        <v>0.1503803634408262</v>
      </c>
      <c r="N33" s="111"/>
      <c r="O33" s="124">
        <v>2</v>
      </c>
      <c r="P33" s="85">
        <f t="shared" si="28"/>
        <v>7.5190181720413099E-2</v>
      </c>
      <c r="Q33" s="119">
        <f t="shared" si="27"/>
        <v>1.3246295212639765E-2</v>
      </c>
      <c r="R33" s="125">
        <f>Q33/2</f>
        <v>6.6231476063198826E-3</v>
      </c>
      <c r="S33" s="12"/>
      <c r="T33" s="114"/>
      <c r="U33" s="115">
        <f>U32-R30</f>
        <v>0.59501314070513445</v>
      </c>
      <c r="V33" s="115"/>
      <c r="W33" s="12"/>
      <c r="X33" s="135">
        <v>0.5</v>
      </c>
      <c r="Y33" s="97">
        <f>V43</f>
        <v>6.856703411409322E-2</v>
      </c>
      <c r="Z33" s="136">
        <f t="shared" si="30"/>
        <v>7</v>
      </c>
      <c r="AU33" s="58">
        <v>16</v>
      </c>
      <c r="AV33" s="168">
        <f t="shared" si="35"/>
        <v>0</v>
      </c>
      <c r="AW33" s="168">
        <f t="shared" si="31"/>
        <v>0.30120722459907834</v>
      </c>
      <c r="AX33" s="168">
        <f t="shared" si="32"/>
        <v>0.15060361229953917</v>
      </c>
      <c r="AY33" s="168">
        <f t="shared" si="36"/>
        <v>0.89182811684511853</v>
      </c>
      <c r="AZ33" s="188">
        <f t="shared" si="33"/>
        <v>0</v>
      </c>
      <c r="BA33" s="189">
        <f t="shared" si="37"/>
        <v>0.66695819956032831</v>
      </c>
      <c r="BB33" s="74"/>
      <c r="BC33" s="171">
        <f t="shared" si="38"/>
        <v>16</v>
      </c>
      <c r="BD33" s="170" cm="1">
        <f t="array" ref="BD33">IFERROR(INDEX($E$8:$E$24,MATCH(AU33,$E$8:$E$24,-1)+1),BC33)</f>
        <v>16</v>
      </c>
      <c r="BE33" s="170">
        <f t="shared" si="39"/>
        <v>0</v>
      </c>
      <c r="BF33" s="172" cm="1">
        <f t="array" ref="BF33">IFERROR(INDEX($I$8:$I$24,MATCH(AU33,$E$8:$E$24,-1)+1),BE33)</f>
        <v>0</v>
      </c>
      <c r="BG33" s="170">
        <f t="shared" si="34"/>
        <v>16</v>
      </c>
      <c r="BH33" s="170" cm="1">
        <f t="array" ref="BH33">IFERROR(INDEX($N$8:$N$24,MATCH(AU33,$N$8:$N$24,-1)+1),BG33)</f>
        <v>8</v>
      </c>
      <c r="BI33" s="170">
        <f t="shared" si="42"/>
        <v>0.30120722459907839</v>
      </c>
      <c r="BJ33" s="172" cm="1">
        <f t="array" ref="BJ33">IFERROR(INDEX($AD$8:$AD$24,MATCH(AU33,$N$8:$N$24,-1)+1),BI33)</f>
        <v>3.9761830537218424E-3</v>
      </c>
      <c r="BK33" s="170">
        <f t="shared" si="40"/>
        <v>16</v>
      </c>
      <c r="BL33" s="170" cm="1">
        <f t="array" ref="BL33">IFERROR(INDEX($N$8:$N$24,MATCH(AU33,$N$8:$N$24,-1)+1),BK33)</f>
        <v>8</v>
      </c>
      <c r="BM33" s="170">
        <f t="shared" si="41"/>
        <v>0.89182811684511853</v>
      </c>
      <c r="BN33" s="172" cm="1">
        <f t="array" ref="BN33">IFERROR(INDEX($R$8:$R$24,MATCH(AU33,$N$8:$N$24,-1)+1),BM33)</f>
        <v>0.22486991728479019</v>
      </c>
    </row>
    <row r="34" spans="2:66" customFormat="1" ht="13.8" thickBot="1">
      <c r="B34" s="65">
        <v>0.5</v>
      </c>
      <c r="C34" s="70">
        <v>0</v>
      </c>
      <c r="K34" s="65">
        <v>0.5</v>
      </c>
      <c r="L34" s="69">
        <f>R15</f>
        <v>0.12388777301554667</v>
      </c>
      <c r="N34" s="111"/>
      <c r="O34" s="126">
        <v>0.5</v>
      </c>
      <c r="P34" s="93">
        <f t="shared" si="28"/>
        <v>6.1943886507773334E-2</v>
      </c>
      <c r="Q34" s="127"/>
      <c r="R34" s="128"/>
      <c r="S34" s="12"/>
      <c r="T34" s="114"/>
      <c r="U34" s="115">
        <f>U35+R30</f>
        <v>0.59501314070513445</v>
      </c>
      <c r="V34" s="115">
        <f>U34-V37-V40-V43</f>
        <v>0.31583863217265729</v>
      </c>
      <c r="W34" s="12"/>
      <c r="X34" s="79"/>
      <c r="Y34" s="79"/>
      <c r="Z34" s="116">
        <f>SUM(Z28:Z33)</f>
        <v>102</v>
      </c>
      <c r="AU34" s="58">
        <v>8</v>
      </c>
      <c r="AV34" s="168">
        <f t="shared" si="35"/>
        <v>0</v>
      </c>
      <c r="AW34" s="168">
        <f t="shared" si="31"/>
        <v>3.9761830537218424E-3</v>
      </c>
      <c r="AX34" s="168">
        <f t="shared" si="32"/>
        <v>1.9880915268609212E-3</v>
      </c>
      <c r="AY34" s="168">
        <f t="shared" si="36"/>
        <v>0.22486991728479022</v>
      </c>
      <c r="AZ34" s="188">
        <f t="shared" si="33"/>
        <v>0</v>
      </c>
      <c r="BA34" s="189">
        <f t="shared" si="37"/>
        <v>7.4489553843964024E-2</v>
      </c>
      <c r="BB34" s="74"/>
      <c r="BC34" s="171">
        <f t="shared" si="38"/>
        <v>16</v>
      </c>
      <c r="BD34" s="170" cm="1">
        <f t="array" ref="BD34">IFERROR(INDEX($E$8:$E$24,MATCH(AU34,$E$8:$E$24,-1)+1),BC34)</f>
        <v>16</v>
      </c>
      <c r="BE34" s="170">
        <f t="shared" si="39"/>
        <v>0</v>
      </c>
      <c r="BF34" s="172" cm="1">
        <f t="array" ref="BF34">IFERROR(INDEX($I$8:$I$24,MATCH(AU34,$E$8:$E$24,-1)+1),BE34)</f>
        <v>0</v>
      </c>
      <c r="BG34" s="170">
        <f t="shared" si="34"/>
        <v>8</v>
      </c>
      <c r="BH34" s="170" cm="1">
        <f t="array" ref="BH34">IFERROR(INDEX($N$8:$N$24,MATCH(AU34,$N$8:$N$24,-1)+1),BG34)</f>
        <v>4</v>
      </c>
      <c r="BI34" s="170">
        <f t="shared" si="42"/>
        <v>3.9761830537218424E-3</v>
      </c>
      <c r="BJ34" s="172" cm="1">
        <f t="array" ref="BJ34">IFERROR(INDEX($AD$8:$AD$24,MATCH(AU34,$N$8:$N$24,-1)+1),BI34)</f>
        <v>2.0812725665378673E-3</v>
      </c>
      <c r="BK34" s="170">
        <f t="shared" si="40"/>
        <v>8</v>
      </c>
      <c r="BL34" s="170" cm="1">
        <f t="array" ref="BL34">IFERROR(INDEX($N$8:$N$24,MATCH(AU34,$N$8:$N$24,-1)+1),BK34)</f>
        <v>4</v>
      </c>
      <c r="BM34" s="170">
        <f t="shared" si="41"/>
        <v>0.22486991728479019</v>
      </c>
      <c r="BN34" s="172" cm="1">
        <f t="array" ref="BN34">IFERROR(INDEX($R$8:$R$24,MATCH(AU34,$N$8:$N$24,-1)+1),BM34)</f>
        <v>0.18165873254361131</v>
      </c>
    </row>
    <row r="35" spans="2:6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0.44591405842255927</v>
      </c>
      <c r="V35" s="115"/>
      <c r="W35" s="12"/>
      <c r="X35" s="12"/>
      <c r="Y35" s="12"/>
      <c r="Z35" s="12"/>
      <c r="AU35" s="58">
        <v>2</v>
      </c>
      <c r="AV35" s="168">
        <f t="shared" si="35"/>
        <v>0</v>
      </c>
      <c r="AW35" s="168">
        <f t="shared" si="31"/>
        <v>1.1524469187445914E-3</v>
      </c>
      <c r="AX35" s="168">
        <f t="shared" si="32"/>
        <v>5.7622345937229568E-4</v>
      </c>
      <c r="AY35" s="168">
        <f t="shared" si="36"/>
        <v>0.1503803634408262</v>
      </c>
      <c r="AZ35" s="188">
        <f t="shared" si="33"/>
        <v>0</v>
      </c>
      <c r="BA35" s="189">
        <f t="shared" si="37"/>
        <v>1.8295402426101948E-2</v>
      </c>
      <c r="BB35" s="74"/>
      <c r="BC35" s="171">
        <f t="shared" si="38"/>
        <v>16</v>
      </c>
      <c r="BD35" s="170" cm="1">
        <f t="array" ref="BD35">IFERROR(INDEX($E$8:$E$24,MATCH(AU35,$E$8:$E$24,-1)+1),BC35)</f>
        <v>16</v>
      </c>
      <c r="BE35" s="170">
        <f t="shared" si="39"/>
        <v>0</v>
      </c>
      <c r="BF35" s="172" cm="1">
        <f t="array" ref="BF35">IFERROR(INDEX($I$8:$I$24,MATCH(AU35,$E$8:$E$24,-1)+1),BE35)</f>
        <v>0</v>
      </c>
      <c r="BG35" s="170">
        <f t="shared" si="34"/>
        <v>2</v>
      </c>
      <c r="BH35" s="170" cm="1">
        <f t="array" ref="BH35">IFERROR(INDEX($N$8:$N$24,MATCH(AU35,$N$8:$N$24,-1)+1),BG35)</f>
        <v>1</v>
      </c>
      <c r="BI35" s="170">
        <f>IFERROR(INDEX($AD$8:$AD$24,MATCH(AU35,$N$8:$N$24,-1)),1)</f>
        <v>1.1524469187445914E-3</v>
      </c>
      <c r="BJ35" s="172" cm="1">
        <f t="array" ref="BJ35">IFERROR(INDEX($AD$8:$AD$24,MATCH(AU35,$N$8:$N$24,-1)+1),BI35)</f>
        <v>7.7900658563301512E-4</v>
      </c>
      <c r="BK35" s="170">
        <f t="shared" si="40"/>
        <v>2</v>
      </c>
      <c r="BL35" s="170" cm="1">
        <f t="array" ref="BL35">IFERROR(INDEX($N$8:$N$24,MATCH(AU35,$N$8:$N$24,-1)+1),BK35)</f>
        <v>1</v>
      </c>
      <c r="BM35" s="170">
        <f t="shared" si="41"/>
        <v>0.1503803634408262</v>
      </c>
      <c r="BN35" s="172" cm="1">
        <f t="array" ref="BN35">IFERROR(INDEX($R$8:$R$24,MATCH(AU35,$N$8:$N$24,-1)+1),BM35)</f>
        <v>0.13208496101472425</v>
      </c>
    </row>
    <row r="36" spans="2:66" customFormat="1" ht="13.2">
      <c r="N36" s="12"/>
      <c r="O36" s="12"/>
      <c r="P36" s="12"/>
      <c r="Q36" s="12"/>
      <c r="T36" s="114"/>
      <c r="U36" s="115">
        <f>U35-R31</f>
        <v>0.27917450853247716</v>
      </c>
      <c r="V36" s="115"/>
      <c r="W36" s="12"/>
      <c r="X36" s="12"/>
      <c r="Y36" s="12"/>
      <c r="Z36" s="12"/>
      <c r="AU36" s="58">
        <v>1</v>
      </c>
      <c r="AV36" s="168">
        <f t="shared" si="35"/>
        <v>0</v>
      </c>
      <c r="AW36" s="168">
        <f t="shared" si="31"/>
        <v>7.7900658563301512E-4</v>
      </c>
      <c r="AX36" s="168">
        <f t="shared" si="32"/>
        <v>3.8950329281650756E-4</v>
      </c>
      <c r="AY36" s="168">
        <f t="shared" si="36"/>
        <v>0.13208496101472425</v>
      </c>
      <c r="AZ36" s="188">
        <f t="shared" si="33"/>
        <v>0</v>
      </c>
      <c r="BA36" s="189">
        <f t="shared" si="37"/>
        <v>0.13208496101472425</v>
      </c>
      <c r="BB36" s="74"/>
      <c r="BC36" s="171">
        <f t="shared" si="38"/>
        <v>16</v>
      </c>
      <c r="BD36" s="170" cm="1">
        <f t="array" ref="BD36">IFERROR(INDEX($E$8:$E$24,MATCH(AU36,$E$8:$E$24,-1)+1),BC36)</f>
        <v>16</v>
      </c>
      <c r="BE36" s="170">
        <f t="shared" si="39"/>
        <v>0</v>
      </c>
      <c r="BF36" s="172" cm="1">
        <f t="array" ref="BF36">IFERROR(INDEX($I$8:$I$24,MATCH(AU36,$E$8:$E$24,-1)+1),BE36)</f>
        <v>0</v>
      </c>
      <c r="BG36" s="170">
        <f t="shared" si="34"/>
        <v>1</v>
      </c>
      <c r="BH36" s="170" cm="1">
        <f t="array" ref="BH36">IFERROR(INDEX($N$8:$N$24,MATCH(AU36,$N$8:$N$24,-1)+1),BG36)</f>
        <v>0.5</v>
      </c>
      <c r="BI36" s="170">
        <f t="shared" ref="BI36" si="43">IFERROR(INDEX($AD$8:$AD$24,MATCH(AU36,$N$8:$N$24,-1)),1)</f>
        <v>7.7900658563301512E-4</v>
      </c>
      <c r="BJ36" s="172" cm="1">
        <f t="array" ref="BJ36">IFERROR(INDEX($AD$8:$AD$24,MATCH(AU36,$N$8:$N$24,-1)+1),BI36)</f>
        <v>6.6254063633101434E-4</v>
      </c>
      <c r="BK36" s="170">
        <f t="shared" si="40"/>
        <v>1</v>
      </c>
      <c r="BL36" s="170" cm="1">
        <f t="array" ref="BL36">IFERROR(INDEX($N$8:$N$24,MATCH(AU36,$N$8:$N$24,-1)+1),BK36)</f>
        <v>0.5</v>
      </c>
      <c r="BM36" s="170">
        <f t="shared" si="41"/>
        <v>0.13208496101472425</v>
      </c>
      <c r="BN36" s="172" cm="1">
        <f t="array" ref="BN36">IFERROR(INDEX($R$8:$R$24,MATCH(AU36,$N$8:$N$24,-1)+1),BM36)</f>
        <v>0.12388777301554667</v>
      </c>
    </row>
    <row r="37" spans="2:66" customFormat="1" ht="13.8" thickBot="1">
      <c r="N37" s="12"/>
      <c r="O37" s="12"/>
      <c r="P37" s="12"/>
      <c r="Q37" s="12"/>
      <c r="T37" s="114"/>
      <c r="U37" s="115">
        <f>U38+R31</f>
        <v>0.27917450853247716</v>
      </c>
      <c r="V37" s="115">
        <f>U37-V40-V43</f>
        <v>0.18536193835107306</v>
      </c>
      <c r="W37" s="12"/>
      <c r="X37" s="12"/>
      <c r="Y37" s="12"/>
      <c r="Z37" s="12"/>
      <c r="AU37" s="58">
        <v>6.3E-2</v>
      </c>
      <c r="AV37" s="168">
        <f t="shared" si="35"/>
        <v>0</v>
      </c>
      <c r="AW37" s="168">
        <f t="shared" si="31"/>
        <v>0</v>
      </c>
      <c r="AX37" s="168">
        <f t="shared" si="32"/>
        <v>0</v>
      </c>
      <c r="AY37" s="168">
        <f t="shared" si="36"/>
        <v>0</v>
      </c>
      <c r="AZ37" s="190">
        <f>SUM(AZ29:AZ36)</f>
        <v>1</v>
      </c>
      <c r="BA37" s="190">
        <f>SUM(BA29:BA36)</f>
        <v>1</v>
      </c>
      <c r="BB37" s="74"/>
      <c r="BC37" s="173">
        <f t="shared" si="38"/>
        <v>16</v>
      </c>
      <c r="BD37" s="174" cm="1">
        <f t="array" ref="BD37">IFERROR(INDEX($E$8:$E$24,MATCH(AU37,$E$8:$E$24,-1)+1),BC37)</f>
        <v>16</v>
      </c>
      <c r="BE37" s="174">
        <f t="shared" si="39"/>
        <v>0</v>
      </c>
      <c r="BF37" s="175" cm="1">
        <f t="array" ref="BF37">IFERROR(INDEX($I$8:$I$24,MATCH(AU37,$E$8:$E$24,-1)+1),BE37)</f>
        <v>0</v>
      </c>
      <c r="BG37" s="174">
        <f t="shared" si="34"/>
        <v>6.3E-2</v>
      </c>
      <c r="BH37" s="174" cm="1">
        <f t="array" ref="BH37">IFERROR(INDEX($N$8:$N$24,MATCH(AU37,$N$8:$N$24,-1)+1),BG37)</f>
        <v>0</v>
      </c>
      <c r="BI37" s="174">
        <f>IFERROR(INDEX($AD$8:$AD$24,MATCH(AU37,$N$8:$N$24,-1)),1)</f>
        <v>0</v>
      </c>
      <c r="BJ37" s="175" cm="1">
        <f t="array" ref="BJ37">IFERROR(INDEX($AD$8:$AD$24,MATCH(AU37,$N$8:$N$24,-1)+1),BI37)</f>
        <v>0</v>
      </c>
      <c r="BK37" s="174">
        <f t="shared" si="40"/>
        <v>6.3E-2</v>
      </c>
      <c r="BL37" s="174" cm="1">
        <f t="array" ref="BL37">IFERROR(INDEX($N$8:$N$24,MATCH(AU37,$N$8:$N$24,-1)+1),BK37)</f>
        <v>0</v>
      </c>
      <c r="BM37" s="174">
        <f t="shared" si="41"/>
        <v>0</v>
      </c>
      <c r="BN37" s="175" cm="1">
        <f t="array" ref="BN37">IFERROR(INDEX($R$8:$R$24,MATCH(AU37,$N$8:$N$24,-1)+1),BM37)</f>
        <v>0</v>
      </c>
    </row>
    <row r="38" spans="2:66" customFormat="1" ht="13.8" thickBot="1">
      <c r="N38" s="12"/>
      <c r="O38" s="12"/>
      <c r="P38" s="12"/>
      <c r="Q38" s="12"/>
      <c r="R38" s="12"/>
      <c r="S38" s="12"/>
      <c r="T38" s="129">
        <v>8</v>
      </c>
      <c r="U38" s="115">
        <f>P32</f>
        <v>0.1124349586423951</v>
      </c>
      <c r="V38" s="115"/>
      <c r="W38" s="12"/>
      <c r="X38" s="12"/>
      <c r="Y38" s="12"/>
      <c r="Z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</row>
    <row r="39" spans="2:66" customFormat="1" ht="13.2">
      <c r="N39" s="12"/>
      <c r="O39" s="12"/>
      <c r="P39" s="12"/>
      <c r="Q39" s="12"/>
      <c r="R39" s="12"/>
      <c r="S39" s="12"/>
      <c r="T39" s="114"/>
      <c r="U39" s="115">
        <f>U38-R32</f>
        <v>9.3812570181404098E-2</v>
      </c>
      <c r="V39" s="115"/>
      <c r="W39" s="12"/>
      <c r="X39" s="12"/>
      <c r="Y39" s="12"/>
      <c r="Z39" s="12"/>
      <c r="AU39" s="194" t="s">
        <v>80</v>
      </c>
      <c r="AV39" s="235">
        <f t="shared" ref="AV39:AW39" si="44">SLOPE(AV42:AV43,AV40:AV41)*0.65+INTERCEPT(AV42:AV43,AV40:AV41)</f>
        <v>41.853883075168632</v>
      </c>
      <c r="AW39" s="236">
        <f t="shared" si="44"/>
        <v>23.986179312190107</v>
      </c>
      <c r="AX39" s="191">
        <f>SLOPE(AX42:AX43,AX40:AX41)*0.65+INTERCEPT(AX42:AX43,AX40:AX41)</f>
        <v>29.190011759931366</v>
      </c>
      <c r="AY39" s="237">
        <f>SLOPE(AY42:AY43,AY40:AY41)*0.65+INTERCEPT(AY42:AY43,AY40:AY41)</f>
        <v>13.099331058473695</v>
      </c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</row>
    <row r="40" spans="2:66" customFormat="1" ht="13.2">
      <c r="N40" s="12"/>
      <c r="O40" s="12"/>
      <c r="P40" s="12"/>
      <c r="Q40" s="12"/>
      <c r="R40" s="12"/>
      <c r="S40" s="12"/>
      <c r="T40" s="114"/>
      <c r="U40" s="115">
        <f>U41+R32</f>
        <v>9.3812570181404098E-2</v>
      </c>
      <c r="V40" s="115">
        <f>U40-V43</f>
        <v>2.5245536067310878E-2</v>
      </c>
      <c r="W40" s="12"/>
      <c r="X40" s="12"/>
      <c r="Y40" s="12"/>
      <c r="Z40" s="12"/>
      <c r="AU40" s="193"/>
      <c r="AV40" s="170">
        <f t="shared" ref="AV40:AW40" si="45">INDEX(AV29:AV37,MATCH(0.65,AV29:AV37,-1))</f>
        <v>0.958390889649963</v>
      </c>
      <c r="AW40" s="170">
        <f t="shared" si="45"/>
        <v>1</v>
      </c>
      <c r="AX40" s="170">
        <f>INDEX(AX29:AX37,MATCH(0.65,AX29:AX37,-1))</f>
        <v>0.75639095719641369</v>
      </c>
      <c r="AY40" s="170">
        <f>INDEX(AY29:AY37,MATCH(0.65,AY29:AY37,-1))</f>
        <v>0.89182811684511853</v>
      </c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</row>
    <row r="41" spans="2:6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7.5190181720413099E-2</v>
      </c>
      <c r="V41" s="115"/>
      <c r="W41" s="12"/>
      <c r="X41" s="12"/>
      <c r="Y41" s="12"/>
      <c r="Z41" s="12"/>
      <c r="AU41" s="12"/>
      <c r="AV41" s="170" cm="1">
        <f t="array" ref="AV41">INDEX(AV29:AV37,MATCH(0.65,AV29:AV37,-1)+1)</f>
        <v>0.51278191439282739</v>
      </c>
      <c r="AW41" s="170" cm="1">
        <f t="array" ref="AW41">INDEX(AW29:AW37,MATCH(0.65,AW29:AW37,-1)+1)</f>
        <v>0.30120722459907834</v>
      </c>
      <c r="AX41" s="170" cm="1">
        <f t="array" ref="AX41">INDEX(AX29:AX37,MATCH(0.65,AX29:AX37,-1)+1)</f>
        <v>0.15060361229953917</v>
      </c>
      <c r="AY41" s="170" cm="1">
        <f t="array" ref="AY41">INDEX(AY29:AY37,MATCH(0.65,AY29:AY37,-1)+1)</f>
        <v>0.22486991728479022</v>
      </c>
      <c r="AZ41" s="12"/>
      <c r="BA41" s="12"/>
      <c r="BB41" s="12"/>
      <c r="BC41" s="12"/>
      <c r="BD41" s="169"/>
      <c r="BE41" s="12"/>
      <c r="BF41" s="12"/>
      <c r="BG41" s="12"/>
      <c r="BH41" s="12"/>
      <c r="BI41" s="12"/>
      <c r="BJ41" s="12"/>
      <c r="BK41" s="12"/>
      <c r="BL41" s="12"/>
      <c r="BM41" s="12"/>
      <c r="BN41" s="12"/>
    </row>
    <row r="42" spans="2:66" customFormat="1" ht="13.2">
      <c r="N42" s="12"/>
      <c r="O42" s="12"/>
      <c r="P42" s="12"/>
      <c r="Q42" s="12"/>
      <c r="R42" s="12"/>
      <c r="S42" s="12"/>
      <c r="T42" s="114"/>
      <c r="U42" s="115">
        <f>U41-R33</f>
        <v>6.856703411409322E-2</v>
      </c>
      <c r="V42" s="115"/>
      <c r="W42" s="12"/>
      <c r="X42" s="12"/>
      <c r="Y42" s="12"/>
      <c r="Z42" s="12"/>
      <c r="AU42" s="12"/>
      <c r="AV42" s="170">
        <f t="shared" ref="AV42:AW42" si="46">INDEX($AU$29:$AU$37,MATCH(0.65,AV29:AV37,-1))</f>
        <v>64</v>
      </c>
      <c r="AW42" s="170">
        <f t="shared" si="46"/>
        <v>32</v>
      </c>
      <c r="AX42" s="170">
        <f>INDEX($AU$29:$AU$37,MATCH(0.65,AX29:AX37,-1))</f>
        <v>32</v>
      </c>
      <c r="AY42" s="170">
        <f>INDEX($AU$29:$AU$37,MATCH(0.65,AY29:AY37,-1))</f>
        <v>16</v>
      </c>
      <c r="AZ42" s="12"/>
      <c r="BA42" s="12"/>
      <c r="BB42" s="12"/>
      <c r="BC42" s="12"/>
      <c r="BD42" s="169"/>
      <c r="BE42" s="12"/>
      <c r="BF42" s="12"/>
      <c r="BG42" s="12"/>
      <c r="BH42" s="12"/>
      <c r="BI42" s="12"/>
      <c r="BJ42" s="12"/>
      <c r="BK42" s="12"/>
      <c r="BL42" s="12"/>
      <c r="BM42" s="12"/>
      <c r="BN42" s="12"/>
    </row>
    <row r="43" spans="2:66" customFormat="1" ht="13.2">
      <c r="N43" s="12"/>
      <c r="O43" s="12"/>
      <c r="P43" s="12"/>
      <c r="Q43" s="12"/>
      <c r="R43" s="12"/>
      <c r="S43" s="12"/>
      <c r="T43" s="114"/>
      <c r="U43" s="115">
        <f>P34+R33</f>
        <v>6.856703411409322E-2</v>
      </c>
      <c r="V43" s="115">
        <f>U43</f>
        <v>6.856703411409322E-2</v>
      </c>
      <c r="W43" s="12"/>
      <c r="X43" s="12"/>
      <c r="Y43" s="12"/>
      <c r="Z43" s="12"/>
      <c r="AU43" s="12"/>
      <c r="AV43" s="170" cm="1">
        <f t="array" ref="AV43">INDEX($AU$29:$AU$37,MATCH(0.65,AV29:AV37,-1)+1)</f>
        <v>32</v>
      </c>
      <c r="AW43" s="170" cm="1">
        <f t="array" ref="AW43">INDEX($AU$29:$AU$37,MATCH(0.65,AW29:AW37,-1)+1)</f>
        <v>16</v>
      </c>
      <c r="AX43" s="170" cm="1">
        <f t="array" ref="AX43">INDEX($AU$29:$AU$37,MATCH(0.65,AX29:AX37,-1)+1)</f>
        <v>16</v>
      </c>
      <c r="AY43" s="170" cm="1">
        <f t="array" ref="AY43">INDEX($AU$29:$AU$37,MATCH(0.65,AY29:AY37,-1)+1)</f>
        <v>8</v>
      </c>
      <c r="AZ43" s="12"/>
      <c r="BA43" s="12"/>
      <c r="BB43" s="12"/>
      <c r="BC43" s="12"/>
      <c r="BD43" s="169"/>
      <c r="BE43" s="12"/>
      <c r="BF43" s="12"/>
      <c r="BG43" s="12"/>
      <c r="BH43" s="12"/>
      <c r="BI43" s="12"/>
      <c r="BJ43" s="12"/>
      <c r="BK43" s="12"/>
      <c r="BL43" s="12"/>
      <c r="BM43" s="12"/>
      <c r="BN43" s="12"/>
    </row>
    <row r="44" spans="2:66" customFormat="1" ht="13.8" thickBot="1">
      <c r="N44" s="12"/>
      <c r="O44" s="12"/>
      <c r="P44" s="12"/>
      <c r="Q44" s="12"/>
      <c r="R44" s="12"/>
      <c r="S44" s="12"/>
      <c r="T44" s="114">
        <v>0.5</v>
      </c>
      <c r="U44" s="115">
        <f>P34</f>
        <v>6.1943886507773334E-2</v>
      </c>
      <c r="V44" s="115"/>
      <c r="W44" s="12"/>
      <c r="X44" s="12"/>
      <c r="Y44" s="12"/>
      <c r="Z44" s="12"/>
    </row>
    <row r="45" spans="2:6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  <c r="AU45" s="194" t="s">
        <v>176</v>
      </c>
      <c r="AV45" s="235">
        <f t="shared" ref="AV45:AW45" si="47">SLOPE(AV48:AV49,AV46:AV47)*0.84+INTERCEPT(AV48:AV49,AV46:AV47)</f>
        <v>55.498132490233886</v>
      </c>
      <c r="AW45" s="236">
        <f t="shared" si="47"/>
        <v>28.336539114144045</v>
      </c>
      <c r="AX45" s="191">
        <f>SLOPE(AX48:AX49,AX46:AX47)*0.84+INTERCEPT(AX48:AX49,AX46:AX47)</f>
        <v>44.008238245968386</v>
      </c>
      <c r="AY45" s="237">
        <f>SLOPE(AY48:AY49,AY46:AY47)*0.84+INTERCEPT(AY48:AY49,AY46:AY47)</f>
        <v>15.378334451792815</v>
      </c>
    </row>
    <row r="46" spans="2:66" customFormat="1" ht="13.2">
      <c r="AU46" s="193"/>
      <c r="AV46" s="170">
        <f t="shared" ref="AV46:AW46" si="48">INDEX(AV29:AV37,MATCH(0.84,AV29:AV37,-1))</f>
        <v>0.958390889649963</v>
      </c>
      <c r="AW46" s="170">
        <f t="shared" si="48"/>
        <v>1</v>
      </c>
      <c r="AX46" s="170">
        <f>INDEX(AX29:AX37,MATCH(0.84,AX29:AX37,-1))</f>
        <v>0.97919544482498155</v>
      </c>
      <c r="AY46" s="170">
        <f>INDEX(AY29:AY37,MATCH(0.84,AY29:AY37,-1))</f>
        <v>0.89182811684511853</v>
      </c>
    </row>
    <row r="47" spans="2:66" customFormat="1" ht="13.2">
      <c r="AU47" s="12"/>
      <c r="AV47" s="170">
        <f t="shared" ref="AV47:AW47" si="49">INDEX(AV29:AV37,MATCH(0.84,AV29:AV37,-1)+1)</f>
        <v>0.51278191439282739</v>
      </c>
      <c r="AW47" s="170">
        <f t="shared" si="49"/>
        <v>0.30120722459907834</v>
      </c>
      <c r="AX47" s="170">
        <f>INDEX(AX29:AX37,MATCH(0.84,AX29:AX37,-1)+1)</f>
        <v>0.75639095719641369</v>
      </c>
      <c r="AY47" s="170">
        <f>INDEX(AY29:AY37,MATCH(0.84,AY29:AY37,-1)+1)</f>
        <v>0.22486991728479022</v>
      </c>
    </row>
    <row r="48" spans="2:66" customFormat="1" ht="13.2">
      <c r="AU48" s="12"/>
      <c r="AV48" s="170">
        <f>INDEX($AU$29:$AU$37,MATCH(0.84,AV29:AV37,-1))</f>
        <v>64</v>
      </c>
      <c r="AW48" s="170">
        <f>INDEX($AU$29:$AU$37,MATCH(0.84,AW29:AW37,-1))</f>
        <v>32</v>
      </c>
      <c r="AX48" s="170">
        <f>INDEX($AU$29:$AU$37,MATCH(0.84,AX29:AX37,-1))</f>
        <v>64</v>
      </c>
      <c r="AY48" s="170">
        <f>INDEX($AU$29:$AU$37,MATCH(0.84,AY29:AY37,-1))</f>
        <v>16</v>
      </c>
    </row>
    <row r="49" spans="47:51" customFormat="1" ht="13.2">
      <c r="AU49" s="12"/>
      <c r="AV49" s="170">
        <f>INDEX($AU$29:$AU$37,MATCH(0.84,AV29:AV37,-1)+1)</f>
        <v>32</v>
      </c>
      <c r="AW49" s="170">
        <f>INDEX($AU$29:$AU$37,MATCH(0.84,AW29:AW37,-1)+1)</f>
        <v>16</v>
      </c>
      <c r="AX49" s="170">
        <f>INDEX($AU$29:$AU$37,MATCH(0.84,AX29:AX37,-1)+1)</f>
        <v>32</v>
      </c>
      <c r="AY49" s="170">
        <f>INDEX($AU$29:$AU$37,MATCH(0.84,AY29:AY37,-1)+1)</f>
        <v>8</v>
      </c>
    </row>
    <row r="50" spans="47:51" customFormat="1" ht="27.75" customHeight="1"/>
    <row r="51" spans="47:51" customFormat="1" ht="13.2"/>
    <row r="52" spans="47:51" customFormat="1" ht="13.2"/>
    <row r="53" spans="47:51" customFormat="1" ht="13.2"/>
    <row r="54" spans="47:51" customFormat="1" ht="13.2"/>
    <row r="55" spans="47:51" customFormat="1" ht="13.2"/>
    <row r="56" spans="47:51" customFormat="1" ht="13.2"/>
    <row r="57" spans="47:51" customFormat="1" ht="13.2"/>
    <row r="58" spans="47:51" customFormat="1" ht="13.2"/>
    <row r="59" spans="47:51" customFormat="1" ht="13.2"/>
    <row r="60" spans="47:51" customFormat="1" ht="13.2"/>
    <row r="61" spans="47:51" customFormat="1" ht="13.2"/>
    <row r="62" spans="47:51" customFormat="1" ht="13.2"/>
    <row r="63" spans="47:51" customFormat="1" ht="13.2"/>
    <row r="64" spans="47:51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28:BN28"/>
    <mergeCell ref="F3:I4"/>
    <mergeCell ref="O3:R4"/>
    <mergeCell ref="N25:N26"/>
    <mergeCell ref="BC28:BF28"/>
    <mergeCell ref="BG28:BJ28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123</v>
      </c>
      <c r="C3" s="294"/>
      <c r="D3" s="294" t="s">
        <v>124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pos7b!AV29</f>
        <v>1</v>
      </c>
      <c r="C5" s="212">
        <f>pos7b!AY29</f>
        <v>1</v>
      </c>
      <c r="D5" s="211">
        <f>pos8a!AV8</f>
        <v>1</v>
      </c>
      <c r="E5" s="212">
        <f>pos8a!AY8</f>
        <v>1</v>
      </c>
      <c r="F5" s="198">
        <f>0.5*(B5+D5)</f>
        <v>1</v>
      </c>
      <c r="G5" s="169">
        <f>0.5*(C5+E5)</f>
        <v>1</v>
      </c>
      <c r="H5" s="195">
        <f>F5-F6</f>
        <v>4.2702576787674307E-3</v>
      </c>
      <c r="I5" s="202">
        <f>G5-G6</f>
        <v>0</v>
      </c>
    </row>
    <row r="6" spans="1:9">
      <c r="A6" s="196">
        <v>128</v>
      </c>
      <c r="B6" s="198">
        <f>pos7b!AV30</f>
        <v>1</v>
      </c>
      <c r="C6" s="199">
        <f>pos7b!AY30</f>
        <v>1</v>
      </c>
      <c r="D6" s="198">
        <f>pos8a!AV9</f>
        <v>0.99145948464246525</v>
      </c>
      <c r="E6" s="199">
        <f>pos8a!AY9</f>
        <v>1</v>
      </c>
      <c r="F6" s="198">
        <f t="shared" ref="F6:G13" si="0">0.5*(B6+D6)</f>
        <v>0.99572974232123257</v>
      </c>
      <c r="G6" s="169">
        <f t="shared" si="0"/>
        <v>1</v>
      </c>
      <c r="H6" s="195">
        <f t="shared" ref="H6:H12" si="1">F6-F7</f>
        <v>0.11424223253892185</v>
      </c>
      <c r="I6" s="202">
        <f t="shared" ref="I6:I12" si="2">G6-G7</f>
        <v>6.1318742023619865E-2</v>
      </c>
    </row>
    <row r="7" spans="1:9">
      <c r="A7" s="196">
        <v>64</v>
      </c>
      <c r="B7" s="198">
        <f>pos7b!AV31</f>
        <v>0.958390889649963</v>
      </c>
      <c r="C7" s="199">
        <f>pos7b!AY31</f>
        <v>0.99748442215969946</v>
      </c>
      <c r="D7" s="198">
        <f>pos8a!AV10</f>
        <v>0.80458412991465833</v>
      </c>
      <c r="E7" s="199">
        <f>pos8a!AY10</f>
        <v>0.87987809379306081</v>
      </c>
      <c r="F7" s="198">
        <f t="shared" si="0"/>
        <v>0.88148750978231072</v>
      </c>
      <c r="G7" s="169">
        <f t="shared" si="0"/>
        <v>0.93868125797638013</v>
      </c>
      <c r="H7" s="195">
        <f t="shared" si="1"/>
        <v>0.47828822383144109</v>
      </c>
      <c r="I7" s="202">
        <f t="shared" si="2"/>
        <v>9.9092289939188172E-2</v>
      </c>
    </row>
    <row r="8" spans="1:9">
      <c r="A8" s="196">
        <v>32</v>
      </c>
      <c r="B8" s="198">
        <f>pos7b!AV32</f>
        <v>0.51278191439282739</v>
      </c>
      <c r="C8" s="199">
        <f>pos7b!AY32</f>
        <v>0.99016637753337045</v>
      </c>
      <c r="D8" s="198">
        <f>pos8a!AV11</f>
        <v>0.29361665750891192</v>
      </c>
      <c r="E8" s="199">
        <f>pos8a!AY11</f>
        <v>0.68901155854101348</v>
      </c>
      <c r="F8" s="198">
        <f t="shared" si="0"/>
        <v>0.40319928595086962</v>
      </c>
      <c r="G8" s="169">
        <f t="shared" si="0"/>
        <v>0.83958896803719196</v>
      </c>
      <c r="H8" s="195">
        <f t="shared" si="1"/>
        <v>0.40319928595086962</v>
      </c>
      <c r="I8" s="202">
        <f t="shared" si="2"/>
        <v>0.17898124465577225</v>
      </c>
    </row>
    <row r="9" spans="1:9">
      <c r="A9" s="196">
        <v>16</v>
      </c>
      <c r="B9" s="198">
        <f>pos7b!AV33</f>
        <v>0</v>
      </c>
      <c r="C9" s="199">
        <f>pos7b!AY33</f>
        <v>0.89182811684511853</v>
      </c>
      <c r="D9" s="198">
        <f>pos8a!AV12</f>
        <v>0</v>
      </c>
      <c r="E9" s="199">
        <f>pos8a!AY12</f>
        <v>0.42938732991772094</v>
      </c>
      <c r="F9" s="198">
        <f t="shared" si="0"/>
        <v>0</v>
      </c>
      <c r="G9" s="169">
        <f t="shared" si="0"/>
        <v>0.66060772338141971</v>
      </c>
      <c r="H9" s="195">
        <f t="shared" si="1"/>
        <v>0</v>
      </c>
      <c r="I9" s="202">
        <f t="shared" si="2"/>
        <v>0.38139866185294397</v>
      </c>
    </row>
    <row r="10" spans="1:9">
      <c r="A10" s="196">
        <v>8</v>
      </c>
      <c r="B10" s="198">
        <f>pos7b!AV34</f>
        <v>0</v>
      </c>
      <c r="C10" s="199">
        <f>pos7b!AY34</f>
        <v>0.22486991728479022</v>
      </c>
      <c r="D10" s="198">
        <f>pos8a!AV13</f>
        <v>0</v>
      </c>
      <c r="E10" s="199">
        <f>pos8a!AY13</f>
        <v>0.33354820577216127</v>
      </c>
      <c r="F10" s="198">
        <f t="shared" si="0"/>
        <v>0</v>
      </c>
      <c r="G10" s="169">
        <f t="shared" si="0"/>
        <v>0.27920906152847574</v>
      </c>
      <c r="H10" s="195">
        <f t="shared" si="1"/>
        <v>0</v>
      </c>
      <c r="I10" s="202">
        <f t="shared" si="2"/>
        <v>9.1428730076352382E-2</v>
      </c>
    </row>
    <row r="11" spans="1:9">
      <c r="A11" s="196">
        <v>2</v>
      </c>
      <c r="B11" s="198">
        <f>pos7b!AV35</f>
        <v>0</v>
      </c>
      <c r="C11" s="199">
        <f>pos7b!AY35</f>
        <v>0.1503803634408262</v>
      </c>
      <c r="D11" s="198">
        <f>pos8a!AV14</f>
        <v>0</v>
      </c>
      <c r="E11" s="199">
        <f>pos8a!AY14</f>
        <v>0.2251802994634205</v>
      </c>
      <c r="F11" s="198">
        <f t="shared" si="0"/>
        <v>0</v>
      </c>
      <c r="G11" s="169">
        <f t="shared" si="0"/>
        <v>0.18778033145212336</v>
      </c>
      <c r="H11" s="195">
        <f t="shared" si="1"/>
        <v>0</v>
      </c>
      <c r="I11" s="202">
        <f t="shared" si="2"/>
        <v>2.7074508784468154E-2</v>
      </c>
    </row>
    <row r="12" spans="1:9">
      <c r="A12" s="196">
        <v>1</v>
      </c>
      <c r="B12" s="198">
        <f>pos7b!AV36</f>
        <v>0</v>
      </c>
      <c r="C12" s="199">
        <f>pos7b!AY36</f>
        <v>0.13208496101472425</v>
      </c>
      <c r="D12" s="198">
        <f>pos8a!AV15</f>
        <v>0</v>
      </c>
      <c r="E12" s="199">
        <f>pos8a!AY15</f>
        <v>0.18932668432058619</v>
      </c>
      <c r="F12" s="198">
        <f t="shared" si="0"/>
        <v>0</v>
      </c>
      <c r="G12" s="169">
        <f t="shared" si="0"/>
        <v>0.16070582266765521</v>
      </c>
      <c r="H12" s="195">
        <f t="shared" si="1"/>
        <v>0</v>
      </c>
      <c r="I12" s="202">
        <f t="shared" si="2"/>
        <v>0.16070582266765521</v>
      </c>
    </row>
    <row r="13" spans="1:9" ht="13.8" thickBot="1">
      <c r="A13" s="197">
        <v>6.3E-2</v>
      </c>
      <c r="B13" s="200">
        <f>pos7b!AV37</f>
        <v>0</v>
      </c>
      <c r="C13" s="201">
        <f>pos7b!AY37</f>
        <v>0</v>
      </c>
      <c r="D13" s="200">
        <f>pos8a!AV16</f>
        <v>0</v>
      </c>
      <c r="E13" s="201">
        <f>pos8a!AY16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48.512266988943175</v>
      </c>
      <c r="G15" s="214">
        <f>SLOPE(G18:G19,G16:G17)*0.65+INTERCEPT(G18:G19,G16:G17)</f>
        <v>15.777498466724884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0.88148750978231072</v>
      </c>
      <c r="G16" s="170">
        <f>INDEX(G5:G13,MATCH(0.65,G5:G13,-1))</f>
        <v>0.66060772338141971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0.40319928595086962</v>
      </c>
      <c r="G17" s="170" cm="1">
        <f t="array" ref="G17">INDEX(G5:G13,MATCH(0.65,G5:G13,-1)+1)</f>
        <v>0.27920906152847574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61.224267195209428</v>
      </c>
      <c r="G21" s="216">
        <f>SLOPE(G24:G25,G22:G23)*0.84+INTERCEPT(G24:G25,G22:G23)</f>
        <v>32.13273507775358</v>
      </c>
    </row>
    <row r="22" spans="1:9">
      <c r="E22" s="12"/>
      <c r="F22" s="170">
        <f>INDEX(F5:F13,MATCH(0.84,F5:F13,-1))</f>
        <v>0.88148750978231072</v>
      </c>
      <c r="G22" s="170">
        <f>INDEX(G5:G13,MATCH(0.84,G5:G13,-1))</f>
        <v>0.93868125797638013</v>
      </c>
    </row>
    <row r="23" spans="1:9">
      <c r="E23" s="12"/>
      <c r="F23" s="170">
        <f>INDEX(F5:F13,MATCH(0.84,F5:F13,-1)+1)</f>
        <v>0.40319928595086962</v>
      </c>
      <c r="G23" s="170">
        <f>INDEX(G5:G13,MATCH(0.84,G5:G13,-1)+1)</f>
        <v>0.83958896803719196</v>
      </c>
    </row>
    <row r="24" spans="1:9">
      <c r="E24" s="12"/>
      <c r="F24" s="170">
        <f>INDEX(A5:A13,MATCH(0.84,F5:F13,-1))</f>
        <v>64</v>
      </c>
      <c r="G24" s="170">
        <f>INDEX(A5:A13,MATCH(0.84,G5:G13,-1))</f>
        <v>64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32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N114"/>
  <sheetViews>
    <sheetView topLeftCell="AE1" zoomScale="80" zoomScaleNormal="80" workbookViewId="0">
      <selection activeCell="AS27" sqref="AS27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5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88671875" style="12" customWidth="1"/>
    <col min="24" max="24" width="31.6640625" style="12" customWidth="1"/>
    <col min="25" max="25" width="14" style="12" bestFit="1" customWidth="1"/>
    <col min="26" max="26" width="8" style="12" bestFit="1" customWidth="1"/>
    <col min="27" max="27" width="7.5546875" style="12" bestFit="1" customWidth="1"/>
    <col min="28" max="28" width="29.44140625" style="12" customWidth="1"/>
    <col min="29" max="29" width="31.10937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24</v>
      </c>
      <c r="D5" s="20"/>
      <c r="E5" s="2" t="s">
        <v>0</v>
      </c>
      <c r="F5" s="34" t="str">
        <f>pos8a!C5</f>
        <v>position 8a</v>
      </c>
      <c r="G5" s="35"/>
      <c r="H5" s="35"/>
      <c r="I5" s="36"/>
      <c r="K5" s="21" t="s">
        <v>12</v>
      </c>
      <c r="L5" s="22" t="str">
        <f>C5</f>
        <v>position 8a</v>
      </c>
      <c r="N5" s="2" t="s">
        <v>0</v>
      </c>
      <c r="O5" s="34" t="str">
        <f>pos8a!L5</f>
        <v>position 8a</v>
      </c>
      <c r="P5" s="35"/>
      <c r="Q5" s="35"/>
      <c r="R5" s="36"/>
      <c r="T5" s="83"/>
      <c r="U5" s="83"/>
    </row>
    <row r="6" spans="1:66" ht="14.4" thickBot="1">
      <c r="B6" s="27" t="s">
        <v>6</v>
      </c>
      <c r="C6" s="28">
        <f>SUM(C8:C22)</f>
        <v>141.49100000000001</v>
      </c>
      <c r="D6" s="20"/>
      <c r="E6" s="5" t="s">
        <v>4</v>
      </c>
      <c r="F6" s="37">
        <f>pos8a!C6</f>
        <v>141.49100000000001</v>
      </c>
      <c r="G6" s="38"/>
      <c r="H6" s="38"/>
      <c r="I6" s="39"/>
      <c r="K6" s="27" t="s">
        <v>6</v>
      </c>
      <c r="L6" s="28">
        <f>SUM(L7:L19)</f>
        <v>38782.700000000012</v>
      </c>
      <c r="N6" s="5" t="s">
        <v>4</v>
      </c>
      <c r="O6" s="37">
        <f>pos8a!L6</f>
        <v>38782.700000000012</v>
      </c>
      <c r="P6" s="38"/>
      <c r="Q6" s="38"/>
      <c r="R6" s="39"/>
      <c r="T6" s="83"/>
      <c r="U6" s="83"/>
    </row>
    <row r="7" spans="1:66" ht="33" thickBot="1">
      <c r="B7" s="44">
        <v>256</v>
      </c>
      <c r="C7" s="44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122</v>
      </c>
      <c r="L7" s="44">
        <v>3266.4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200.66669999999999</v>
      </c>
      <c r="C8" s="44">
        <v>3.44E-2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141.49100000000001</v>
      </c>
      <c r="H8" s="9">
        <f>F8/$C$6</f>
        <v>0</v>
      </c>
      <c r="I8" s="10">
        <f t="shared" ref="I8" si="2">I9+H8</f>
        <v>1</v>
      </c>
      <c r="K8" s="44">
        <v>90</v>
      </c>
      <c r="L8" s="44">
        <v>1445.8</v>
      </c>
      <c r="N8" s="42">
        <f>K7</f>
        <v>122</v>
      </c>
      <c r="O8" s="30">
        <f>L7</f>
        <v>3266.4</v>
      </c>
      <c r="P8" s="29">
        <f>O8+P9</f>
        <v>38782.700000000004</v>
      </c>
      <c r="Q8" s="9">
        <f>O8/$L$6</f>
        <v>8.4223120102519922E-2</v>
      </c>
      <c r="R8" s="10">
        <f t="shared" ref="R8:R15" si="3">R9+Q8</f>
        <v>0.99999999999999978</v>
      </c>
      <c r="T8" s="79"/>
      <c r="U8" s="99">
        <f t="shared" ref="U8:U20" si="4">Q8</f>
        <v>8.4223120102519922E-2</v>
      </c>
      <c r="V8" s="100">
        <f t="shared" ref="V8:V20" si="5">1-R8</f>
        <v>0</v>
      </c>
      <c r="W8" s="101">
        <f t="shared" ref="W8:W20" si="6">SQRT(N8/$N$8)</f>
        <v>1</v>
      </c>
      <c r="X8" s="101">
        <f t="shared" ref="X8:X19" si="7">0.67*((N8/$N$8)^3)+0.33*(N8/$N$8)</f>
        <v>1</v>
      </c>
      <c r="Y8" s="101">
        <f t="shared" ref="Y8:Y17" si="8">X8+Y9</f>
        <v>1.9597789610018812</v>
      </c>
      <c r="Z8" s="101">
        <f t="shared" ref="Z8:Z19" si="9">Y8/$Y$8</f>
        <v>1</v>
      </c>
      <c r="AA8" s="102">
        <f>1-Z8</f>
        <v>0</v>
      </c>
      <c r="AB8" s="103">
        <v>0</v>
      </c>
      <c r="AC8" s="104">
        <f t="shared" ref="AC8:AC20" si="10">AB8/$AB$21</f>
        <v>0</v>
      </c>
      <c r="AD8" s="105">
        <f>AC8+AD9</f>
        <v>1.0000000000000002</v>
      </c>
      <c r="AU8" s="58">
        <v>256</v>
      </c>
      <c r="AV8" s="168">
        <f>IFERROR(SLOPE(BE8:BF8,BC8:BD8)*AU8+INTERCEPT(BE8:BF8,BC8:BD8),1)</f>
        <v>1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8.5405153575347503E-3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200.66669999999999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188</v>
      </c>
      <c r="C9" s="44">
        <v>0.06</v>
      </c>
      <c r="D9" s="20"/>
      <c r="E9" s="32">
        <f t="shared" si="0"/>
        <v>200.66669999999999</v>
      </c>
      <c r="F9" s="30">
        <f t="shared" si="1"/>
        <v>3.44E-2</v>
      </c>
      <c r="G9" s="29">
        <f>F9+G10</f>
        <v>141.49100000000001</v>
      </c>
      <c r="H9" s="9">
        <f>F9/$C$6</f>
        <v>2.4312500441724206E-4</v>
      </c>
      <c r="I9" s="10">
        <f t="shared" ref="I9:I22" si="15">I10+H9</f>
        <v>1</v>
      </c>
      <c r="K9" s="44">
        <v>63</v>
      </c>
      <c r="L9" s="44">
        <v>7467.3</v>
      </c>
      <c r="N9" s="42">
        <f t="shared" ref="N9:O17" si="16">K8</f>
        <v>90</v>
      </c>
      <c r="O9" s="30">
        <f t="shared" si="16"/>
        <v>1445.8</v>
      </c>
      <c r="P9" s="29">
        <f t="shared" ref="P9:P15" si="17">O9+P10</f>
        <v>35516.300000000003</v>
      </c>
      <c r="Q9" s="9">
        <f t="shared" ref="Q9:Q17" si="18">O9/$L$6</f>
        <v>3.7279508646896671E-2</v>
      </c>
      <c r="R9" s="11">
        <f t="shared" si="3"/>
        <v>0.9157768798974798</v>
      </c>
      <c r="T9" s="79"/>
      <c r="U9" s="90">
        <f t="shared" si="4"/>
        <v>3.7279508646896671E-2</v>
      </c>
      <c r="V9" s="85">
        <f t="shared" si="5"/>
        <v>8.4223120102520199E-2</v>
      </c>
      <c r="W9" s="86">
        <f t="shared" si="6"/>
        <v>0.85889750147080235</v>
      </c>
      <c r="X9" s="86">
        <f t="shared" si="7"/>
        <v>0.51242438794436551</v>
      </c>
      <c r="Y9" s="86">
        <f t="shared" si="8"/>
        <v>0.9597789610018812</v>
      </c>
      <c r="Z9" s="86">
        <f t="shared" si="9"/>
        <v>0.48973837361292089</v>
      </c>
      <c r="AA9" s="84">
        <f t="shared" ref="AA9:AA19" si="19">1-Z9</f>
        <v>0.51026162638707917</v>
      </c>
      <c r="AB9" s="89">
        <f t="shared" ref="AB9:AB19" si="20">X9*(U9/W9)*(AA9/V9)</f>
        <v>0.13474734417093936</v>
      </c>
      <c r="AC9" s="88">
        <f t="shared" si="10"/>
        <v>0.17739665361615742</v>
      </c>
      <c r="AD9" s="91">
        <f t="shared" ref="AD9:AD18" si="21">AC9+AD10</f>
        <v>1.0000000000000002</v>
      </c>
      <c r="AU9" s="58">
        <v>128</v>
      </c>
      <c r="AV9" s="168">
        <f t="shared" ref="AV9:AV16" si="22">IFERROR(SLOPE(BE9:BF9,BC9:BD9)*AU9+INTERCEPT(BE9:BF9,BC9:BD9),0)</f>
        <v>0.99145948464246525</v>
      </c>
      <c r="AW9" s="168">
        <f t="shared" si="11"/>
        <v>1</v>
      </c>
      <c r="AX9" s="168">
        <f t="shared" si="12"/>
        <v>0.99572974232123257</v>
      </c>
      <c r="AY9" s="168">
        <f t="shared" ref="AY9:AY16" si="23">IFERROR(SLOPE(BM9:BN9,BK9:BL9)*AU9+INTERCEPT(BM9:BN9,BK9:BL9),1)</f>
        <v>1</v>
      </c>
      <c r="AZ9" s="188">
        <f t="shared" si="13"/>
        <v>0.18687535472780692</v>
      </c>
      <c r="BA9" s="189">
        <f t="shared" ref="BA9:BA15" si="24">AY9-AY10</f>
        <v>0.12012190620693919</v>
      </c>
      <c r="BB9" s="74"/>
      <c r="BC9" s="171">
        <f t="shared" ref="BC9:BC16" si="25">INDEX($E$8:$E$24,MATCH(AU9,$E$8:$E$24,-1))</f>
        <v>137.33330000000001</v>
      </c>
      <c r="BD9" s="170" cm="1">
        <f t="array" ref="BD9">IFERROR(INDEX($E$8:$E$24,MATCH(AU9,$E$8:$E$24,-1)+1),BC9)</f>
        <v>124.66670000000001</v>
      </c>
      <c r="BE9" s="170">
        <f t="shared" ref="BE9:BE16" si="26">INDEX($I$8:$I$24,MATCH(AU9,$E$8:$E$24,-1))</f>
        <v>0.99478200026856833</v>
      </c>
      <c r="BF9" s="172" cm="1">
        <f t="array" ref="BF9">IFERROR(INDEX($I$8:$I$24,MATCH(AU9,$E$8:$E$24,-1)+1),BE9)</f>
        <v>0.99027287954710896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7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8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175.33330000000001</v>
      </c>
      <c r="C10" s="44">
        <v>0.10630000000000001</v>
      </c>
      <c r="D10" s="20"/>
      <c r="E10" s="32">
        <f t="shared" si="0"/>
        <v>188</v>
      </c>
      <c r="F10" s="30">
        <f t="shared" si="1"/>
        <v>0.06</v>
      </c>
      <c r="G10" s="26">
        <f>F10+G11</f>
        <v>141.45660000000001</v>
      </c>
      <c r="H10" s="9">
        <f t="shared" ref="H10:H23" si="29">F10/$C$6</f>
        <v>4.2405524026263146E-4</v>
      </c>
      <c r="I10" s="11">
        <f t="shared" si="15"/>
        <v>0.99975687499558286</v>
      </c>
      <c r="K10" s="44">
        <v>31.5</v>
      </c>
      <c r="L10" s="44">
        <v>9950.4</v>
      </c>
      <c r="N10" s="42">
        <f t="shared" si="16"/>
        <v>63</v>
      </c>
      <c r="O10" s="30">
        <f t="shared" si="16"/>
        <v>7467.3</v>
      </c>
      <c r="P10" s="29">
        <f t="shared" si="17"/>
        <v>34070.5</v>
      </c>
      <c r="Q10" s="9">
        <f t="shared" si="18"/>
        <v>0.19254203549520787</v>
      </c>
      <c r="R10" s="11">
        <f t="shared" si="3"/>
        <v>0.87849737125058314</v>
      </c>
      <c r="T10" s="79"/>
      <c r="U10" s="90">
        <f t="shared" si="4"/>
        <v>0.19254203549520787</v>
      </c>
      <c r="V10" s="85">
        <f t="shared" si="5"/>
        <v>0.12150262874941686</v>
      </c>
      <c r="W10" s="86">
        <f t="shared" si="6"/>
        <v>0.71860520637061265</v>
      </c>
      <c r="X10" s="86">
        <f t="shared" si="7"/>
        <v>0.26267058145835998</v>
      </c>
      <c r="Y10" s="86">
        <f t="shared" si="8"/>
        <v>0.44735457305751569</v>
      </c>
      <c r="Z10" s="86">
        <f t="shared" si="9"/>
        <v>0.22826787202002535</v>
      </c>
      <c r="AA10" s="84">
        <f t="shared" si="19"/>
        <v>0.7717321279799747</v>
      </c>
      <c r="AB10" s="89">
        <f t="shared" si="20"/>
        <v>0.44702060438873142</v>
      </c>
      <c r="AC10" s="88">
        <f t="shared" si="10"/>
        <v>0.58850851424154127</v>
      </c>
      <c r="AD10" s="91">
        <f t="shared" si="21"/>
        <v>0.8226033463838428</v>
      </c>
      <c r="AU10" s="58">
        <v>64</v>
      </c>
      <c r="AV10" s="168">
        <f t="shared" si="22"/>
        <v>0.80458412991465833</v>
      </c>
      <c r="AW10" s="168">
        <f t="shared" si="11"/>
        <v>0.82917359281407077</v>
      </c>
      <c r="AX10" s="168">
        <f t="shared" si="12"/>
        <v>0.81687886136436449</v>
      </c>
      <c r="AY10" s="168">
        <f t="shared" si="23"/>
        <v>0.87987809379306081</v>
      </c>
      <c r="AZ10" s="188">
        <f t="shared" si="13"/>
        <v>0.51096747240574647</v>
      </c>
      <c r="BA10" s="189">
        <f t="shared" si="24"/>
        <v>0.19086653525204733</v>
      </c>
      <c r="BB10" s="74"/>
      <c r="BC10" s="171">
        <f t="shared" si="25"/>
        <v>74</v>
      </c>
      <c r="BD10" s="170" cm="1">
        <f t="array" ref="BD10">IFERROR(INDEX($E$8:$E$24,MATCH(AU10,$E$8:$E$24,-1)+1),BC10)</f>
        <v>61.333300000000001</v>
      </c>
      <c r="BE10" s="170">
        <f t="shared" si="26"/>
        <v>0.88224127329653468</v>
      </c>
      <c r="BF10" s="172" cm="1">
        <f t="array" ref="BF10">IFERROR(INDEX($I$8:$I$24,MATCH(AU10,$E$8:$E$24,-1)+1),BE10)</f>
        <v>0.78387529948901336</v>
      </c>
      <c r="BG10" s="170">
        <f t="shared" si="14"/>
        <v>90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1.0000000000000002</v>
      </c>
      <c r="BJ10" s="172" cm="1">
        <f t="array" ref="BJ10">IFERROR(INDEX($AD$8:$AD$24,MATCH(AU10,$N$8:$N$24,-1)+1),BI10)</f>
        <v>0.8226033463838428</v>
      </c>
      <c r="BK10" s="170">
        <f t="shared" si="27"/>
        <v>90</v>
      </c>
      <c r="BL10" s="170" cm="1">
        <f t="array" ref="BL10">IFERROR(INDEX($N$8:$N$24,MATCH(AU10,$N$8:$N$24,-1)+1),BK10)</f>
        <v>63</v>
      </c>
      <c r="BM10" s="170">
        <f t="shared" si="28"/>
        <v>0.9157768798974798</v>
      </c>
      <c r="BN10" s="172" cm="1">
        <f t="array" ref="BN10">IFERROR(INDEX($R$8:$R$24,MATCH(AU10,$N$8:$N$24,-1)+1),BM10)</f>
        <v>0.87849737125058314</v>
      </c>
    </row>
    <row r="11" spans="1:66" ht="17.25" customHeight="1">
      <c r="A11"/>
      <c r="B11" s="44">
        <v>162.66669999999999</v>
      </c>
      <c r="C11" s="44">
        <v>0.1908</v>
      </c>
      <c r="D11" s="20"/>
      <c r="E11" s="32">
        <f t="shared" si="0"/>
        <v>175.33330000000001</v>
      </c>
      <c r="F11" s="30">
        <f t="shared" si="1"/>
        <v>0.10630000000000001</v>
      </c>
      <c r="G11" s="26">
        <f t="shared" ref="G11:G22" si="31">G12+F11</f>
        <v>141.39660000000001</v>
      </c>
      <c r="H11" s="9">
        <f t="shared" si="29"/>
        <v>7.512845339986288E-4</v>
      </c>
      <c r="I11" s="11">
        <f t="shared" si="15"/>
        <v>0.99933281975532018</v>
      </c>
      <c r="K11" s="44">
        <v>16</v>
      </c>
      <c r="L11" s="44">
        <v>3716.9</v>
      </c>
      <c r="N11" s="42">
        <f t="shared" si="16"/>
        <v>31.5</v>
      </c>
      <c r="O11" s="30">
        <f t="shared" si="16"/>
        <v>9950.4</v>
      </c>
      <c r="P11" s="29">
        <f t="shared" si="17"/>
        <v>26603.199999999997</v>
      </c>
      <c r="Q11" s="9">
        <f t="shared" si="18"/>
        <v>0.25656800583765432</v>
      </c>
      <c r="R11" s="11">
        <f t="shared" si="3"/>
        <v>0.68595533575537526</v>
      </c>
      <c r="T11" s="79"/>
      <c r="U11" s="90">
        <f t="shared" si="4"/>
        <v>0.25656800583765432</v>
      </c>
      <c r="V11" s="85">
        <f t="shared" si="5"/>
        <v>0.31404466424462474</v>
      </c>
      <c r="W11" s="86">
        <f t="shared" si="6"/>
        <v>0.50813061442061869</v>
      </c>
      <c r="X11" s="86">
        <f t="shared" si="7"/>
        <v>9.673751120688516E-2</v>
      </c>
      <c r="Y11" s="86">
        <f t="shared" si="8"/>
        <v>0.18468399159915574</v>
      </c>
      <c r="Z11" s="86">
        <f t="shared" si="9"/>
        <v>9.4237153921042871E-2</v>
      </c>
      <c r="AA11" s="84">
        <f t="shared" si="19"/>
        <v>0.90576284607895707</v>
      </c>
      <c r="AB11" s="89">
        <f t="shared" si="20"/>
        <v>0.14087863347632998</v>
      </c>
      <c r="AC11" s="88">
        <f t="shared" si="10"/>
        <v>0.18546857675364811</v>
      </c>
      <c r="AD11" s="91">
        <f t="shared" si="21"/>
        <v>0.23409483214230153</v>
      </c>
      <c r="AU11" s="58">
        <v>32</v>
      </c>
      <c r="AV11" s="168">
        <f t="shared" si="22"/>
        <v>0.29361665750891192</v>
      </c>
      <c r="AW11" s="168">
        <f t="shared" si="11"/>
        <v>0.24343623713026252</v>
      </c>
      <c r="AX11" s="168">
        <f t="shared" si="12"/>
        <v>0.26852644731958719</v>
      </c>
      <c r="AY11" s="168">
        <f t="shared" si="23"/>
        <v>0.68901155854101348</v>
      </c>
      <c r="AZ11" s="188">
        <f t="shared" si="13"/>
        <v>0.29361665750891192</v>
      </c>
      <c r="BA11" s="189">
        <f t="shared" si="24"/>
        <v>0.25962422862329254</v>
      </c>
      <c r="BB11" s="74"/>
      <c r="BC11" s="171">
        <f t="shared" si="25"/>
        <v>36</v>
      </c>
      <c r="BD11" s="170" cm="1">
        <f t="array" ref="BD11">IFERROR(INDEX($E$8:$E$24,MATCH(AU11,$E$8:$E$24,-1)+1),BC11)</f>
        <v>23.333300000000001</v>
      </c>
      <c r="BE11" s="170">
        <f t="shared" si="26"/>
        <v>0.37493126771314078</v>
      </c>
      <c r="BF11" s="172" cm="1">
        <f t="array" ref="BF11">IFERROR(INDEX($I$8:$I$24,MATCH(AU11,$E$8:$E$24,-1)+1),BE11)</f>
        <v>0.11743432444466431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0.8226033463838428</v>
      </c>
      <c r="BJ11" s="172" cm="1">
        <f t="array" ref="BJ11">IFERROR(INDEX($AD$8:$AD$24,MATCH(AU11,$N$8:$N$24,-1)+1),BI11)</f>
        <v>0.23409483214230153</v>
      </c>
      <c r="BK11" s="170">
        <f t="shared" si="27"/>
        <v>63</v>
      </c>
      <c r="BL11" s="170" cm="1">
        <f t="array" ref="BL11">IFERROR(INDEX($N$8:$N$24,MATCH(AU11,$N$8:$N$24,-1)+1),BK11)</f>
        <v>31.5</v>
      </c>
      <c r="BM11" s="170">
        <f t="shared" si="28"/>
        <v>0.87849737125058314</v>
      </c>
      <c r="BN11" s="172" cm="1">
        <f t="array" ref="BN11">IFERROR(INDEX($R$8:$R$24,MATCH(AU11,$N$8:$N$24,-1)+1),BM11)</f>
        <v>0.68595533575537526</v>
      </c>
    </row>
    <row r="12" spans="1:66" ht="17.25" customHeight="1">
      <c r="A12"/>
      <c r="B12" s="44">
        <v>150</v>
      </c>
      <c r="C12" s="44">
        <v>0.3468</v>
      </c>
      <c r="D12" s="20"/>
      <c r="E12" s="32">
        <f t="shared" si="0"/>
        <v>162.66669999999999</v>
      </c>
      <c r="F12" s="30">
        <f t="shared" si="1"/>
        <v>0.1908</v>
      </c>
      <c r="G12" s="26">
        <f t="shared" si="31"/>
        <v>141.2903</v>
      </c>
      <c r="H12" s="9">
        <f t="shared" si="29"/>
        <v>1.3484956640351681E-3</v>
      </c>
      <c r="I12" s="11">
        <f t="shared" si="15"/>
        <v>0.99858153522132154</v>
      </c>
      <c r="K12" s="44">
        <v>8</v>
      </c>
      <c r="L12" s="44">
        <v>2458.4</v>
      </c>
      <c r="N12" s="42">
        <f t="shared" si="16"/>
        <v>16</v>
      </c>
      <c r="O12" s="30">
        <f t="shared" si="16"/>
        <v>3716.9</v>
      </c>
      <c r="P12" s="29">
        <f t="shared" si="17"/>
        <v>16652.8</v>
      </c>
      <c r="Q12" s="9">
        <f t="shared" si="18"/>
        <v>9.5839124145559715E-2</v>
      </c>
      <c r="R12" s="11">
        <f t="shared" si="3"/>
        <v>0.42938732991772094</v>
      </c>
      <c r="T12" s="79"/>
      <c r="U12" s="90">
        <f t="shared" si="4"/>
        <v>9.5839124145559715E-2</v>
      </c>
      <c r="V12" s="85">
        <f t="shared" si="5"/>
        <v>0.57061267008227912</v>
      </c>
      <c r="W12" s="86">
        <f t="shared" si="6"/>
        <v>0.36214298417007412</v>
      </c>
      <c r="X12" s="86">
        <f t="shared" si="7"/>
        <v>4.4790004449711651E-2</v>
      </c>
      <c r="Y12" s="86">
        <f t="shared" si="8"/>
        <v>8.7946480392270585E-2</v>
      </c>
      <c r="Z12" s="86">
        <f t="shared" si="9"/>
        <v>4.487571411997935E-2</v>
      </c>
      <c r="AA12" s="84">
        <f t="shared" si="19"/>
        <v>0.95512428588002063</v>
      </c>
      <c r="AB12" s="89">
        <f t="shared" si="20"/>
        <v>1.9840944535550548E-2</v>
      </c>
      <c r="AC12" s="88">
        <f t="shared" si="10"/>
        <v>2.6120864844099395E-2</v>
      </c>
      <c r="AD12" s="91">
        <f t="shared" si="21"/>
        <v>4.8626255388653422E-2</v>
      </c>
      <c r="AU12" s="58">
        <v>16</v>
      </c>
      <c r="AV12" s="168">
        <f t="shared" si="22"/>
        <v>0</v>
      </c>
      <c r="AW12" s="168">
        <f t="shared" si="11"/>
        <v>4.8626255388653422E-2</v>
      </c>
      <c r="AX12" s="168">
        <f t="shared" si="12"/>
        <v>2.4313127694326711E-2</v>
      </c>
      <c r="AY12" s="168">
        <f t="shared" si="23"/>
        <v>0.42938732991772094</v>
      </c>
      <c r="AZ12" s="188">
        <f t="shared" si="13"/>
        <v>0</v>
      </c>
      <c r="BA12" s="189">
        <f t="shared" si="24"/>
        <v>9.5839124145559673E-2</v>
      </c>
      <c r="BB12" s="74"/>
      <c r="BC12" s="171">
        <f t="shared" si="25"/>
        <v>16</v>
      </c>
      <c r="BD12" s="170" cm="1">
        <f t="array" ref="BD12">IFERROR(INDEX($E$8:$E$24,MATCH(AU12,$E$8:$E$24,-1)+1),BC12)</f>
        <v>16</v>
      </c>
      <c r="BE12" s="170">
        <f t="shared" si="26"/>
        <v>0</v>
      </c>
      <c r="BF12" s="172" cm="1">
        <f t="array" ref="BF12">IFERROR(INDEX($I$8:$I$24,MATCH(AU12,$E$8:$E$24,-1)+1),BE12)</f>
        <v>0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4.8626255388653422E-2</v>
      </c>
      <c r="BJ12" s="172" cm="1">
        <f t="array" ref="BJ12">IFERROR(INDEX($AD$8:$AD$24,MATCH(AU12,$N$8:$N$24,-1)+1),BI12)</f>
        <v>2.2505390544554027E-2</v>
      </c>
      <c r="BK12" s="170">
        <f t="shared" si="27"/>
        <v>16</v>
      </c>
      <c r="BL12" s="170" cm="1">
        <f t="array" ref="BL12">IFERROR(INDEX($N$8:$N$24,MATCH(AU12,$N$8:$N$24,-1)+1),BK12)</f>
        <v>8</v>
      </c>
      <c r="BM12" s="170">
        <f t="shared" si="28"/>
        <v>0.42938732991772094</v>
      </c>
      <c r="BN12" s="172" cm="1">
        <f t="array" ref="BN12">IFERROR(INDEX($R$8:$R$24,MATCH(AU12,$N$8:$N$24,-1)+1),BM12)</f>
        <v>0.33354820577216121</v>
      </c>
    </row>
    <row r="13" spans="1:66" ht="17.25" customHeight="1">
      <c r="A13"/>
      <c r="B13" s="44">
        <v>137.33330000000001</v>
      </c>
      <c r="C13" s="44">
        <v>0.63800000000000001</v>
      </c>
      <c r="D13" s="20"/>
      <c r="E13" s="32">
        <f t="shared" si="0"/>
        <v>150</v>
      </c>
      <c r="F13" s="30">
        <f t="shared" si="1"/>
        <v>0.3468</v>
      </c>
      <c r="G13" s="26">
        <f t="shared" si="31"/>
        <v>141.09950000000001</v>
      </c>
      <c r="H13" s="9">
        <f t="shared" si="29"/>
        <v>2.4510392887180099E-3</v>
      </c>
      <c r="I13" s="11">
        <f t="shared" si="15"/>
        <v>0.99723303955728637</v>
      </c>
      <c r="K13" s="44">
        <v>4</v>
      </c>
      <c r="L13" s="44">
        <v>1744.4</v>
      </c>
      <c r="N13" s="42">
        <f t="shared" si="16"/>
        <v>8</v>
      </c>
      <c r="O13" s="30">
        <f t="shared" si="16"/>
        <v>2458.4</v>
      </c>
      <c r="P13" s="29">
        <f t="shared" si="17"/>
        <v>12935.899999999998</v>
      </c>
      <c r="Q13" s="9">
        <f t="shared" si="18"/>
        <v>6.3389088433760399E-2</v>
      </c>
      <c r="R13" s="11">
        <f t="shared" si="3"/>
        <v>0.33354820577216121</v>
      </c>
      <c r="T13" s="79"/>
      <c r="U13" s="90">
        <f t="shared" si="4"/>
        <v>6.3389088433760399E-2</v>
      </c>
      <c r="V13" s="85">
        <f t="shared" si="5"/>
        <v>0.66645179422783873</v>
      </c>
      <c r="W13" s="86">
        <f t="shared" si="6"/>
        <v>0.25607375986579195</v>
      </c>
      <c r="X13" s="86">
        <f t="shared" si="7"/>
        <v>2.1828258752935269E-2</v>
      </c>
      <c r="Y13" s="86">
        <f t="shared" si="8"/>
        <v>4.3156475942558933E-2</v>
      </c>
      <c r="Z13" s="86">
        <f t="shared" si="9"/>
        <v>2.2021093603584976E-2</v>
      </c>
      <c r="AA13" s="84">
        <f t="shared" si="19"/>
        <v>0.97797890639641505</v>
      </c>
      <c r="AB13" s="89">
        <f t="shared" si="20"/>
        <v>7.929198092907869E-3</v>
      </c>
      <c r="AC13" s="88">
        <f t="shared" si="10"/>
        <v>1.0438893739954202E-2</v>
      </c>
      <c r="AD13" s="91">
        <f t="shared" si="21"/>
        <v>2.2505390544554027E-2</v>
      </c>
      <c r="AU13" s="58">
        <v>8</v>
      </c>
      <c r="AV13" s="168">
        <f t="shared" si="22"/>
        <v>0</v>
      </c>
      <c r="AW13" s="168">
        <f t="shared" si="11"/>
        <v>2.2505390544554027E-2</v>
      </c>
      <c r="AX13" s="168">
        <f t="shared" si="12"/>
        <v>1.1252695272277013E-2</v>
      </c>
      <c r="AY13" s="168">
        <f t="shared" si="23"/>
        <v>0.33354820577216127</v>
      </c>
      <c r="AZ13" s="188">
        <f t="shared" si="13"/>
        <v>0</v>
      </c>
      <c r="BA13" s="189">
        <f t="shared" si="24"/>
        <v>0.10836790630874077</v>
      </c>
      <c r="BB13" s="74"/>
      <c r="BC13" s="171">
        <f t="shared" si="25"/>
        <v>16</v>
      </c>
      <c r="BD13" s="170" cm="1">
        <f t="array" ref="BD13">IFERROR(INDEX($E$8:$E$24,MATCH(AU13,$E$8:$E$24,-1)+1),BC13)</f>
        <v>16</v>
      </c>
      <c r="BE13" s="170">
        <f t="shared" si="26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2.2505390544554027E-2</v>
      </c>
      <c r="BJ13" s="172" cm="1">
        <f t="array" ref="BJ13">IFERROR(INDEX($AD$8:$AD$24,MATCH(AU13,$N$8:$N$24,-1)+1),BI13)</f>
        <v>1.2066496804599827E-2</v>
      </c>
      <c r="BK13" s="170">
        <f t="shared" si="27"/>
        <v>8</v>
      </c>
      <c r="BL13" s="170" cm="1">
        <f t="array" ref="BL13">IFERROR(INDEX($N$8:$N$24,MATCH(AU13,$N$8:$N$24,-1)+1),BK13)</f>
        <v>4</v>
      </c>
      <c r="BM13" s="170">
        <f t="shared" si="28"/>
        <v>0.33354820577216121</v>
      </c>
      <c r="BN13" s="172" cm="1">
        <f t="array" ref="BN13">IFERROR(INDEX($R$8:$R$24,MATCH(AU13,$N$8:$N$24,-1)+1),BM13)</f>
        <v>0.27015911733840081</v>
      </c>
    </row>
    <row r="14" spans="1:66" ht="17.25" customHeight="1">
      <c r="A14"/>
      <c r="B14" s="44">
        <v>124.66670000000001</v>
      </c>
      <c r="C14" s="44">
        <v>1.1859999999999999</v>
      </c>
      <c r="D14" s="20"/>
      <c r="E14" s="32">
        <f t="shared" si="0"/>
        <v>137.33330000000001</v>
      </c>
      <c r="F14" s="30">
        <f t="shared" si="1"/>
        <v>0.63800000000000001</v>
      </c>
      <c r="G14" s="26">
        <f t="shared" si="31"/>
        <v>140.7527</v>
      </c>
      <c r="H14" s="9">
        <f t="shared" si="29"/>
        <v>4.5091207214593152E-3</v>
      </c>
      <c r="I14" s="11">
        <f t="shared" si="15"/>
        <v>0.99478200026856833</v>
      </c>
      <c r="K14" s="44">
        <v>2</v>
      </c>
      <c r="L14" s="44">
        <v>1390.5</v>
      </c>
      <c r="N14" s="42">
        <f t="shared" si="16"/>
        <v>4</v>
      </c>
      <c r="O14" s="30">
        <f t="shared" si="16"/>
        <v>1744.4</v>
      </c>
      <c r="P14" s="29">
        <f t="shared" si="17"/>
        <v>10477.499999999998</v>
      </c>
      <c r="Q14" s="9">
        <f t="shared" si="18"/>
        <v>4.4978817874980329E-2</v>
      </c>
      <c r="R14" s="11">
        <f t="shared" si="3"/>
        <v>0.27015911733840081</v>
      </c>
      <c r="T14" s="79"/>
      <c r="U14" s="90">
        <f t="shared" si="4"/>
        <v>4.4978817874980329E-2</v>
      </c>
      <c r="V14" s="85">
        <f t="shared" si="5"/>
        <v>0.72984088266159919</v>
      </c>
      <c r="W14" s="86">
        <f t="shared" si="6"/>
        <v>0.18107149208503706</v>
      </c>
      <c r="X14" s="86">
        <f t="shared" si="7"/>
        <v>1.0843286442477564E-2</v>
      </c>
      <c r="Y14" s="86">
        <f t="shared" si="8"/>
        <v>2.1328217189623661E-2</v>
      </c>
      <c r="Z14" s="86">
        <f t="shared" si="9"/>
        <v>1.0882970791114227E-2</v>
      </c>
      <c r="AA14" s="84">
        <f t="shared" si="19"/>
        <v>0.98911702920888578</v>
      </c>
      <c r="AB14" s="89">
        <f t="shared" si="20"/>
        <v>3.6503825464211984E-3</v>
      </c>
      <c r="AC14" s="88">
        <f t="shared" si="10"/>
        <v>4.8057767085372127E-3</v>
      </c>
      <c r="AD14" s="91">
        <f t="shared" si="21"/>
        <v>1.2066496804599827E-2</v>
      </c>
      <c r="AU14" s="58">
        <v>2</v>
      </c>
      <c r="AV14" s="168">
        <f t="shared" si="22"/>
        <v>0</v>
      </c>
      <c r="AW14" s="168">
        <f t="shared" si="11"/>
        <v>7.2607200960626145E-3</v>
      </c>
      <c r="AX14" s="168">
        <f t="shared" si="12"/>
        <v>3.6303600480313072E-3</v>
      </c>
      <c r="AY14" s="168">
        <f t="shared" si="23"/>
        <v>0.2251802994634205</v>
      </c>
      <c r="AZ14" s="188">
        <f t="shared" si="13"/>
        <v>0</v>
      </c>
      <c r="BA14" s="189">
        <f t="shared" si="24"/>
        <v>3.5853615142834305E-2</v>
      </c>
      <c r="BB14" s="74"/>
      <c r="BC14" s="171">
        <f t="shared" si="25"/>
        <v>16</v>
      </c>
      <c r="BD14" s="170" cm="1">
        <f t="array" ref="BD14">IFERROR(INDEX($E$8:$E$24,MATCH(AU14,$E$8:$E$24,-1)+1),BC14)</f>
        <v>16</v>
      </c>
      <c r="BE14" s="170">
        <f t="shared" si="26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7.2607200960626145E-3</v>
      </c>
      <c r="BJ14" s="172" cm="1">
        <f t="array" ref="BJ14">IFERROR(INDEX($AD$8:$AD$24,MATCH(AU14,$N$8:$N$24,-1)+1),BI14)</f>
        <v>4.6991060731720775E-3</v>
      </c>
      <c r="BK14" s="170">
        <f t="shared" si="27"/>
        <v>2</v>
      </c>
      <c r="BL14" s="170" cm="1">
        <f t="array" ref="BL14">IFERROR(INDEX($N$8:$N$24,MATCH(AU14,$N$8:$N$24,-1)+1),BK14)</f>
        <v>1</v>
      </c>
      <c r="BM14" s="170">
        <f t="shared" si="28"/>
        <v>0.2251802994634205</v>
      </c>
      <c r="BN14" s="172" cm="1">
        <f t="array" ref="BN14">IFERROR(INDEX($R$8:$R$24,MATCH(AU14,$N$8:$N$24,-1)+1),BM14)</f>
        <v>0.18932668432058619</v>
      </c>
    </row>
    <row r="15" spans="1:66" ht="17.25" customHeight="1">
      <c r="A15"/>
      <c r="B15" s="44">
        <v>112</v>
      </c>
      <c r="C15" s="44">
        <v>2.2201</v>
      </c>
      <c r="D15" s="20"/>
      <c r="E15" s="32">
        <f t="shared" si="0"/>
        <v>124.66670000000001</v>
      </c>
      <c r="F15" s="30">
        <f t="shared" si="1"/>
        <v>1.1859999999999999</v>
      </c>
      <c r="G15" s="26">
        <f t="shared" si="31"/>
        <v>140.1147</v>
      </c>
      <c r="H15" s="9">
        <f t="shared" si="29"/>
        <v>8.3821585825246819E-3</v>
      </c>
      <c r="I15" s="11">
        <f t="shared" si="15"/>
        <v>0.99027287954710896</v>
      </c>
      <c r="K15" s="44">
        <v>1</v>
      </c>
      <c r="L15" s="44">
        <v>985.9</v>
      </c>
      <c r="N15" s="42">
        <f t="shared" si="16"/>
        <v>2</v>
      </c>
      <c r="O15" s="30">
        <f t="shared" si="16"/>
        <v>1390.5</v>
      </c>
      <c r="P15" s="29">
        <f t="shared" si="17"/>
        <v>8733.0999999999985</v>
      </c>
      <c r="Q15" s="9">
        <f t="shared" si="18"/>
        <v>3.5853615142834291E-2</v>
      </c>
      <c r="R15" s="11">
        <f t="shared" si="3"/>
        <v>0.2251802994634205</v>
      </c>
      <c r="T15" s="79"/>
      <c r="U15" s="90">
        <f t="shared" si="4"/>
        <v>3.5853615142834291E-2</v>
      </c>
      <c r="V15" s="85">
        <f t="shared" si="5"/>
        <v>0.77481970053657956</v>
      </c>
      <c r="W15" s="86">
        <f t="shared" si="6"/>
        <v>0.12803687993289598</v>
      </c>
      <c r="X15" s="86">
        <f t="shared" si="7"/>
        <v>5.4127878544900235E-3</v>
      </c>
      <c r="Y15" s="86">
        <f t="shared" si="8"/>
        <v>1.0484930747146098E-2</v>
      </c>
      <c r="Z15" s="86">
        <f t="shared" si="9"/>
        <v>5.3500578155946605E-3</v>
      </c>
      <c r="AA15" s="84">
        <f t="shared" si="19"/>
        <v>0.99464994218440539</v>
      </c>
      <c r="AB15" s="89">
        <f t="shared" si="20"/>
        <v>1.945756469129344E-3</v>
      </c>
      <c r="AC15" s="88">
        <f t="shared" si="10"/>
        <v>2.5616140228905369E-3</v>
      </c>
      <c r="AD15" s="91">
        <f t="shared" si="21"/>
        <v>7.2607200960626145E-3</v>
      </c>
      <c r="AU15" s="58">
        <v>1</v>
      </c>
      <c r="AV15" s="168">
        <f t="shared" si="22"/>
        <v>0</v>
      </c>
      <c r="AW15" s="168">
        <f t="shared" si="11"/>
        <v>4.6991060731720775E-3</v>
      </c>
      <c r="AX15" s="168">
        <f t="shared" si="12"/>
        <v>2.3495530365860388E-3</v>
      </c>
      <c r="AY15" s="168">
        <f t="shared" si="23"/>
        <v>0.18932668432058619</v>
      </c>
      <c r="AZ15" s="188">
        <f t="shared" si="13"/>
        <v>0</v>
      </c>
      <c r="BA15" s="189">
        <f t="shared" si="24"/>
        <v>0.18932668432058619</v>
      </c>
      <c r="BB15" s="74"/>
      <c r="BC15" s="171">
        <f t="shared" si="25"/>
        <v>16</v>
      </c>
      <c r="BD15" s="170" cm="1">
        <f t="array" ref="BD15">IFERROR(INDEX($E$8:$E$24,MATCH(AU15,$E$8:$E$24,-1)+1),BC15)</f>
        <v>16</v>
      </c>
      <c r="BE15" s="170">
        <f t="shared" si="26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4.6991060731720775E-3</v>
      </c>
      <c r="BJ15" s="172" cm="1">
        <f t="array" ref="BJ15">IFERROR(INDEX($AD$8:$AD$24,MATCH(AU15,$N$8:$N$24,-1)+1),BI15)</f>
        <v>3.4687184449151117E-3</v>
      </c>
      <c r="BK15" s="170">
        <f t="shared" si="27"/>
        <v>1</v>
      </c>
      <c r="BL15" s="170" cm="1">
        <f t="array" ref="BL15">IFERROR(INDEX($N$8:$N$24,MATCH(AU15,$N$8:$N$24,-1)+1),BK15)</f>
        <v>0.5</v>
      </c>
      <c r="BM15" s="170">
        <f t="shared" si="28"/>
        <v>0.18932668432058619</v>
      </c>
      <c r="BN15" s="172" cm="1">
        <f t="array" ref="BN15">IFERROR(INDEX($R$8:$R$24,MATCH(AU15,$N$8:$N$24,-1)+1),BM15)</f>
        <v>0.16390555582772728</v>
      </c>
    </row>
    <row r="16" spans="1:66" ht="17.25" customHeight="1" thickBot="1">
      <c r="A16"/>
      <c r="B16" s="44">
        <v>99.333299999999994</v>
      </c>
      <c r="C16" s="44">
        <v>4.1597</v>
      </c>
      <c r="D16" s="20"/>
      <c r="E16" s="32">
        <f t="shared" si="0"/>
        <v>112</v>
      </c>
      <c r="F16" s="30">
        <f t="shared" si="1"/>
        <v>2.2201</v>
      </c>
      <c r="G16" s="26">
        <f t="shared" si="31"/>
        <v>138.92869999999999</v>
      </c>
      <c r="H16" s="9">
        <f t="shared" si="29"/>
        <v>1.5690750648451136E-2</v>
      </c>
      <c r="I16" s="11">
        <f t="shared" si="15"/>
        <v>0.9818907209645843</v>
      </c>
      <c r="K16" s="44">
        <v>0.5</v>
      </c>
      <c r="L16" s="44">
        <v>622.29999999999995</v>
      </c>
      <c r="N16" s="42">
        <f t="shared" si="16"/>
        <v>1</v>
      </c>
      <c r="O16" s="30">
        <f t="shared" si="16"/>
        <v>985.9</v>
      </c>
      <c r="P16" s="29">
        <f>O16+P17</f>
        <v>7342.5999999999995</v>
      </c>
      <c r="Q16" s="9">
        <f t="shared" si="18"/>
        <v>2.5421128492858922E-2</v>
      </c>
      <c r="R16" s="11">
        <f>Q16+R17</f>
        <v>0.18932668432058619</v>
      </c>
      <c r="T16" s="79"/>
      <c r="U16" s="90">
        <f t="shared" si="4"/>
        <v>2.5421128492858922E-2</v>
      </c>
      <c r="V16" s="85">
        <f t="shared" si="5"/>
        <v>0.81067331567941381</v>
      </c>
      <c r="W16" s="86">
        <f t="shared" si="6"/>
        <v>9.0535746042518531E-2</v>
      </c>
      <c r="X16" s="86">
        <f t="shared" si="7"/>
        <v>2.705287006401417E-3</v>
      </c>
      <c r="Y16" s="86">
        <f t="shared" si="8"/>
        <v>5.0721428926560758E-3</v>
      </c>
      <c r="Z16" s="86">
        <f t="shared" si="9"/>
        <v>2.5881198816743532E-3</v>
      </c>
      <c r="AA16" s="84">
        <f t="shared" si="19"/>
        <v>0.9974118801183256</v>
      </c>
      <c r="AB16" s="89">
        <f t="shared" si="20"/>
        <v>9.3458056749559074E-4</v>
      </c>
      <c r="AC16" s="88">
        <f t="shared" si="10"/>
        <v>1.2303876282569654E-3</v>
      </c>
      <c r="AD16" s="91">
        <f t="shared" si="21"/>
        <v>4.6991060731720775E-3</v>
      </c>
      <c r="AU16" s="58">
        <v>6.3E-2</v>
      </c>
      <c r="AV16" s="168">
        <f t="shared" si="22"/>
        <v>0</v>
      </c>
      <c r="AW16" s="168">
        <f t="shared" si="11"/>
        <v>0</v>
      </c>
      <c r="AX16" s="168">
        <f t="shared" si="12"/>
        <v>0</v>
      </c>
      <c r="AY16" s="168">
        <f t="shared" si="23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5"/>
        <v>16</v>
      </c>
      <c r="BD16" s="174" cm="1">
        <f t="array" ref="BD16">IFERROR(INDEX($E$8:$E$24,MATCH(AU16,$E$8:$E$24,-1)+1),BC16)</f>
        <v>16</v>
      </c>
      <c r="BE16" s="174">
        <f t="shared" si="26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7"/>
        <v>6.3E-2</v>
      </c>
      <c r="BL16" s="174" cm="1">
        <f t="array" ref="BL16">IFERROR(INDEX($N$8:$N$24,MATCH(AU16,$N$8:$N$24,-1)+1),BK16)</f>
        <v>0</v>
      </c>
      <c r="BM16" s="174">
        <f t="shared" si="28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86.666700000000006</v>
      </c>
      <c r="C17" s="44">
        <v>7.7196999999999996</v>
      </c>
      <c r="D17" s="20"/>
      <c r="E17" s="32">
        <f t="shared" si="0"/>
        <v>99.333299999999994</v>
      </c>
      <c r="F17" s="30">
        <f t="shared" si="1"/>
        <v>4.1597</v>
      </c>
      <c r="G17" s="26">
        <f t="shared" si="31"/>
        <v>136.70859999999999</v>
      </c>
      <c r="H17" s="9">
        <f t="shared" si="29"/>
        <v>2.939904304867447E-2</v>
      </c>
      <c r="I17" s="11">
        <f t="shared" si="15"/>
        <v>0.96619997031613314</v>
      </c>
      <c r="K17" s="44">
        <v>0.25</v>
      </c>
      <c r="L17" s="44">
        <v>3519.9</v>
      </c>
      <c r="N17" s="42">
        <f t="shared" si="16"/>
        <v>0.5</v>
      </c>
      <c r="O17" s="30">
        <f t="shared" si="16"/>
        <v>622.29999999999995</v>
      </c>
      <c r="P17" s="29">
        <f t="shared" ref="P17" si="33">O17+P18</f>
        <v>6356.7</v>
      </c>
      <c r="Q17" s="9">
        <f t="shared" si="18"/>
        <v>1.6045814241917138E-2</v>
      </c>
      <c r="R17" s="11">
        <f t="shared" ref="R17" si="34">Q17+R18</f>
        <v>0.16390555582772728</v>
      </c>
      <c r="T17" s="79"/>
      <c r="U17" s="90">
        <f t="shared" si="4"/>
        <v>1.6045814241917138E-2</v>
      </c>
      <c r="V17" s="85">
        <f t="shared" si="5"/>
        <v>0.83609444417227274</v>
      </c>
      <c r="W17" s="86">
        <f t="shared" si="6"/>
        <v>6.4018439966447988E-2</v>
      </c>
      <c r="X17" s="86">
        <f t="shared" si="7"/>
        <v>1.3525051380952591E-3</v>
      </c>
      <c r="Y17" s="86">
        <f t="shared" si="8"/>
        <v>2.3668558862546592E-3</v>
      </c>
      <c r="Z17" s="86">
        <f t="shared" si="9"/>
        <v>1.207715733944134E-3</v>
      </c>
      <c r="AA17" s="84">
        <f t="shared" si="19"/>
        <v>0.99879228426605582</v>
      </c>
      <c r="AB17" s="89">
        <f t="shared" si="20"/>
        <v>4.0496308677053969E-4</v>
      </c>
      <c r="AC17" s="88">
        <f t="shared" si="10"/>
        <v>5.3313923827714809E-4</v>
      </c>
      <c r="AD17" s="91">
        <f t="shared" si="21"/>
        <v>3.4687184449151117E-3</v>
      </c>
    </row>
    <row r="18" spans="1:66" ht="17.25" customHeight="1">
      <c r="A18"/>
      <c r="B18" s="44">
        <v>74</v>
      </c>
      <c r="C18" s="44">
        <v>13.917899999999999</v>
      </c>
      <c r="D18" s="20"/>
      <c r="E18" s="32">
        <f t="shared" si="0"/>
        <v>86.666700000000006</v>
      </c>
      <c r="F18" s="30">
        <f t="shared" si="1"/>
        <v>7.7196999999999996</v>
      </c>
      <c r="G18" s="26">
        <f t="shared" si="31"/>
        <v>132.5489</v>
      </c>
      <c r="H18" s="9">
        <f t="shared" si="29"/>
        <v>5.4559653970923938E-2</v>
      </c>
      <c r="I18" s="11">
        <f t="shared" si="15"/>
        <v>0.93680092726745867</v>
      </c>
      <c r="K18" s="65">
        <v>0.125</v>
      </c>
      <c r="L18" s="44">
        <v>2214.5</v>
      </c>
      <c r="N18" s="42">
        <f t="shared" ref="N18:N20" si="35">K17</f>
        <v>0.25</v>
      </c>
      <c r="O18" s="30">
        <f t="shared" ref="O18:O20" si="36">L17</f>
        <v>3519.9</v>
      </c>
      <c r="P18" s="29">
        <f t="shared" ref="P18:P20" si="37">O18+P19</f>
        <v>5734.4</v>
      </c>
      <c r="Q18" s="9">
        <f t="shared" ref="Q18:Q20" si="38">O18/$L$6</f>
        <v>9.0759539691666627E-2</v>
      </c>
      <c r="R18" s="11">
        <f t="shared" ref="R18:R20" si="39">Q18+R19</f>
        <v>0.14785974158581014</v>
      </c>
      <c r="T18" s="79"/>
      <c r="U18" s="90">
        <f t="shared" si="4"/>
        <v>9.0759539691666627E-2</v>
      </c>
      <c r="V18" s="85">
        <f t="shared" si="5"/>
        <v>0.85214025841418983</v>
      </c>
      <c r="W18" s="86">
        <f t="shared" si="6"/>
        <v>4.5267873021259265E-2</v>
      </c>
      <c r="X18" s="86">
        <f t="shared" si="7"/>
        <v>6.7623527340944837E-4</v>
      </c>
      <c r="Y18" s="86">
        <f>X18+Y19</f>
        <v>1.0143507481593999E-3</v>
      </c>
      <c r="Z18" s="86">
        <f t="shared" si="9"/>
        <v>5.1758426248276585E-4</v>
      </c>
      <c r="AA18" s="84">
        <f t="shared" si="19"/>
        <v>0.99948241573751728</v>
      </c>
      <c r="AB18" s="89">
        <f t="shared" si="20"/>
        <v>1.5902451887841627E-3</v>
      </c>
      <c r="AC18" s="88">
        <f t="shared" si="10"/>
        <v>2.0935787391967438E-3</v>
      </c>
      <c r="AD18" s="91">
        <f t="shared" si="21"/>
        <v>2.9355792066379635E-3</v>
      </c>
      <c r="AU18" s="194" t="s">
        <v>80</v>
      </c>
      <c r="AV18" s="235">
        <f t="shared" ref="AV18:AW18" si="40">SLOPE(AV21:AV22,AV19:AV20)*0.65+INTERCEPT(AV21:AV22,AV19:AV20)</f>
        <v>54.318968575477108</v>
      </c>
      <c r="AW18" s="236">
        <f t="shared" si="40"/>
        <v>54.211389261050748</v>
      </c>
      <c r="AX18" s="191">
        <f>SLOPE(AX21:AX22,AX19:AX20)*0.65+INTERCEPT(AX21:AX22,AX19:AX20)</f>
        <v>54.261511708739192</v>
      </c>
      <c r="AY18" s="237">
        <f>SLOPE(AY21:AY22,AY19:AY20)*0.65+INTERCEPT(AY21:AY22,AY19:AY20)</f>
        <v>29.595813996382091</v>
      </c>
    </row>
    <row r="19" spans="1:66" ht="17.25" customHeight="1">
      <c r="A19"/>
      <c r="B19" s="44">
        <v>61.333300000000001</v>
      </c>
      <c r="C19" s="44">
        <v>23.49</v>
      </c>
      <c r="E19" s="32">
        <f t="shared" si="0"/>
        <v>74</v>
      </c>
      <c r="F19" s="30">
        <f t="shared" si="1"/>
        <v>13.917899999999999</v>
      </c>
      <c r="G19" s="26">
        <f t="shared" si="31"/>
        <v>124.8292</v>
      </c>
      <c r="H19" s="9">
        <f t="shared" si="29"/>
        <v>9.8365973807521309E-2</v>
      </c>
      <c r="I19" s="11">
        <f t="shared" si="15"/>
        <v>0.88224127329653468</v>
      </c>
      <c r="K19" s="65">
        <v>6.3E-2</v>
      </c>
      <c r="L19" s="65">
        <v>0</v>
      </c>
      <c r="N19" s="42">
        <f t="shared" si="35"/>
        <v>0.125</v>
      </c>
      <c r="O19" s="30">
        <f t="shared" si="36"/>
        <v>2214.5</v>
      </c>
      <c r="P19" s="29">
        <f t="shared" si="37"/>
        <v>2214.5</v>
      </c>
      <c r="Q19" s="9">
        <f t="shared" si="38"/>
        <v>5.7100201894143505E-2</v>
      </c>
      <c r="R19" s="11">
        <f t="shared" si="39"/>
        <v>5.7100201894143505E-2</v>
      </c>
      <c r="T19" s="79"/>
      <c r="U19" s="90">
        <f t="shared" si="4"/>
        <v>5.7100201894143505E-2</v>
      </c>
      <c r="V19" s="85">
        <f t="shared" si="5"/>
        <v>0.94289979810585645</v>
      </c>
      <c r="W19" s="86">
        <f t="shared" si="6"/>
        <v>3.2009219983223994E-2</v>
      </c>
      <c r="X19" s="86">
        <f t="shared" si="7"/>
        <v>3.3811547474995153E-4</v>
      </c>
      <c r="Y19" s="86">
        <f>X19</f>
        <v>3.3811547474995153E-4</v>
      </c>
      <c r="Z19" s="86">
        <f t="shared" si="9"/>
        <v>1.7252735205254964E-4</v>
      </c>
      <c r="AA19" s="84">
        <f t="shared" si="19"/>
        <v>0.99982747264794747</v>
      </c>
      <c r="AB19" s="89">
        <f t="shared" si="20"/>
        <v>6.3956858523322286E-4</v>
      </c>
      <c r="AC19" s="88">
        <f t="shared" si="10"/>
        <v>8.4200046744121993E-4</v>
      </c>
      <c r="AD19" s="91">
        <f>AC19+AD20</f>
        <v>8.4200046744121993E-4</v>
      </c>
      <c r="AU19" s="193"/>
      <c r="AV19" s="170">
        <f t="shared" ref="AV19:AW19" si="41">INDEX(AV8:AV16,MATCH(0.65,AV8:AV16,-1))</f>
        <v>0.80458412991465833</v>
      </c>
      <c r="AW19" s="170">
        <f t="shared" si="41"/>
        <v>0.82917359281407077</v>
      </c>
      <c r="AX19" s="170">
        <f>INDEX(AX8:AX16,MATCH(0.65,AX8:AX16,-1))</f>
        <v>0.81687886136436449</v>
      </c>
      <c r="AY19" s="170">
        <f>INDEX(AY8:AY16,MATCH(0.65,AY8:AY16,-1))</f>
        <v>0.68901155854101348</v>
      </c>
    </row>
    <row r="20" spans="1:66" ht="17.25" customHeight="1" thickBot="1">
      <c r="A20"/>
      <c r="B20" s="44">
        <v>48.666699999999999</v>
      </c>
      <c r="C20" s="44">
        <v>34.371899999999997</v>
      </c>
      <c r="E20" s="32">
        <f t="shared" si="0"/>
        <v>61.333300000000001</v>
      </c>
      <c r="F20" s="30">
        <f t="shared" si="1"/>
        <v>23.49</v>
      </c>
      <c r="G20" s="26">
        <f t="shared" si="31"/>
        <v>110.9113</v>
      </c>
      <c r="H20" s="9">
        <f t="shared" si="29"/>
        <v>0.16601762656282024</v>
      </c>
      <c r="I20" s="11">
        <f t="shared" si="15"/>
        <v>0.78387529948901336</v>
      </c>
      <c r="K20"/>
      <c r="L20"/>
      <c r="N20" s="42">
        <f t="shared" si="35"/>
        <v>6.3E-2</v>
      </c>
      <c r="O20" s="30">
        <f t="shared" si="36"/>
        <v>0</v>
      </c>
      <c r="P20" s="29">
        <f t="shared" si="37"/>
        <v>0</v>
      </c>
      <c r="Q20" s="9">
        <f t="shared" si="38"/>
        <v>0</v>
      </c>
      <c r="R20" s="11">
        <f t="shared" si="39"/>
        <v>0</v>
      </c>
      <c r="T20" s="79"/>
      <c r="U20" s="92">
        <f t="shared" si="4"/>
        <v>0</v>
      </c>
      <c r="V20" s="93">
        <f t="shared" si="5"/>
        <v>1</v>
      </c>
      <c r="W20" s="94">
        <f t="shared" si="6"/>
        <v>2.2724291905864766E-2</v>
      </c>
      <c r="X20" s="151">
        <v>0</v>
      </c>
      <c r="Y20" s="151">
        <v>0</v>
      </c>
      <c r="Z20" s="151">
        <v>0</v>
      </c>
      <c r="AA20" s="95">
        <f>1-AH38</f>
        <v>1</v>
      </c>
      <c r="AB20" s="96">
        <v>0</v>
      </c>
      <c r="AC20" s="97">
        <f t="shared" si="10"/>
        <v>0</v>
      </c>
      <c r="AD20" s="98">
        <f>AC20</f>
        <v>0</v>
      </c>
      <c r="AV20" s="170" cm="1">
        <f t="array" ref="AV20">INDEX(AV8:AV16,MATCH(0.65,AV8:AV16,-1)+1)</f>
        <v>0.29361665750891192</v>
      </c>
      <c r="AW20" s="170" cm="1">
        <f t="array" ref="AW20">INDEX(AW8:AW16,MATCH(0.65,AW8:AW16,-1)+1)</f>
        <v>0.24343623713026252</v>
      </c>
      <c r="AX20" s="170" cm="1">
        <f t="array" ref="AX20">INDEX(AX8:AX16,MATCH(0.65,AX8:AX16,-1)+1)</f>
        <v>0.26852644731958719</v>
      </c>
      <c r="AY20" s="170" cm="1">
        <f t="array" ref="AY20">INDEX(AY8:AY16,MATCH(0.65,AY8:AY16,-1)+1)</f>
        <v>0.42938732991772094</v>
      </c>
      <c r="BD20" s="169"/>
    </row>
    <row r="21" spans="1:66" ht="17.25" customHeight="1">
      <c r="A21"/>
      <c r="B21" s="44">
        <v>36</v>
      </c>
      <c r="C21" s="44">
        <v>36.433500000000002</v>
      </c>
      <c r="E21" s="32">
        <f t="shared" si="0"/>
        <v>48.666699999999999</v>
      </c>
      <c r="F21" s="30">
        <f t="shared" si="1"/>
        <v>34.371899999999997</v>
      </c>
      <c r="G21" s="26">
        <f t="shared" si="31"/>
        <v>87.421300000000002</v>
      </c>
      <c r="H21" s="9">
        <f t="shared" si="29"/>
        <v>0.24292640521305237</v>
      </c>
      <c r="I21" s="11">
        <f t="shared" si="15"/>
        <v>0.61785767292619309</v>
      </c>
      <c r="K21"/>
      <c r="L21"/>
      <c r="T21" s="77"/>
      <c r="U21" s="81"/>
      <c r="V21" s="81"/>
      <c r="W21" s="81"/>
      <c r="X21" s="81"/>
      <c r="Y21" s="81"/>
      <c r="Z21" s="81"/>
      <c r="AA21" s="81"/>
      <c r="AB21" s="80">
        <f>SUM(AB8:AB20)</f>
        <v>0.7595822211082931</v>
      </c>
      <c r="AC21" s="78">
        <f>SUM(AC8:AC20)</f>
        <v>1.0000000000000002</v>
      </c>
      <c r="AD21" s="13"/>
      <c r="AV21" s="170">
        <f t="shared" ref="AV21:AW21" si="42">INDEX($AU$8:$AU$16,MATCH(0.65,AV8:AV16,-1))</f>
        <v>64</v>
      </c>
      <c r="AW21" s="170">
        <f t="shared" si="42"/>
        <v>64</v>
      </c>
      <c r="AX21" s="170">
        <f>INDEX($AU$8:$AU$16,MATCH(0.65,AX8:AX16,-1))</f>
        <v>64</v>
      </c>
      <c r="AY21" s="170">
        <f>INDEX($AU$8:$AU$16,MATCH(0.65,AY8:AY16,-1))</f>
        <v>32</v>
      </c>
      <c r="BD21" s="169"/>
    </row>
    <row r="22" spans="1:66" ht="17.25" customHeight="1">
      <c r="A22"/>
      <c r="B22" s="44">
        <v>23.333300000000001</v>
      </c>
      <c r="C22" s="44">
        <v>16.6159</v>
      </c>
      <c r="E22" s="32">
        <f t="shared" si="0"/>
        <v>36</v>
      </c>
      <c r="F22" s="30">
        <f t="shared" si="1"/>
        <v>36.433500000000002</v>
      </c>
      <c r="G22" s="26">
        <f t="shared" si="31"/>
        <v>53.049400000000006</v>
      </c>
      <c r="H22" s="9">
        <f t="shared" si="29"/>
        <v>0.25749694326847644</v>
      </c>
      <c r="I22" s="11">
        <f t="shared" si="15"/>
        <v>0.37493126771314078</v>
      </c>
      <c r="K22" s="24"/>
      <c r="N22" t="s">
        <v>80</v>
      </c>
      <c r="O22" s="159">
        <f>N12+(0.65-R12)/(R11-R12)*(N11-N12)</f>
        <v>29.327836318137976</v>
      </c>
      <c r="P22"/>
      <c r="Q22"/>
      <c r="R22"/>
      <c r="W22" t="s">
        <v>80</v>
      </c>
      <c r="X22" s="159">
        <f>N11+(0.65-AD11)/(AD10-AD11)*(N10-N11)</f>
        <v>53.761381900993982</v>
      </c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63">
        <v>16</v>
      </c>
      <c r="C23" s="63">
        <v>0</v>
      </c>
      <c r="E23" s="32">
        <f t="shared" si="0"/>
        <v>23.333300000000001</v>
      </c>
      <c r="F23" s="30">
        <f t="shared" si="1"/>
        <v>16.6159</v>
      </c>
      <c r="G23" s="26">
        <f>F23</f>
        <v>16.6159</v>
      </c>
      <c r="H23" s="9">
        <f t="shared" si="29"/>
        <v>0.11743432444466431</v>
      </c>
      <c r="I23" s="11">
        <f>H23</f>
        <v>0.11743432444466431</v>
      </c>
      <c r="K23" s="24"/>
      <c r="N23"/>
      <c r="O23"/>
      <c r="P23"/>
      <c r="Q23"/>
      <c r="R23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ref="H24" si="43">F24/$C$6</f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U24" s="194" t="s">
        <v>176</v>
      </c>
      <c r="AV24" s="235">
        <f t="shared" ref="AV24:AW24" si="44">SLOPE(AV27:AV28,AV25:AV26)*0.84+INTERCEPT(AV27:AV28,AV25:AV26)</f>
        <v>76.129024122861495</v>
      </c>
      <c r="AW24" s="236">
        <f t="shared" si="44"/>
        <v>68.056106261986315</v>
      </c>
      <c r="AX24" s="191">
        <f>SLOPE(AX27:AX28,AX25:AX26)*0.84+INTERCEPT(AX27:AX28,AX25:AX26)</f>
        <v>72.273668347418038</v>
      </c>
      <c r="AY24" s="237">
        <f>SLOPE(AY27:AY28,AY25:AY26)*0.84+INTERCEPT(AY27:AY28,AY25:AY26)</f>
        <v>57.314181557847178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0.99145948464246525</v>
      </c>
      <c r="AW25" s="170">
        <f t="shared" si="45"/>
        <v>1</v>
      </c>
      <c r="AX25" s="170">
        <f>INDEX(AX8:AX16,MATCH(0.84,AX8:AX16,-1))</f>
        <v>0.99572974232123257</v>
      </c>
      <c r="AY25" s="170">
        <f>INDEX(AY8:AY16,MATCH(0.84,AY8:AY16,-1))</f>
        <v>0.87987809379306081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E21+(0.65-I21)/(I20-I21)*(E20-E21)</f>
        <v>51.119054057471274</v>
      </c>
      <c r="I26" s="23"/>
      <c r="K26"/>
      <c r="L26"/>
      <c r="M26"/>
      <c r="N26" s="287"/>
      <c r="O26"/>
      <c r="P26"/>
      <c r="Q26"/>
      <c r="R26"/>
      <c r="Z26" s="82"/>
      <c r="AV26" s="170">
        <f t="shared" ref="AV26:AW26" si="46">INDEX(AV8:AV16,MATCH(0.84,AV8:AV16,-1)+1)</f>
        <v>0.80458412991465833</v>
      </c>
      <c r="AW26" s="170">
        <f t="shared" si="46"/>
        <v>0.82917359281407077</v>
      </c>
      <c r="AX26" s="170">
        <f>INDEX(AX8:AX16,MATCH(0.84,AX8:AX16,-1)+1)</f>
        <v>0.81687886136436449</v>
      </c>
      <c r="AY26" s="170">
        <f>INDEX(AY8:AY16,MATCH(0.84,AY8:AY16,-1)+1)</f>
        <v>0.68901155854101348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7">SLOPE(F30:F31,F28:F29)*0.84+INTERCEPT(F30:F31,F28:F29)</f>
        <v>68.560542474654952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8">INDEX($AU$8:$AU$16,MATCH(0.84,AV8:AV16,-1))</f>
        <v>128</v>
      </c>
      <c r="AW27" s="170">
        <f t="shared" si="48"/>
        <v>128</v>
      </c>
      <c r="AX27" s="170">
        <f>INDEX($AU$8:$AU$16,MATCH(0.84,AX8:AX16,-1))</f>
        <v>128</v>
      </c>
      <c r="AY27" s="170">
        <f>INDEX($AU$8:$AU$16,MATCH(0.84,AY8:AY16,-1))</f>
        <v>64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0.88224127329653468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0.16234210658647308</v>
      </c>
      <c r="R28" s="123">
        <f>Q28</f>
        <v>0.16234210658647308</v>
      </c>
      <c r="T28" s="113"/>
      <c r="U28" s="115">
        <f>U29+R28</f>
        <v>1</v>
      </c>
      <c r="V28" s="115">
        <f>U28-V31-V34-V37-V40-V43</f>
        <v>0.33881913654604695</v>
      </c>
      <c r="X28" s="130">
        <v>63</v>
      </c>
      <c r="Y28" s="131">
        <f>V28</f>
        <v>0.33881913654604695</v>
      </c>
      <c r="Z28" s="132">
        <f>ROUND(Y28*100,0)</f>
        <v>34</v>
      </c>
      <c r="AV28" s="170">
        <f t="shared" ref="AV28:AW28" si="50">INDEX($AU$8:$AU$16,MATCH(0.84,AV8:AV16,-1)+1)</f>
        <v>64</v>
      </c>
      <c r="AW28" s="170">
        <f t="shared" si="50"/>
        <v>64</v>
      </c>
      <c r="AX28" s="170">
        <f>INDEX($AU$8:$AU$16,MATCH(0.84,AX8:AX16,-1)+1)</f>
        <v>64</v>
      </c>
      <c r="AY28" s="170">
        <f>INDEX($AU$8:$AU$16,MATCH(0.84,AY8:AY16,-1)+1)</f>
        <v>32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(I19-I20)/(E19-E20)*(B29-E20)+I20</f>
        <v>0.79681841557647071</v>
      </c>
      <c r="F29" s="170">
        <f>INDEX(I8:I24,MATCH(0.84,I8:I24,-1)+1)</f>
        <v>0.78387529948901336</v>
      </c>
      <c r="K29" s="44">
        <v>63</v>
      </c>
      <c r="L29" s="69">
        <f>((R10-R11)/(N10-N11))*(K29-N11)+R11</f>
        <v>0.87849737125058314</v>
      </c>
      <c r="N29" s="111"/>
      <c r="O29" s="124">
        <v>63</v>
      </c>
      <c r="P29" s="85">
        <f t="shared" ref="P29:P34" si="51">(C29+L29)/2</f>
        <v>0.83765789341352692</v>
      </c>
      <c r="Q29" s="119">
        <f t="shared" si="49"/>
        <v>0.35295405991914763</v>
      </c>
      <c r="R29" s="125">
        <f t="shared" ref="R29:R32" si="52">Q29/2</f>
        <v>0.17647702995957382</v>
      </c>
      <c r="S29" s="12"/>
      <c r="T29" s="129">
        <v>63</v>
      </c>
      <c r="U29" s="115">
        <f>P29</f>
        <v>0.83765789341352692</v>
      </c>
      <c r="V29" s="115"/>
      <c r="W29" s="12"/>
      <c r="X29" s="133">
        <v>31.5</v>
      </c>
      <c r="Y29" s="88">
        <f>V31</f>
        <v>0.31148211422733324</v>
      </c>
      <c r="Z29" s="134">
        <f t="shared" ref="Z29:Z33" si="53">ROUND(Y29*100,0)</f>
        <v>31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spans="1:66" customFormat="1" ht="14.4">
      <c r="B30" s="44">
        <v>31.5</v>
      </c>
      <c r="C30" s="69">
        <f>(I22-I23)/(E22-E23)*(B30-E23)+I23</f>
        <v>0.28345233123338331</v>
      </c>
      <c r="F30" s="170">
        <f>INDEX(E8:E24,MATCH(0.84,I8:I24,-1))</f>
        <v>74</v>
      </c>
      <c r="K30" s="44">
        <v>31.5</v>
      </c>
      <c r="L30" s="69">
        <f>R11</f>
        <v>0.68595533575537526</v>
      </c>
      <c r="N30" s="111"/>
      <c r="O30" s="124">
        <v>31.5</v>
      </c>
      <c r="P30" s="85">
        <f t="shared" si="51"/>
        <v>0.48470383349437929</v>
      </c>
      <c r="Q30" s="119">
        <f t="shared" si="49"/>
        <v>0.27001016853551885</v>
      </c>
      <c r="R30" s="125">
        <f t="shared" si="52"/>
        <v>0.13500508426775942</v>
      </c>
      <c r="S30" s="12"/>
      <c r="T30" s="114"/>
      <c r="U30" s="115">
        <f>U29-R29</f>
        <v>0.6611808634539531</v>
      </c>
      <c r="V30" s="115"/>
      <c r="W30" s="12"/>
      <c r="X30" s="133">
        <v>16</v>
      </c>
      <c r="Y30" s="88">
        <f>V34</f>
        <v>0.15896486530414938</v>
      </c>
      <c r="Z30" s="134">
        <f t="shared" si="53"/>
        <v>16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 spans="1:66" customFormat="1" ht="14.4">
      <c r="B31" s="65">
        <v>16</v>
      </c>
      <c r="C31" s="69">
        <v>0</v>
      </c>
      <c r="F31" s="170">
        <f>INDEX(E8:E24,MATCH(0.84,I8:I24,-1)+1)</f>
        <v>61.333300000000001</v>
      </c>
      <c r="K31" s="44">
        <v>16</v>
      </c>
      <c r="L31" s="69">
        <f t="shared" ref="L31:L32" si="54">R12</f>
        <v>0.42938732991772094</v>
      </c>
      <c r="N31" s="111"/>
      <c r="O31" s="124">
        <v>16</v>
      </c>
      <c r="P31" s="85">
        <f t="shared" si="51"/>
        <v>0.21469366495886047</v>
      </c>
      <c r="Q31" s="119">
        <f t="shared" si="49"/>
        <v>4.7919562072779864E-2</v>
      </c>
      <c r="R31" s="125">
        <f t="shared" si="52"/>
        <v>2.3959781036389932E-2</v>
      </c>
      <c r="S31" s="12"/>
      <c r="T31" s="114"/>
      <c r="U31" s="115">
        <f>U32+R29</f>
        <v>0.6611808634539531</v>
      </c>
      <c r="V31" s="115">
        <f>U31-V34-V37-V40-V43</f>
        <v>0.31148211422733324</v>
      </c>
      <c r="W31" s="12"/>
      <c r="X31" s="133">
        <v>8</v>
      </c>
      <c r="Y31" s="88">
        <f>V37</f>
        <v>5.1051757613575111E-2</v>
      </c>
      <c r="Z31" s="134">
        <f t="shared" si="53"/>
        <v>5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 spans="1:66" customFormat="1" ht="14.4">
      <c r="B32" s="65">
        <v>8</v>
      </c>
      <c r="C32" s="69">
        <v>0</v>
      </c>
      <c r="K32" s="44">
        <v>8</v>
      </c>
      <c r="L32" s="69">
        <f t="shared" si="54"/>
        <v>0.33354820577216121</v>
      </c>
      <c r="N32" s="111"/>
      <c r="O32" s="124">
        <v>8</v>
      </c>
      <c r="P32" s="85">
        <f t="shared" si="51"/>
        <v>0.16677410288608061</v>
      </c>
      <c r="Q32" s="119">
        <f t="shared" si="49"/>
        <v>5.4183953154370357E-2</v>
      </c>
      <c r="R32" s="125">
        <f t="shared" si="52"/>
        <v>2.7091976577185178E-2</v>
      </c>
      <c r="S32" s="12"/>
      <c r="T32" s="114">
        <v>31.5</v>
      </c>
      <c r="U32" s="115">
        <f>P30</f>
        <v>0.48470383349437929</v>
      </c>
      <c r="V32" s="115"/>
      <c r="W32" s="12"/>
      <c r="X32" s="133">
        <v>2</v>
      </c>
      <c r="Y32" s="88">
        <f>V40</f>
        <v>4.2410662486108475E-2</v>
      </c>
      <c r="Z32" s="134">
        <f t="shared" si="53"/>
        <v>4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 spans="2:39" customFormat="1" ht="15" thickBot="1">
      <c r="B33" s="65">
        <v>2</v>
      </c>
      <c r="C33" s="69">
        <v>0</v>
      </c>
      <c r="K33" s="65">
        <v>2</v>
      </c>
      <c r="L33" s="69">
        <f>R15</f>
        <v>0.2251802994634205</v>
      </c>
      <c r="N33" s="111"/>
      <c r="O33" s="124">
        <v>2</v>
      </c>
      <c r="P33" s="85">
        <f t="shared" si="51"/>
        <v>0.11259014973171025</v>
      </c>
      <c r="Q33" s="119">
        <f t="shared" si="49"/>
        <v>3.0637371817846606E-2</v>
      </c>
      <c r="R33" s="125">
        <f>Q33/2</f>
        <v>1.5318685908923303E-2</v>
      </c>
      <c r="S33" s="12"/>
      <c r="T33" s="114"/>
      <c r="U33" s="115">
        <f>U32-R30</f>
        <v>0.34969874922661986</v>
      </c>
      <c r="V33" s="115"/>
      <c r="W33" s="12"/>
      <c r="X33" s="135">
        <v>0.5</v>
      </c>
      <c r="Y33" s="97">
        <f>V43</f>
        <v>9.7271463822786952E-2</v>
      </c>
      <c r="Z33" s="136">
        <f t="shared" si="53"/>
        <v>10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 spans="2:39" customFormat="1" ht="13.8" thickBot="1">
      <c r="B34" s="65">
        <v>0.5</v>
      </c>
      <c r="C34" s="70">
        <v>0</v>
      </c>
      <c r="K34" s="65">
        <v>0.5</v>
      </c>
      <c r="L34" s="69">
        <f>R17</f>
        <v>0.16390555582772728</v>
      </c>
      <c r="N34" s="111"/>
      <c r="O34" s="126">
        <v>0.5</v>
      </c>
      <c r="P34" s="93">
        <f t="shared" si="51"/>
        <v>8.1952777913863642E-2</v>
      </c>
      <c r="Q34" s="127"/>
      <c r="R34" s="128"/>
      <c r="S34" s="12"/>
      <c r="T34" s="114"/>
      <c r="U34" s="115">
        <f>U35+R30</f>
        <v>0.34969874922661992</v>
      </c>
      <c r="V34" s="115">
        <f>U34-V37-V40-V43</f>
        <v>0.15896486530414938</v>
      </c>
      <c r="W34" s="12"/>
      <c r="X34" s="79"/>
      <c r="Y34" s="79"/>
      <c r="Z34" s="116">
        <f>SUM(Z28:Z33)</f>
        <v>100</v>
      </c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 spans="2:39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0.21469366495886047</v>
      </c>
      <c r="V35" s="115"/>
      <c r="W35" s="12"/>
      <c r="X35" s="12"/>
      <c r="Y35" s="12"/>
      <c r="Z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 spans="2:39" customFormat="1" ht="13.2">
      <c r="B36" s="12"/>
      <c r="C36" s="13"/>
      <c r="N36" s="12"/>
      <c r="O36" s="12"/>
      <c r="P36" s="12"/>
      <c r="Q36" s="12"/>
      <c r="T36" s="114"/>
      <c r="U36" s="115">
        <f>U35-R31</f>
        <v>0.19073388392247054</v>
      </c>
      <c r="V36" s="115"/>
      <c r="W36" s="12"/>
      <c r="X36" s="12"/>
      <c r="Y36" s="12"/>
      <c r="Z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 spans="2:39" customFormat="1" ht="13.2">
      <c r="N37" s="12"/>
      <c r="O37" s="12"/>
      <c r="P37" s="12"/>
      <c r="Q37" s="12"/>
      <c r="T37" s="114"/>
      <c r="U37" s="115">
        <f>U38+R31</f>
        <v>0.19073388392247054</v>
      </c>
      <c r="V37" s="115">
        <f>U37-V40-V43</f>
        <v>5.1051757613575111E-2</v>
      </c>
      <c r="W37" s="12"/>
      <c r="X37" s="12"/>
      <c r="Y37" s="12"/>
      <c r="Z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 spans="2:39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0.16677410288608061</v>
      </c>
      <c r="V38" s="115"/>
      <c r="W38" s="12"/>
      <c r="X38" s="12"/>
      <c r="Y38" s="12"/>
      <c r="Z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 spans="2:39" customFormat="1" ht="13.2">
      <c r="N39" s="12"/>
      <c r="O39" s="12"/>
      <c r="P39" s="12"/>
      <c r="Q39" s="12"/>
      <c r="R39" s="12"/>
      <c r="S39" s="12"/>
      <c r="T39" s="114"/>
      <c r="U39" s="115">
        <f>U38-R32</f>
        <v>0.13968212630889543</v>
      </c>
      <c r="V39" s="115"/>
      <c r="W39" s="12"/>
      <c r="X39" s="12"/>
      <c r="Y39" s="12"/>
      <c r="Z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 spans="2:39" customFormat="1" ht="13.2">
      <c r="N40" s="12"/>
      <c r="O40" s="12"/>
      <c r="P40" s="12"/>
      <c r="Q40" s="12"/>
      <c r="R40" s="12"/>
      <c r="S40" s="12"/>
      <c r="T40" s="114"/>
      <c r="U40" s="115">
        <f>U41+R32</f>
        <v>0.13968212630889543</v>
      </c>
      <c r="V40" s="115">
        <f>U40-V43</f>
        <v>4.2410662486108475E-2</v>
      </c>
      <c r="W40" s="12"/>
      <c r="X40" s="12"/>
      <c r="Y40" s="12"/>
      <c r="Z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 spans="2:39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0.11259014973171025</v>
      </c>
      <c r="V41" s="115"/>
      <c r="W41" s="12"/>
      <c r="X41" s="12"/>
      <c r="Y41" s="12"/>
      <c r="Z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 spans="2:39" customFormat="1" ht="13.2">
      <c r="N42" s="12"/>
      <c r="O42" s="12"/>
      <c r="P42" s="12"/>
      <c r="Q42" s="12"/>
      <c r="R42" s="12"/>
      <c r="S42" s="12"/>
      <c r="T42" s="114"/>
      <c r="U42" s="115">
        <f>U41-R33</f>
        <v>9.7271463822786952E-2</v>
      </c>
      <c r="V42" s="115"/>
      <c r="W42" s="12"/>
      <c r="X42" s="12"/>
      <c r="Y42" s="12"/>
      <c r="Z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 spans="2:39" customFormat="1" ht="13.2">
      <c r="N43" s="12"/>
      <c r="O43" s="12"/>
      <c r="P43" s="12"/>
      <c r="Q43" s="12"/>
      <c r="R43" s="12"/>
      <c r="S43" s="12"/>
      <c r="T43" s="114"/>
      <c r="U43" s="115">
        <f>P34+R33</f>
        <v>9.7271463822786952E-2</v>
      </c>
      <c r="V43" s="115">
        <f>U43</f>
        <v>9.7271463822786952E-2</v>
      </c>
      <c r="W43" s="12"/>
      <c r="X43" s="12"/>
      <c r="Y43" s="12"/>
      <c r="Z43" s="12"/>
    </row>
    <row r="44" spans="2:39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8.1952777913863642E-2</v>
      </c>
      <c r="V44" s="115"/>
      <c r="W44" s="12"/>
      <c r="X44" s="12"/>
      <c r="Y44" s="12"/>
      <c r="Z44" s="12"/>
    </row>
    <row r="45" spans="2:39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39" customFormat="1" ht="13.2"/>
    <row r="47" spans="2:39" customFormat="1" ht="13.2"/>
    <row r="48" spans="2:39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124</v>
      </c>
      <c r="C3" s="294"/>
      <c r="D3" s="294" t="s">
        <v>125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pos8a!AV8</f>
        <v>1</v>
      </c>
      <c r="C5" s="212">
        <f>pos8a!AY8</f>
        <v>1</v>
      </c>
      <c r="D5" s="211">
        <f>pos8b!AV8</f>
        <v>1.0000000000000002</v>
      </c>
      <c r="E5" s="212">
        <f>pos8b!AY8</f>
        <v>1</v>
      </c>
      <c r="F5" s="198">
        <f>0.5*(B5+D5)</f>
        <v>1</v>
      </c>
      <c r="G5" s="169">
        <f>0.5*(C5+E5)</f>
        <v>1</v>
      </c>
      <c r="H5" s="195">
        <f>F5-F6</f>
        <v>4.0314069923016893E-2</v>
      </c>
      <c r="I5" s="202">
        <f>G5-G6</f>
        <v>0</v>
      </c>
    </row>
    <row r="6" spans="1:9">
      <c r="A6" s="196">
        <v>128</v>
      </c>
      <c r="B6" s="198">
        <f>pos8a!AV9</f>
        <v>0.99145948464246525</v>
      </c>
      <c r="C6" s="199">
        <f>pos8a!AY9</f>
        <v>1</v>
      </c>
      <c r="D6" s="198">
        <f>pos8b!AV9</f>
        <v>0.92791237551150085</v>
      </c>
      <c r="E6" s="199">
        <f>pos8b!AY9</f>
        <v>1</v>
      </c>
      <c r="F6" s="198">
        <f t="shared" ref="F6:G13" si="0">0.5*(B6+D6)</f>
        <v>0.95968593007698311</v>
      </c>
      <c r="G6" s="169">
        <f t="shared" si="0"/>
        <v>1</v>
      </c>
      <c r="H6" s="195">
        <f t="shared" ref="H6:H12" si="1">F6-F7</f>
        <v>0.19600870555487515</v>
      </c>
      <c r="I6" s="202">
        <f t="shared" ref="I6:I12" si="2">G6-G7</f>
        <v>8.9724489547354569E-2</v>
      </c>
    </row>
    <row r="7" spans="1:9">
      <c r="A7" s="196">
        <v>64</v>
      </c>
      <c r="B7" s="198">
        <f>pos8a!AV10</f>
        <v>0.80458412991465833</v>
      </c>
      <c r="C7" s="199">
        <f>pos8a!AY10</f>
        <v>0.87987809379306081</v>
      </c>
      <c r="D7" s="198">
        <f>pos8b!AV10</f>
        <v>0.72277031912955769</v>
      </c>
      <c r="E7" s="199">
        <f>pos8b!AY10</f>
        <v>0.94067292711222994</v>
      </c>
      <c r="F7" s="198">
        <f t="shared" si="0"/>
        <v>0.76367722452210796</v>
      </c>
      <c r="G7" s="169">
        <f t="shared" si="0"/>
        <v>0.91027551045264543</v>
      </c>
      <c r="H7" s="195">
        <f t="shared" si="1"/>
        <v>0.4020685516654352</v>
      </c>
      <c r="I7" s="202">
        <f t="shared" si="2"/>
        <v>0.11844293845713105</v>
      </c>
    </row>
    <row r="8" spans="1:9">
      <c r="A8" s="196">
        <v>32</v>
      </c>
      <c r="B8" s="198">
        <f>pos8a!AV11</f>
        <v>0.29361665750891192</v>
      </c>
      <c r="C8" s="199">
        <f>pos8a!AY11</f>
        <v>0.68901155854101348</v>
      </c>
      <c r="D8" s="198">
        <f>pos8b!AV11</f>
        <v>0.42960068820443359</v>
      </c>
      <c r="E8" s="199">
        <f>pos8b!AY11</f>
        <v>0.89465358545001528</v>
      </c>
      <c r="F8" s="198">
        <f t="shared" si="0"/>
        <v>0.36160867285667275</v>
      </c>
      <c r="G8" s="169">
        <f t="shared" si="0"/>
        <v>0.79183257199551438</v>
      </c>
      <c r="H8" s="195">
        <f t="shared" si="1"/>
        <v>0.27905538846842382</v>
      </c>
      <c r="I8" s="202">
        <f t="shared" si="2"/>
        <v>0.22053436795283077</v>
      </c>
    </row>
    <row r="9" spans="1:9">
      <c r="A9" s="196">
        <v>16</v>
      </c>
      <c r="B9" s="198">
        <f>pos8a!AV12</f>
        <v>0</v>
      </c>
      <c r="C9" s="199">
        <f>pos8a!AY12</f>
        <v>0.42938732991772094</v>
      </c>
      <c r="D9" s="198">
        <f>pos8b!AV12</f>
        <v>0.16510656877649785</v>
      </c>
      <c r="E9" s="199">
        <f>pos8b!AY12</f>
        <v>0.71320907816764623</v>
      </c>
      <c r="F9" s="198">
        <f t="shared" si="0"/>
        <v>8.2553284388248924E-2</v>
      </c>
      <c r="G9" s="169">
        <f t="shared" si="0"/>
        <v>0.57129820404268361</v>
      </c>
      <c r="H9" s="195">
        <f t="shared" si="1"/>
        <v>8.2553284388248924E-2</v>
      </c>
      <c r="I9" s="202">
        <f t="shared" si="2"/>
        <v>0.12209358487475025</v>
      </c>
    </row>
    <row r="10" spans="1:9">
      <c r="A10" s="196">
        <v>8</v>
      </c>
      <c r="B10" s="198">
        <f>pos8a!AV13</f>
        <v>0</v>
      </c>
      <c r="C10" s="199">
        <f>pos8a!AY13</f>
        <v>0.33354820577216127</v>
      </c>
      <c r="D10" s="198">
        <f>pos8b!AV13</f>
        <v>0</v>
      </c>
      <c r="E10" s="199">
        <f>pos8b!AY13</f>
        <v>0.56486103256370546</v>
      </c>
      <c r="F10" s="198">
        <f t="shared" si="0"/>
        <v>0</v>
      </c>
      <c r="G10" s="169">
        <f t="shared" si="0"/>
        <v>0.44920461916793336</v>
      </c>
      <c r="H10" s="195">
        <f t="shared" si="1"/>
        <v>0</v>
      </c>
      <c r="I10" s="202">
        <f t="shared" si="2"/>
        <v>0.1613909166892496</v>
      </c>
    </row>
    <row r="11" spans="1:9">
      <c r="A11" s="196">
        <v>2</v>
      </c>
      <c r="B11" s="198">
        <f>pos8a!AV14</f>
        <v>0</v>
      </c>
      <c r="C11" s="199">
        <f>pos8a!AY14</f>
        <v>0.2251802994634205</v>
      </c>
      <c r="D11" s="198">
        <f>pos8b!AV14</f>
        <v>0</v>
      </c>
      <c r="E11" s="199">
        <f>pos8b!AY14</f>
        <v>0.35044710549394709</v>
      </c>
      <c r="F11" s="198">
        <f t="shared" si="0"/>
        <v>0</v>
      </c>
      <c r="G11" s="169">
        <f t="shared" si="0"/>
        <v>0.28781370247868376</v>
      </c>
      <c r="H11" s="195">
        <f t="shared" si="1"/>
        <v>0</v>
      </c>
      <c r="I11" s="202">
        <f t="shared" si="2"/>
        <v>4.8693484893210126E-2</v>
      </c>
    </row>
    <row r="12" spans="1:9">
      <c r="A12" s="196">
        <v>1</v>
      </c>
      <c r="B12" s="198">
        <f>pos8a!AV15</f>
        <v>0</v>
      </c>
      <c r="C12" s="199">
        <f>pos8a!AY15</f>
        <v>0.18932668432058619</v>
      </c>
      <c r="D12" s="198">
        <f>pos8b!AV15</f>
        <v>0</v>
      </c>
      <c r="E12" s="199">
        <f>pos8b!AY15</f>
        <v>0.28891375085036108</v>
      </c>
      <c r="F12" s="198">
        <f t="shared" si="0"/>
        <v>0</v>
      </c>
      <c r="G12" s="169">
        <f t="shared" si="0"/>
        <v>0.23912021758547364</v>
      </c>
      <c r="H12" s="195">
        <f t="shared" si="1"/>
        <v>0</v>
      </c>
      <c r="I12" s="202">
        <f t="shared" si="2"/>
        <v>0.23912021758547364</v>
      </c>
    </row>
    <row r="13" spans="1:9" ht="13.8" thickBot="1">
      <c r="A13" s="197">
        <v>6.3E-2</v>
      </c>
      <c r="B13" s="200">
        <f>pos8a!AV16</f>
        <v>0</v>
      </c>
      <c r="C13" s="201">
        <f>pos8a!AY16</f>
        <v>0</v>
      </c>
      <c r="D13" s="200">
        <f>pos8b!AV16</f>
        <v>0</v>
      </c>
      <c r="E13" s="201">
        <f>pos8b!AY16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54.952609524819557</v>
      </c>
      <c r="G15" s="214">
        <f>SLOPE(G18:G19,G16:G17)*0.65+INTERCEPT(G18:G19,G16:G17)</f>
        <v>21.709897949268353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0.76367722452210796</v>
      </c>
      <c r="G16" s="170">
        <f>INDEX(G5:G13,MATCH(0.65,G5:G13,-1))</f>
        <v>0.79183257199551438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0.36160867285667275</v>
      </c>
      <c r="G17" s="170" cm="1">
        <f t="array" ref="G17">INDEX(G5:G13,MATCH(0.65,G5:G13,-1)+1)</f>
        <v>0.57129820404268361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32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16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88.920615728557891</v>
      </c>
      <c r="G21" s="216">
        <f>SLOPE(G24:G25,G22:G23)*0.84+INTERCEPT(G24:G25,G22:G23)</f>
        <v>45.013504361016942</v>
      </c>
    </row>
    <row r="22" spans="1:9">
      <c r="E22" s="12"/>
      <c r="F22" s="170">
        <f>INDEX(F5:F13,MATCH(0.84,F5:F13,-1))</f>
        <v>0.95968593007698311</v>
      </c>
      <c r="G22" s="170">
        <f>INDEX(G5:G13,MATCH(0.84,G5:G13,-1))</f>
        <v>0.91027551045264543</v>
      </c>
    </row>
    <row r="23" spans="1:9">
      <c r="E23" s="12"/>
      <c r="F23" s="170">
        <f>INDEX(F5:F13,MATCH(0.84,F5:F13,-1)+1)</f>
        <v>0.76367722452210796</v>
      </c>
      <c r="G23" s="170">
        <f>INDEX(G5:G13,MATCH(0.84,G5:G13,-1)+1)</f>
        <v>0.79183257199551438</v>
      </c>
    </row>
    <row r="24" spans="1:9">
      <c r="E24" s="12"/>
      <c r="F24" s="170">
        <f>INDEX(A5:A13,MATCH(0.84,F5:F13,-1))</f>
        <v>128</v>
      </c>
      <c r="G24" s="170">
        <f>INDEX(A5:A13,MATCH(0.84,G5:G13,-1))</f>
        <v>64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32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N114"/>
  <sheetViews>
    <sheetView topLeftCell="AE1" zoomScale="80" zoomScaleNormal="80" workbookViewId="0">
      <selection activeCell="BB25" sqref="BB25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9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5.88671875" style="12" customWidth="1"/>
    <col min="24" max="24" width="32.441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0.33203125" style="12" customWidth="1"/>
    <col min="29" max="29" width="46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25</v>
      </c>
      <c r="D5" s="20"/>
      <c r="E5" s="2" t="s">
        <v>0</v>
      </c>
      <c r="F5" s="34" t="str">
        <f>pos8b!C5</f>
        <v>position 8b</v>
      </c>
      <c r="G5" s="35"/>
      <c r="H5" s="35"/>
      <c r="I5" s="36"/>
      <c r="K5" s="21" t="s">
        <v>12</v>
      </c>
      <c r="L5" s="22" t="str">
        <f>C5</f>
        <v>position 8b</v>
      </c>
      <c r="N5" s="2" t="s">
        <v>0</v>
      </c>
      <c r="O5" s="34" t="str">
        <f>pos8b!L5</f>
        <v>position 8b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152.6524</v>
      </c>
      <c r="D6" s="20"/>
      <c r="E6" s="5" t="s">
        <v>4</v>
      </c>
      <c r="F6" s="37">
        <f>pos8b!C6</f>
        <v>152.6524</v>
      </c>
      <c r="G6" s="38"/>
      <c r="H6" s="38"/>
      <c r="I6" s="39"/>
      <c r="K6" s="27" t="s">
        <v>6</v>
      </c>
      <c r="L6" s="28">
        <f>SUM(L7:L17)</f>
        <v>24401.399999999998</v>
      </c>
      <c r="N6" s="5" t="s">
        <v>4</v>
      </c>
      <c r="O6" s="37">
        <f>pos8b!L6</f>
        <v>24401.399999999998</v>
      </c>
      <c r="P6" s="38"/>
      <c r="Q6" s="38"/>
      <c r="R6" s="39"/>
      <c r="S6"/>
      <c r="T6" s="83"/>
      <c r="U6" s="83"/>
    </row>
    <row r="7" spans="1:66" ht="33" thickBot="1">
      <c r="B7" s="44">
        <v>256</v>
      </c>
      <c r="C7" s="44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85</v>
      </c>
      <c r="L7" s="44">
        <v>1516.6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213.13329999999999</v>
      </c>
      <c r="C8" s="44">
        <v>0.95340000000000003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152.6524</v>
      </c>
      <c r="H8" s="9">
        <f t="shared" ref="H8:H24" si="2">F8/$C$6</f>
        <v>0</v>
      </c>
      <c r="I8" s="10">
        <f t="shared" ref="I8" si="3">I9+H8</f>
        <v>1.0000000000000002</v>
      </c>
      <c r="K8" s="44">
        <v>63</v>
      </c>
      <c r="L8" s="44">
        <v>1071</v>
      </c>
      <c r="N8" s="42">
        <f>K7</f>
        <v>85</v>
      </c>
      <c r="O8" s="30">
        <f>L7</f>
        <v>1516.6</v>
      </c>
      <c r="P8" s="29">
        <f>O8+P9</f>
        <v>24401.399999999998</v>
      </c>
      <c r="Q8" s="9">
        <f>O8/$L$6</f>
        <v>6.2152171596711665E-2</v>
      </c>
      <c r="R8" s="10">
        <f t="shared" ref="R8:R15" si="4">R9+Q8</f>
        <v>1.0000000000000002</v>
      </c>
      <c r="S8"/>
      <c r="T8" s="79"/>
      <c r="U8" s="137">
        <f t="shared" ref="U8:U19" si="5">Q8</f>
        <v>6.2152171596711665E-2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1.8026360847178404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1.0000000000000002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7.2087624488499369E-2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213.13329999999999</v>
      </c>
      <c r="BE8" s="177">
        <f>IFERROR(INDEX($I$8:$I$24,MATCH(AU8,$E$8:$E$24,-1)),1)</f>
        <v>1.0000000000000002</v>
      </c>
      <c r="BF8" s="178" cm="1">
        <f t="array" ref="BF8">IFERROR(INDEX($I$8:$I$24,MATCH(AU8,$E$8:$E$24,-1)+1),BE8)</f>
        <v>1.0000000000000002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199.4</v>
      </c>
      <c r="C9" s="44">
        <v>1.1604000000000001</v>
      </c>
      <c r="D9" s="20"/>
      <c r="E9" s="32">
        <f t="shared" si="0"/>
        <v>213.13329999999999</v>
      </c>
      <c r="F9" s="30">
        <f t="shared" si="1"/>
        <v>0.95340000000000003</v>
      </c>
      <c r="G9" s="29">
        <f>F9+G10</f>
        <v>152.6524</v>
      </c>
      <c r="H9" s="9">
        <f t="shared" si="2"/>
        <v>6.2455618123265673E-3</v>
      </c>
      <c r="I9" s="10">
        <f t="shared" ref="I9:I22" si="16">I10+H9</f>
        <v>1.0000000000000002</v>
      </c>
      <c r="K9" s="44">
        <v>31.5</v>
      </c>
      <c r="L9" s="44">
        <v>4410.5</v>
      </c>
      <c r="N9" s="42">
        <f t="shared" ref="N9:O16" si="17">K8</f>
        <v>63</v>
      </c>
      <c r="O9" s="30">
        <f t="shared" si="17"/>
        <v>1071</v>
      </c>
      <c r="P9" s="29">
        <f t="shared" ref="P9:P15" si="18">O9+P10</f>
        <v>22884.799999999999</v>
      </c>
      <c r="Q9" s="9">
        <f t="shared" ref="Q9:Q16" si="19">O9/$L$6</f>
        <v>4.3890924291229198E-2</v>
      </c>
      <c r="R9" s="11">
        <f t="shared" si="4"/>
        <v>0.93784782840328851</v>
      </c>
      <c r="S9"/>
      <c r="T9" s="79"/>
      <c r="U9" s="90">
        <f t="shared" si="5"/>
        <v>4.3890924291229198E-2</v>
      </c>
      <c r="V9" s="85">
        <f t="shared" si="6"/>
        <v>6.2152171596711492E-2</v>
      </c>
      <c r="W9" s="86">
        <f t="shared" si="7"/>
        <v>0.86091606477532712</v>
      </c>
      <c r="X9" s="86">
        <f t="shared" si="8"/>
        <v>0.51738528801139838</v>
      </c>
      <c r="Y9" s="86">
        <f t="shared" si="9"/>
        <v>0.80263608471784054</v>
      </c>
      <c r="Z9" s="86">
        <f t="shared" si="10"/>
        <v>0.44525686106160134</v>
      </c>
      <c r="AA9" s="84">
        <f t="shared" ref="AA9:AA18" si="20">1-Z9</f>
        <v>0.55474313893839866</v>
      </c>
      <c r="AB9" s="89">
        <f t="shared" ref="AB9:AB18" si="21">X9*(U9/W9)*(AA9/V9)</f>
        <v>0.2354309863767515</v>
      </c>
      <c r="AC9" s="88">
        <f t="shared" si="11"/>
        <v>0.32223376856422958</v>
      </c>
      <c r="AD9" s="91">
        <f t="shared" ref="AD9:AD18" si="22">AC9+AD10</f>
        <v>1</v>
      </c>
      <c r="AU9" s="58">
        <v>128</v>
      </c>
      <c r="AV9" s="168">
        <f t="shared" ref="AV9:AV16" si="23">IFERROR(SLOPE(BE9:BF9,BC9:BD9)*AU9+INTERCEPT(BE9:BF9,BC9:BD9),0)</f>
        <v>0.92791237551150085</v>
      </c>
      <c r="AW9" s="168">
        <f t="shared" si="12"/>
        <v>1</v>
      </c>
      <c r="AX9" s="168">
        <f t="shared" si="13"/>
        <v>0.96395618775575043</v>
      </c>
      <c r="AY9" s="168">
        <f t="shared" ref="AY9:AY16" si="24">IFERROR(SLOPE(BM9:BN9,BK9:BL9)*AU9+INTERCEPT(BM9:BN9,BK9:BL9),1)</f>
        <v>1</v>
      </c>
      <c r="AZ9" s="188">
        <f t="shared" si="14"/>
        <v>0.20514205638194316</v>
      </c>
      <c r="BA9" s="189">
        <f t="shared" ref="BA9:BA15" si="25">AY9-AY10</f>
        <v>5.932707288777006E-2</v>
      </c>
      <c r="BB9" s="74"/>
      <c r="BC9" s="171">
        <f t="shared" ref="BC9:BC16" si="26">INDEX($E$8:$E$24,MATCH(AU9,$E$8:$E$24,-1))</f>
        <v>130.73330000000001</v>
      </c>
      <c r="BD9" s="170" cm="1">
        <f t="array" ref="BD9">IFERROR(INDEX($E$8:$E$24,MATCH(AU9,$E$8:$E$24,-1)+1),BC9)</f>
        <v>117</v>
      </c>
      <c r="BE9" s="170">
        <f t="shared" ref="BE9:BE16" si="27">INDEX($I$8:$I$24,MATCH(AU9,$E$8:$E$24,-1))</f>
        <v>0.93256444051976928</v>
      </c>
      <c r="BF9" s="172" cm="1">
        <f t="array" ref="BF9">IFERROR(INDEX($I$8:$I$24,MATCH(AU9,$E$8:$E$24,-1)+1),BE9)</f>
        <v>0.90919042216172186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185.66669999999999</v>
      </c>
      <c r="C10" s="44">
        <v>1.4239999999999999</v>
      </c>
      <c r="D10" s="20"/>
      <c r="E10" s="32">
        <f t="shared" si="0"/>
        <v>199.4</v>
      </c>
      <c r="F10" s="30">
        <f t="shared" si="1"/>
        <v>1.1604000000000001</v>
      </c>
      <c r="G10" s="26">
        <f>F10+G11</f>
        <v>151.69900000000001</v>
      </c>
      <c r="H10" s="9">
        <f t="shared" si="2"/>
        <v>7.6015837287851358E-3</v>
      </c>
      <c r="I10" s="11">
        <f t="shared" si="16"/>
        <v>0.99375443818767362</v>
      </c>
      <c r="K10" s="44">
        <v>16</v>
      </c>
      <c r="L10" s="44">
        <v>3619.9</v>
      </c>
      <c r="N10" s="42">
        <f t="shared" si="17"/>
        <v>31.5</v>
      </c>
      <c r="O10" s="30">
        <f t="shared" si="17"/>
        <v>4410.5</v>
      </c>
      <c r="P10" s="29">
        <f t="shared" si="18"/>
        <v>21813.8</v>
      </c>
      <c r="Q10" s="9">
        <f t="shared" si="19"/>
        <v>0.18074782594441305</v>
      </c>
      <c r="R10" s="11">
        <f t="shared" si="4"/>
        <v>0.8939569041120593</v>
      </c>
      <c r="S10"/>
      <c r="T10" s="79"/>
      <c r="U10" s="90">
        <f t="shared" si="5"/>
        <v>0.18074782594441305</v>
      </c>
      <c r="V10" s="85">
        <f t="shared" si="6"/>
        <v>0.1060430958879407</v>
      </c>
      <c r="W10" s="86">
        <f t="shared" si="7"/>
        <v>0.60875958743507086</v>
      </c>
      <c r="X10" s="86">
        <f t="shared" si="8"/>
        <v>0.15639374923671892</v>
      </c>
      <c r="Y10" s="86">
        <f t="shared" si="9"/>
        <v>0.28525079670644216</v>
      </c>
      <c r="Z10" s="86">
        <f t="shared" si="10"/>
        <v>0.15824092234961076</v>
      </c>
      <c r="AA10" s="84">
        <f t="shared" si="20"/>
        <v>0.84175907765038926</v>
      </c>
      <c r="AB10" s="89">
        <f t="shared" si="21"/>
        <v>0.36859723207443756</v>
      </c>
      <c r="AC10" s="88">
        <f t="shared" si="11"/>
        <v>0.50449805695338479</v>
      </c>
      <c r="AD10" s="91">
        <f t="shared" si="22"/>
        <v>0.67776623143577042</v>
      </c>
      <c r="AU10" s="58">
        <v>64</v>
      </c>
      <c r="AV10" s="168">
        <f t="shared" si="23"/>
        <v>0.72277031912955769</v>
      </c>
      <c r="AW10" s="168">
        <f t="shared" si="12"/>
        <v>1</v>
      </c>
      <c r="AX10" s="168">
        <f t="shared" si="13"/>
        <v>0.86138515956477879</v>
      </c>
      <c r="AY10" s="168">
        <f t="shared" si="24"/>
        <v>0.94067292711222994</v>
      </c>
      <c r="AZ10" s="188">
        <f t="shared" si="14"/>
        <v>0.2931696309251241</v>
      </c>
      <c r="BA10" s="189">
        <f t="shared" si="25"/>
        <v>4.6019341662214663E-2</v>
      </c>
      <c r="BB10" s="74"/>
      <c r="BC10" s="171">
        <f t="shared" si="26"/>
        <v>75.8</v>
      </c>
      <c r="BD10" s="170" cm="1">
        <f t="array" ref="BD10">IFERROR(INDEX($E$8:$E$24,MATCH(AU10,$E$8:$E$24,-1)+1),BC10)</f>
        <v>62.066699999999997</v>
      </c>
      <c r="BE10" s="170">
        <f t="shared" si="27"/>
        <v>0.78544916424504307</v>
      </c>
      <c r="BF10" s="172" cm="1">
        <f t="array" ref="BF10">IFERROR(INDEX($I$8:$I$24,MATCH(AU10,$E$8:$E$24,-1)+1),BE10)</f>
        <v>0.7125010808870349</v>
      </c>
      <c r="BG10" s="170">
        <f t="shared" si="15"/>
        <v>85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8"/>
        <v>85</v>
      </c>
      <c r="BL10" s="170" cm="1">
        <f t="array" ref="BL10">IFERROR(INDEX($N$8:$N$24,MATCH(AU10,$N$8:$N$24,-1)+1),BK10)</f>
        <v>63</v>
      </c>
      <c r="BM10" s="170">
        <f t="shared" si="29"/>
        <v>1.0000000000000002</v>
      </c>
      <c r="BN10" s="172" cm="1">
        <f t="array" ref="BN10">IFERROR(INDEX($R$8:$R$24,MATCH(AU10,$N$8:$N$24,-1)+1),BM10)</f>
        <v>0.93784782840328851</v>
      </c>
    </row>
    <row r="11" spans="1:66" ht="17.25" customHeight="1">
      <c r="A11"/>
      <c r="B11" s="44">
        <v>171.9333</v>
      </c>
      <c r="C11" s="44">
        <v>1.7633000000000001</v>
      </c>
      <c r="D11" s="20"/>
      <c r="E11" s="32">
        <f t="shared" si="0"/>
        <v>185.66669999999999</v>
      </c>
      <c r="F11" s="30">
        <f t="shared" si="1"/>
        <v>1.4239999999999999</v>
      </c>
      <c r="G11" s="26">
        <f t="shared" ref="G11:G22" si="31">G12+F11</f>
        <v>150.5386</v>
      </c>
      <c r="H11" s="9">
        <f t="shared" si="2"/>
        <v>9.3283826523526646E-3</v>
      </c>
      <c r="I11" s="11">
        <f t="shared" si="16"/>
        <v>0.98615285445888845</v>
      </c>
      <c r="K11" s="44">
        <v>8</v>
      </c>
      <c r="L11" s="44">
        <v>3305.1</v>
      </c>
      <c r="N11" s="42">
        <f t="shared" si="17"/>
        <v>16</v>
      </c>
      <c r="O11" s="30">
        <f t="shared" si="17"/>
        <v>3619.9</v>
      </c>
      <c r="P11" s="29">
        <f t="shared" si="18"/>
        <v>17403.3</v>
      </c>
      <c r="Q11" s="9">
        <f t="shared" si="19"/>
        <v>0.14834804560394077</v>
      </c>
      <c r="R11" s="11">
        <f t="shared" si="4"/>
        <v>0.71320907816764623</v>
      </c>
      <c r="S11"/>
      <c r="T11" s="79"/>
      <c r="U11" s="90">
        <f t="shared" si="5"/>
        <v>0.14834804560394077</v>
      </c>
      <c r="V11" s="85">
        <f t="shared" si="6"/>
        <v>0.28679092183235377</v>
      </c>
      <c r="W11" s="86">
        <f t="shared" si="7"/>
        <v>0.43386091563731233</v>
      </c>
      <c r="X11" s="86">
        <f t="shared" si="8"/>
        <v>6.6586313861184618E-2</v>
      </c>
      <c r="Y11" s="86">
        <f t="shared" si="9"/>
        <v>0.12885704746972321</v>
      </c>
      <c r="Z11" s="86">
        <f t="shared" si="10"/>
        <v>7.14825629876885E-2</v>
      </c>
      <c r="AA11" s="84">
        <f t="shared" si="20"/>
        <v>0.92851743701231149</v>
      </c>
      <c r="AB11" s="89">
        <f t="shared" si="21"/>
        <v>7.3712465617087927E-2</v>
      </c>
      <c r="AC11" s="88">
        <f t="shared" si="11"/>
        <v>0.10089005679118619</v>
      </c>
      <c r="AD11" s="91">
        <f t="shared" si="22"/>
        <v>0.17326817448238563</v>
      </c>
      <c r="AU11" s="58">
        <v>32</v>
      </c>
      <c r="AV11" s="168">
        <f t="shared" si="23"/>
        <v>0.42960068820443359</v>
      </c>
      <c r="AW11" s="168">
        <f t="shared" si="12"/>
        <v>0.68288105315901215</v>
      </c>
      <c r="AX11" s="168">
        <f t="shared" si="13"/>
        <v>0.5562408706817229</v>
      </c>
      <c r="AY11" s="168">
        <f t="shared" si="24"/>
        <v>0.89465358545001528</v>
      </c>
      <c r="AZ11" s="188">
        <f t="shared" si="14"/>
        <v>0.26449411942793577</v>
      </c>
      <c r="BA11" s="189">
        <f t="shared" si="25"/>
        <v>0.18144450728236905</v>
      </c>
      <c r="BB11" s="74"/>
      <c r="BC11" s="171">
        <f t="shared" si="26"/>
        <v>34.6</v>
      </c>
      <c r="BD11" s="170" cm="1">
        <f t="array" ref="BD11">IFERROR(INDEX($E$8:$E$24,MATCH(AU11,$E$8:$E$24,-1)+1),BC11)</f>
        <v>20.866700000000002</v>
      </c>
      <c r="BE11" s="170">
        <f t="shared" si="27"/>
        <v>0.46791272197489198</v>
      </c>
      <c r="BF11" s="172" cm="1">
        <f t="array" ref="BF11">IFERROR(INDEX($I$8:$I$24,MATCH(AU11,$E$8:$E$24,-1)+1),BE11)</f>
        <v>0.26554708605957061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1</v>
      </c>
      <c r="BJ11" s="172" cm="1">
        <f t="array" ref="BJ11">IFERROR(INDEX($AD$8:$AD$24,MATCH(AU11,$N$8:$N$24,-1)+1),BI11)</f>
        <v>0.67776623143577042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0.93784782840328851</v>
      </c>
      <c r="BN11" s="172" cm="1">
        <f t="array" ref="BN11">IFERROR(INDEX($R$8:$R$24,MATCH(AU11,$N$8:$N$24,-1)+1),BM11)</f>
        <v>0.8939569041120593</v>
      </c>
    </row>
    <row r="12" spans="1:66" ht="17.25" customHeight="1">
      <c r="A12"/>
      <c r="B12" s="44">
        <v>158.19999999999999</v>
      </c>
      <c r="C12" s="44">
        <v>2.2050999999999998</v>
      </c>
      <c r="D12" s="20"/>
      <c r="E12" s="32">
        <f t="shared" si="0"/>
        <v>171.9333</v>
      </c>
      <c r="F12" s="30">
        <f t="shared" si="1"/>
        <v>1.7633000000000001</v>
      </c>
      <c r="G12" s="26">
        <f t="shared" si="31"/>
        <v>149.1146</v>
      </c>
      <c r="H12" s="9">
        <f t="shared" si="2"/>
        <v>1.1551079445852146E-2</v>
      </c>
      <c r="I12" s="11">
        <f t="shared" si="16"/>
        <v>0.97682447180653575</v>
      </c>
      <c r="K12" s="44">
        <v>4</v>
      </c>
      <c r="L12" s="44">
        <v>1926.9</v>
      </c>
      <c r="N12" s="42">
        <f t="shared" si="17"/>
        <v>8</v>
      </c>
      <c r="O12" s="30">
        <f t="shared" si="17"/>
        <v>3305.1</v>
      </c>
      <c r="P12" s="29">
        <f t="shared" si="18"/>
        <v>13783.4</v>
      </c>
      <c r="Q12" s="9">
        <f t="shared" si="19"/>
        <v>0.13544714647520226</v>
      </c>
      <c r="R12" s="11">
        <f t="shared" si="4"/>
        <v>0.56486103256370546</v>
      </c>
      <c r="S12"/>
      <c r="T12" s="79"/>
      <c r="U12" s="90">
        <f t="shared" si="5"/>
        <v>0.13544714647520226</v>
      </c>
      <c r="V12" s="85">
        <f t="shared" si="6"/>
        <v>0.43513896743629454</v>
      </c>
      <c r="W12" s="86">
        <f t="shared" si="7"/>
        <v>0.3067859955389482</v>
      </c>
      <c r="X12" s="86">
        <f t="shared" si="8"/>
        <v>3.1617406879706905E-2</v>
      </c>
      <c r="Y12" s="86">
        <f t="shared" si="9"/>
        <v>6.2270733608538575E-2</v>
      </c>
      <c r="Z12" s="86">
        <f t="shared" si="10"/>
        <v>3.4544262225997525E-2</v>
      </c>
      <c r="AA12" s="84">
        <f t="shared" si="20"/>
        <v>0.96545573777400251</v>
      </c>
      <c r="AB12" s="89">
        <f t="shared" si="21"/>
        <v>3.0971694626951828E-2</v>
      </c>
      <c r="AC12" s="88">
        <f t="shared" si="11"/>
        <v>4.2390876545419398E-2</v>
      </c>
      <c r="AD12" s="91">
        <f t="shared" si="22"/>
        <v>7.2378117691199423E-2</v>
      </c>
      <c r="AU12" s="58">
        <v>16</v>
      </c>
      <c r="AV12" s="168">
        <f t="shared" si="23"/>
        <v>0.16510656877649785</v>
      </c>
      <c r="AW12" s="168">
        <f t="shared" si="12"/>
        <v>0.17326817448238563</v>
      </c>
      <c r="AX12" s="168">
        <f t="shared" si="13"/>
        <v>0.16918737162944175</v>
      </c>
      <c r="AY12" s="168">
        <f t="shared" si="24"/>
        <v>0.71320907816764623</v>
      </c>
      <c r="AZ12" s="188">
        <f t="shared" si="14"/>
        <v>0.16510656877649785</v>
      </c>
      <c r="BA12" s="189">
        <f t="shared" si="25"/>
        <v>0.14834804560394077</v>
      </c>
      <c r="BB12" s="74"/>
      <c r="BC12" s="171">
        <f t="shared" si="26"/>
        <v>20.866700000000002</v>
      </c>
      <c r="BD12" s="170" cm="1">
        <f t="array" ref="BD12">IFERROR(INDEX($E$8:$E$24,MATCH(AU12,$E$8:$E$24,-1)+1),BC12)</f>
        <v>8</v>
      </c>
      <c r="BE12" s="170">
        <f t="shared" si="27"/>
        <v>0.26554708605957061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0.17326817448238563</v>
      </c>
      <c r="BJ12" s="172" cm="1">
        <f t="array" ref="BJ12">IFERROR(INDEX($AD$8:$AD$24,MATCH(AU12,$N$8:$N$24,-1)+1),BI12)</f>
        <v>7.2378117691199423E-2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0.71320907816764623</v>
      </c>
      <c r="BN12" s="172" cm="1">
        <f t="array" ref="BN12">IFERROR(INDEX($R$8:$R$24,MATCH(AU12,$N$8:$N$24,-1)+1),BM12)</f>
        <v>0.56486103256370546</v>
      </c>
    </row>
    <row r="13" spans="1:66" ht="17.25" customHeight="1">
      <c r="A13"/>
      <c r="B13" s="44">
        <v>144.4667</v>
      </c>
      <c r="C13" s="44">
        <v>2.7879999999999998</v>
      </c>
      <c r="D13" s="20"/>
      <c r="E13" s="32">
        <f t="shared" si="0"/>
        <v>158.19999999999999</v>
      </c>
      <c r="F13" s="30">
        <f t="shared" si="1"/>
        <v>2.2050999999999998</v>
      </c>
      <c r="G13" s="26">
        <f t="shared" si="31"/>
        <v>147.35130000000001</v>
      </c>
      <c r="H13" s="9">
        <f t="shared" si="2"/>
        <v>1.4445236367066615E-2</v>
      </c>
      <c r="I13" s="11">
        <f t="shared" si="16"/>
        <v>0.96527339236068366</v>
      </c>
      <c r="K13" s="44">
        <v>2</v>
      </c>
      <c r="L13" s="44">
        <v>1501.5</v>
      </c>
      <c r="N13" s="42">
        <f t="shared" si="17"/>
        <v>4</v>
      </c>
      <c r="O13" s="30">
        <f t="shared" si="17"/>
        <v>1926.9</v>
      </c>
      <c r="P13" s="29">
        <f t="shared" si="18"/>
        <v>10478.299999999999</v>
      </c>
      <c r="Q13" s="9">
        <f t="shared" si="19"/>
        <v>7.8966780594556057E-2</v>
      </c>
      <c r="R13" s="11">
        <f t="shared" si="4"/>
        <v>0.42941388608850317</v>
      </c>
      <c r="S13"/>
      <c r="T13" s="79"/>
      <c r="U13" s="90">
        <f t="shared" si="5"/>
        <v>7.8966780594556057E-2</v>
      </c>
      <c r="V13" s="85">
        <f t="shared" si="6"/>
        <v>0.57058611391149683</v>
      </c>
      <c r="W13" s="86">
        <f t="shared" si="7"/>
        <v>0.21693045781865616</v>
      </c>
      <c r="X13" s="86">
        <f t="shared" si="8"/>
        <v>1.5599234683492776E-2</v>
      </c>
      <c r="Y13" s="86">
        <f t="shared" si="9"/>
        <v>3.0653326728831674E-2</v>
      </c>
      <c r="Z13" s="86">
        <f t="shared" si="10"/>
        <v>1.7004722688456399E-2</v>
      </c>
      <c r="AA13" s="84">
        <f t="shared" si="20"/>
        <v>0.98299527731154357</v>
      </c>
      <c r="AB13" s="89">
        <f t="shared" si="21"/>
        <v>9.7826704748863041E-3</v>
      </c>
      <c r="AC13" s="88">
        <f t="shared" si="11"/>
        <v>1.338951521317638E-2</v>
      </c>
      <c r="AD13" s="91">
        <f t="shared" si="22"/>
        <v>2.9987241145780025E-2</v>
      </c>
      <c r="AU13" s="58">
        <v>8</v>
      </c>
      <c r="AV13" s="168">
        <f t="shared" si="23"/>
        <v>0</v>
      </c>
      <c r="AW13" s="168">
        <f t="shared" si="12"/>
        <v>7.2378117691199423E-2</v>
      </c>
      <c r="AX13" s="168">
        <f t="shared" si="13"/>
        <v>3.6189058845599711E-2</v>
      </c>
      <c r="AY13" s="168">
        <f t="shared" si="24"/>
        <v>0.56486103256370546</v>
      </c>
      <c r="AZ13" s="188">
        <f t="shared" si="14"/>
        <v>0</v>
      </c>
      <c r="BA13" s="189">
        <f t="shared" si="25"/>
        <v>0.21441392706975837</v>
      </c>
      <c r="BB13" s="74"/>
      <c r="BC13" s="171">
        <f t="shared" si="26"/>
        <v>8</v>
      </c>
      <c r="BD13" s="170" cm="1">
        <f t="array" ref="BD13">IFERROR(INDEX($E$8:$E$24,MATCH(AU13,$E$8:$E$24,-1)+1),BC13)</f>
        <v>8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7.2378117691199423E-2</v>
      </c>
      <c r="BJ13" s="172" cm="1">
        <f t="array" ref="BJ13">IFERROR(INDEX($AD$8:$AD$24,MATCH(AU13,$N$8:$N$24,-1)+1),BI13)</f>
        <v>2.9987241145780025E-2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0.56486103256370546</v>
      </c>
      <c r="BN13" s="172" cm="1">
        <f t="array" ref="BN13">IFERROR(INDEX($R$8:$R$24,MATCH(AU13,$N$8:$N$24,-1)+1),BM13)</f>
        <v>0.42941388608850317</v>
      </c>
    </row>
    <row r="14" spans="1:66" ht="17.25" customHeight="1">
      <c r="A14"/>
      <c r="B14" s="44">
        <v>130.73330000000001</v>
      </c>
      <c r="C14" s="44">
        <v>3.5680999999999998</v>
      </c>
      <c r="D14" s="20"/>
      <c r="E14" s="32">
        <f t="shared" si="0"/>
        <v>144.4667</v>
      </c>
      <c r="F14" s="30">
        <f t="shared" si="1"/>
        <v>2.7879999999999998</v>
      </c>
      <c r="G14" s="26">
        <f t="shared" si="31"/>
        <v>145.14620000000002</v>
      </c>
      <c r="H14" s="9">
        <f t="shared" si="2"/>
        <v>1.8263715473847773E-2</v>
      </c>
      <c r="I14" s="11">
        <f t="shared" si="16"/>
        <v>0.95082815599361703</v>
      </c>
      <c r="K14" s="44">
        <v>1</v>
      </c>
      <c r="L14" s="44">
        <v>1069.0999999999999</v>
      </c>
      <c r="N14" s="42">
        <f t="shared" si="17"/>
        <v>2</v>
      </c>
      <c r="O14" s="30">
        <f t="shared" si="17"/>
        <v>1501.5</v>
      </c>
      <c r="P14" s="29">
        <f t="shared" si="18"/>
        <v>8551.4</v>
      </c>
      <c r="Q14" s="9">
        <f t="shared" si="19"/>
        <v>6.153335464358603E-2</v>
      </c>
      <c r="R14" s="11">
        <f t="shared" si="4"/>
        <v>0.35044710549394709</v>
      </c>
      <c r="S14"/>
      <c r="T14" s="79"/>
      <c r="U14" s="90">
        <f t="shared" si="5"/>
        <v>6.153335464358603E-2</v>
      </c>
      <c r="V14" s="85">
        <f t="shared" si="6"/>
        <v>0.64955289450605291</v>
      </c>
      <c r="W14" s="86">
        <f t="shared" si="7"/>
        <v>0.1533929977694741</v>
      </c>
      <c r="X14" s="86">
        <f t="shared" si="8"/>
        <v>7.7734337472013032E-3</v>
      </c>
      <c r="Y14" s="86">
        <f t="shared" si="9"/>
        <v>1.5054092045338897E-2</v>
      </c>
      <c r="Z14" s="86">
        <f t="shared" si="10"/>
        <v>8.351154275098879E-3</v>
      </c>
      <c r="AA14" s="84">
        <f t="shared" si="20"/>
        <v>0.99164884572490108</v>
      </c>
      <c r="AB14" s="89">
        <f t="shared" si="21"/>
        <v>4.7605962167552021E-3</v>
      </c>
      <c r="AC14" s="88">
        <f t="shared" si="11"/>
        <v>6.5158154546521739E-3</v>
      </c>
      <c r="AD14" s="91">
        <f t="shared" si="22"/>
        <v>1.6597725932603644E-2</v>
      </c>
      <c r="AU14" s="58">
        <v>2</v>
      </c>
      <c r="AV14" s="168">
        <f t="shared" si="23"/>
        <v>0</v>
      </c>
      <c r="AW14" s="168">
        <f t="shared" si="12"/>
        <v>1.6597725932603644E-2</v>
      </c>
      <c r="AX14" s="168">
        <f t="shared" si="13"/>
        <v>8.2988629663018221E-3</v>
      </c>
      <c r="AY14" s="168">
        <f t="shared" si="24"/>
        <v>0.35044710549394709</v>
      </c>
      <c r="AZ14" s="188">
        <f t="shared" si="14"/>
        <v>0</v>
      </c>
      <c r="BA14" s="189">
        <f t="shared" si="25"/>
        <v>6.1533354643586002E-2</v>
      </c>
      <c r="BB14" s="74"/>
      <c r="BC14" s="171">
        <f t="shared" si="26"/>
        <v>8</v>
      </c>
      <c r="BD14" s="170" cm="1">
        <f t="array" ref="BD14">IFERROR(INDEX($E$8:$E$24,MATCH(AU14,$E$8:$E$24,-1)+1),BC14)</f>
        <v>8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1.6597725932603644E-2</v>
      </c>
      <c r="BJ14" s="172" cm="1">
        <f t="array" ref="BJ14">IFERROR(INDEX($AD$8:$AD$24,MATCH(AU14,$N$8:$N$24,-1)+1),BI14)</f>
        <v>1.008191047795147E-2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0.35044710549394709</v>
      </c>
      <c r="BN14" s="172" cm="1">
        <f t="array" ref="BN14">IFERROR(INDEX($R$8:$R$24,MATCH(AU14,$N$8:$N$24,-1)+1),BM14)</f>
        <v>0.28891375085036108</v>
      </c>
    </row>
    <row r="15" spans="1:66" ht="17.25" customHeight="1">
      <c r="A15"/>
      <c r="B15" s="44">
        <v>117</v>
      </c>
      <c r="C15" s="44">
        <v>4.6288</v>
      </c>
      <c r="D15" s="20"/>
      <c r="E15" s="32">
        <f t="shared" si="0"/>
        <v>130.73330000000001</v>
      </c>
      <c r="F15" s="30">
        <f t="shared" si="1"/>
        <v>3.5680999999999998</v>
      </c>
      <c r="G15" s="26">
        <f t="shared" si="31"/>
        <v>142.35820000000001</v>
      </c>
      <c r="H15" s="9">
        <f t="shared" si="2"/>
        <v>2.3374018358047432E-2</v>
      </c>
      <c r="I15" s="11">
        <f t="shared" si="16"/>
        <v>0.93256444051976928</v>
      </c>
      <c r="K15" s="44">
        <v>0.5</v>
      </c>
      <c r="L15" s="44">
        <v>721</v>
      </c>
      <c r="N15" s="42">
        <f t="shared" si="17"/>
        <v>1</v>
      </c>
      <c r="O15" s="30">
        <f t="shared" si="17"/>
        <v>1069.0999999999999</v>
      </c>
      <c r="P15" s="29">
        <f t="shared" si="18"/>
        <v>7049.9</v>
      </c>
      <c r="Q15" s="9">
        <f t="shared" si="19"/>
        <v>4.3813059906398812E-2</v>
      </c>
      <c r="R15" s="11">
        <f t="shared" si="4"/>
        <v>0.28891375085036108</v>
      </c>
      <c r="S15"/>
      <c r="T15" s="79"/>
      <c r="U15" s="90">
        <f t="shared" si="5"/>
        <v>4.3813059906398812E-2</v>
      </c>
      <c r="V15" s="85">
        <f t="shared" si="6"/>
        <v>0.71108624914963892</v>
      </c>
      <c r="W15" s="86">
        <f t="shared" si="7"/>
        <v>0.10846522890932808</v>
      </c>
      <c r="X15" s="86">
        <f t="shared" si="8"/>
        <v>3.8834439242825163E-3</v>
      </c>
      <c r="Y15" s="86">
        <f t="shared" si="9"/>
        <v>7.2806582981375951E-3</v>
      </c>
      <c r="Z15" s="86">
        <f t="shared" si="10"/>
        <v>4.0388952378467491E-3</v>
      </c>
      <c r="AA15" s="84">
        <f t="shared" si="20"/>
        <v>0.99596110476215327</v>
      </c>
      <c r="AB15" s="89">
        <f t="shared" si="21"/>
        <v>2.1971018236057942E-3</v>
      </c>
      <c r="AC15" s="88">
        <f t="shared" si="11"/>
        <v>3.0071674567377525E-3</v>
      </c>
      <c r="AD15" s="91">
        <f t="shared" si="22"/>
        <v>1.008191047795147E-2</v>
      </c>
      <c r="AU15" s="58">
        <v>1</v>
      </c>
      <c r="AV15" s="168">
        <f t="shared" si="23"/>
        <v>0</v>
      </c>
      <c r="AW15" s="168">
        <f t="shared" si="12"/>
        <v>1.008191047795147E-2</v>
      </c>
      <c r="AX15" s="168">
        <f t="shared" si="13"/>
        <v>5.0409552389757348E-3</v>
      </c>
      <c r="AY15" s="168">
        <f t="shared" si="24"/>
        <v>0.28891375085036108</v>
      </c>
      <c r="AZ15" s="188">
        <f t="shared" si="14"/>
        <v>0</v>
      </c>
      <c r="BA15" s="189">
        <f t="shared" si="25"/>
        <v>0.28891375085036108</v>
      </c>
      <c r="BB15" s="74"/>
      <c r="BC15" s="171">
        <f t="shared" si="26"/>
        <v>8</v>
      </c>
      <c r="BD15" s="170" cm="1">
        <f t="array" ref="BD15">IFERROR(INDEX($E$8:$E$24,MATCH(AU15,$E$8:$E$24,-1)+1),BC15)</f>
        <v>8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1.008191047795147E-2</v>
      </c>
      <c r="BJ15" s="172" cm="1">
        <f t="array" ref="BJ15">IFERROR(INDEX($AD$8:$AD$24,MATCH(AU15,$N$8:$N$24,-1)+1),BI15)</f>
        <v>7.0747430212137162E-3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0.28891375085036108</v>
      </c>
      <c r="BN15" s="172" cm="1">
        <f t="array" ref="BN15">IFERROR(INDEX($R$8:$R$24,MATCH(AU15,$N$8:$N$24,-1)+1),BM15)</f>
        <v>0.24510069094396225</v>
      </c>
    </row>
    <row r="16" spans="1:66" ht="17.25" customHeight="1" thickBot="1">
      <c r="A16"/>
      <c r="B16" s="44">
        <v>103.2667</v>
      </c>
      <c r="C16" s="44">
        <v>6.0961999999999996</v>
      </c>
      <c r="D16" s="20"/>
      <c r="E16" s="32">
        <f t="shared" si="0"/>
        <v>117</v>
      </c>
      <c r="F16" s="30">
        <f t="shared" si="1"/>
        <v>4.6288</v>
      </c>
      <c r="G16" s="26">
        <f t="shared" si="31"/>
        <v>138.79010000000002</v>
      </c>
      <c r="H16" s="9">
        <f t="shared" si="2"/>
        <v>3.0322484284557596E-2</v>
      </c>
      <c r="I16" s="11">
        <f t="shared" si="16"/>
        <v>0.90919042216172186</v>
      </c>
      <c r="K16" s="44">
        <v>0.25</v>
      </c>
      <c r="L16" s="44">
        <v>3276</v>
      </c>
      <c r="N16" s="42">
        <f t="shared" si="17"/>
        <v>0.5</v>
      </c>
      <c r="O16" s="30">
        <f t="shared" si="17"/>
        <v>721</v>
      </c>
      <c r="P16" s="29">
        <f>O16+P17</f>
        <v>5980.8</v>
      </c>
      <c r="Q16" s="9">
        <f t="shared" si="19"/>
        <v>2.9547484980369982E-2</v>
      </c>
      <c r="R16" s="11">
        <f>Q16+R17</f>
        <v>0.24510069094396225</v>
      </c>
      <c r="S16"/>
      <c r="T16" s="79"/>
      <c r="U16" s="90">
        <f t="shared" si="5"/>
        <v>2.9547484980369982E-2</v>
      </c>
      <c r="V16" s="85">
        <f t="shared" si="6"/>
        <v>0.75489930905603775</v>
      </c>
      <c r="W16" s="86">
        <f t="shared" si="7"/>
        <v>7.6696498884737049E-2</v>
      </c>
      <c r="X16" s="86">
        <f t="shared" si="8"/>
        <v>1.9413128434764911E-3</v>
      </c>
      <c r="Y16" s="86">
        <f t="shared" si="9"/>
        <v>3.3972143738550788E-3</v>
      </c>
      <c r="Z16" s="86">
        <f t="shared" si="10"/>
        <v>1.8845813653990131E-3</v>
      </c>
      <c r="AA16" s="84">
        <f t="shared" si="20"/>
        <v>0.99811541863460096</v>
      </c>
      <c r="AB16" s="89">
        <f t="shared" si="21"/>
        <v>9.8885416175704044E-4</v>
      </c>
      <c r="AC16" s="88">
        <f t="shared" si="11"/>
        <v>1.3534420766240264E-3</v>
      </c>
      <c r="AD16" s="91">
        <f t="shared" si="22"/>
        <v>7.0747430212137162E-3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1.0000000000000002</v>
      </c>
      <c r="BA16" s="190">
        <f>SUM(BA8:BA15)</f>
        <v>1</v>
      </c>
      <c r="BB16" s="74"/>
      <c r="BC16" s="173">
        <f t="shared" si="26"/>
        <v>8</v>
      </c>
      <c r="BD16" s="174" cm="1">
        <f t="array" ref="BD16">IFERROR(INDEX($E$8:$E$24,MATCH(AU16,$E$8:$E$24,-1)+1),BC16)</f>
        <v>8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89.533299999999997</v>
      </c>
      <c r="C17" s="44">
        <v>8.1644000000000005</v>
      </c>
      <c r="D17" s="20"/>
      <c r="E17" s="32">
        <f t="shared" si="0"/>
        <v>103.2667</v>
      </c>
      <c r="F17" s="30">
        <f t="shared" si="1"/>
        <v>6.0961999999999996</v>
      </c>
      <c r="G17" s="26">
        <f t="shared" si="31"/>
        <v>134.16130000000001</v>
      </c>
      <c r="H17" s="9">
        <f t="shared" si="2"/>
        <v>3.993517298123056E-2</v>
      </c>
      <c r="I17" s="11">
        <f t="shared" si="16"/>
        <v>0.87886793787716422</v>
      </c>
      <c r="K17" s="65">
        <v>0.125</v>
      </c>
      <c r="L17" s="44">
        <v>1983.8</v>
      </c>
      <c r="N17" s="42">
        <f t="shared" ref="N17:N19" si="33">K16</f>
        <v>0.25</v>
      </c>
      <c r="O17" s="30">
        <f t="shared" ref="O17:O19" si="34">L16</f>
        <v>3276</v>
      </c>
      <c r="P17" s="29">
        <f t="shared" ref="P17:P19" si="35">O17+P18</f>
        <v>5259.8</v>
      </c>
      <c r="Q17" s="9">
        <f t="shared" ref="Q17:Q19" si="36">O17/$L$6</f>
        <v>0.13425459194964223</v>
      </c>
      <c r="R17" s="11">
        <f t="shared" ref="R17:R19" si="37">Q17+R18</f>
        <v>0.21555320596359226</v>
      </c>
      <c r="S17"/>
      <c r="T17" s="79"/>
      <c r="U17" s="90">
        <f t="shared" si="5"/>
        <v>0.13425459194964223</v>
      </c>
      <c r="V17" s="85">
        <f t="shared" si="6"/>
        <v>0.78444679403640771</v>
      </c>
      <c r="W17" s="86">
        <f t="shared" si="7"/>
        <v>5.4232614454664041E-2</v>
      </c>
      <c r="X17" s="86">
        <f t="shared" si="8"/>
        <v>9.7060528190514965E-4</v>
      </c>
      <c r="Y17" s="86">
        <f t="shared" si="9"/>
        <v>1.4559015303785875E-3</v>
      </c>
      <c r="Z17" s="86">
        <f t="shared" si="10"/>
        <v>8.0765138494743607E-4</v>
      </c>
      <c r="AA17" s="84">
        <f t="shared" si="20"/>
        <v>0.99919234861505257</v>
      </c>
      <c r="AB17" s="89">
        <f t="shared" si="21"/>
        <v>3.06053158008415E-3</v>
      </c>
      <c r="AC17" s="88">
        <f t="shared" si="11"/>
        <v>4.1889414814843531E-3</v>
      </c>
      <c r="AD17" s="91">
        <f t="shared" si="22"/>
        <v>5.7213009445896898E-3</v>
      </c>
    </row>
    <row r="18" spans="1:66" ht="17.25" customHeight="1">
      <c r="A18"/>
      <c r="B18" s="44">
        <v>75.8</v>
      </c>
      <c r="C18" s="44">
        <v>11.1357</v>
      </c>
      <c r="D18" s="20"/>
      <c r="E18" s="32">
        <f t="shared" si="0"/>
        <v>89.533299999999997</v>
      </c>
      <c r="F18" s="30">
        <f t="shared" si="1"/>
        <v>8.1644000000000005</v>
      </c>
      <c r="G18" s="26">
        <f t="shared" si="31"/>
        <v>128.0651</v>
      </c>
      <c r="H18" s="9">
        <f t="shared" si="2"/>
        <v>5.3483600650890521E-2</v>
      </c>
      <c r="I18" s="11">
        <f t="shared" si="16"/>
        <v>0.8389327648959336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1983.8</v>
      </c>
      <c r="P18" s="29">
        <f t="shared" si="35"/>
        <v>1983.8</v>
      </c>
      <c r="Q18" s="9">
        <f t="shared" si="36"/>
        <v>8.1298614013950027E-2</v>
      </c>
      <c r="R18" s="11">
        <f t="shared" si="37"/>
        <v>8.1298614013950027E-2</v>
      </c>
      <c r="S18"/>
      <c r="T18" s="79"/>
      <c r="U18" s="90">
        <f t="shared" si="5"/>
        <v>8.1298614013950027E-2</v>
      </c>
      <c r="V18" s="85">
        <f t="shared" si="6"/>
        <v>0.91870138598605</v>
      </c>
      <c r="W18" s="86">
        <f t="shared" si="7"/>
        <v>3.8348249442368525E-2</v>
      </c>
      <c r="X18" s="86">
        <f t="shared" si="8"/>
        <v>4.8529624847343787E-4</v>
      </c>
      <c r="Y18" s="86">
        <f>X18+Y19</f>
        <v>4.8529624847343787E-4</v>
      </c>
      <c r="Z18" s="86">
        <f t="shared" si="10"/>
        <v>2.6921476419318398E-4</v>
      </c>
      <c r="AA18" s="84">
        <f t="shared" si="20"/>
        <v>0.99973078523580683</v>
      </c>
      <c r="AB18" s="89">
        <f t="shared" si="21"/>
        <v>1.1195750882661724E-3</v>
      </c>
      <c r="AC18" s="88">
        <f t="shared" si="11"/>
        <v>1.5323594631053365E-3</v>
      </c>
      <c r="AD18" s="91">
        <f t="shared" si="22"/>
        <v>1.5323594631053365E-3</v>
      </c>
      <c r="AU18" s="194" t="s">
        <v>80</v>
      </c>
      <c r="AV18" s="235">
        <f t="shared" ref="AV18:AW18" si="38">SLOPE(AV21:AV22,AV19:AV20)*0.65+INTERCEPT(AV21:AV22,AV19:AV20)</f>
        <v>56.056986923244501</v>
      </c>
      <c r="AW18" s="236">
        <f t="shared" si="38"/>
        <v>30.967653933883355</v>
      </c>
      <c r="AX18" s="191">
        <f>SLOPE(AX21:AX22,AX19:AX20)*0.65+INTERCEPT(AX21:AX22,AX19:AX20)</f>
        <v>41.832371922040821</v>
      </c>
      <c r="AY18" s="237">
        <f>SLOPE(AY21:AY22,AY19:AY20)*0.65+INTERCEPT(AY21:AY22,AY19:AY20)</f>
        <v>12.591309152186518</v>
      </c>
    </row>
    <row r="19" spans="1:66" ht="17.25" customHeight="1" thickBot="1">
      <c r="A19"/>
      <c r="B19" s="44">
        <v>62.066699999999997</v>
      </c>
      <c r="C19" s="44">
        <v>15.4773</v>
      </c>
      <c r="E19" s="32">
        <f t="shared" si="0"/>
        <v>75.8</v>
      </c>
      <c r="F19" s="30">
        <f t="shared" si="1"/>
        <v>11.1357</v>
      </c>
      <c r="G19" s="26">
        <f t="shared" si="31"/>
        <v>119.9007</v>
      </c>
      <c r="H19" s="9">
        <f t="shared" si="2"/>
        <v>7.2948083358008134E-2</v>
      </c>
      <c r="I19" s="11">
        <f t="shared" si="16"/>
        <v>0.78544916424504307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2.7224556389190906E-2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0.72277031912955769</v>
      </c>
      <c r="AW19" s="170">
        <f t="shared" si="39"/>
        <v>0.68288105315901215</v>
      </c>
      <c r="AX19" s="170">
        <f>INDEX(AX8:AX16,MATCH(0.65,AX8:AX16,-1))</f>
        <v>0.86138515956477879</v>
      </c>
      <c r="AY19" s="170">
        <f>INDEX(AY8:AY16,MATCH(0.65,AY8:AY16,-1))</f>
        <v>0.71320907816764623</v>
      </c>
    </row>
    <row r="20" spans="1:66" ht="17.25" customHeight="1">
      <c r="A20"/>
      <c r="B20" s="44">
        <v>48.333300000000001</v>
      </c>
      <c r="C20" s="44">
        <v>21.8597</v>
      </c>
      <c r="E20" s="32">
        <f t="shared" si="0"/>
        <v>62.066699999999997</v>
      </c>
      <c r="F20" s="30">
        <f t="shared" si="1"/>
        <v>15.4773</v>
      </c>
      <c r="G20" s="26">
        <f t="shared" si="31"/>
        <v>108.765</v>
      </c>
      <c r="H20" s="9">
        <f t="shared" si="2"/>
        <v>0.10138916911886088</v>
      </c>
      <c r="I20" s="11">
        <f t="shared" si="16"/>
        <v>0.7125010808870349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0.73062170804058346</v>
      </c>
      <c r="AC20" s="78">
        <f>SUM(AC8:AC19)</f>
        <v>1</v>
      </c>
      <c r="AD20" s="148"/>
      <c r="AV20" s="170" cm="1">
        <f t="array" ref="AV20">INDEX(AV8:AV16,MATCH(0.65,AV8:AV16,-1)+1)</f>
        <v>0.42960068820443359</v>
      </c>
      <c r="AW20" s="170" cm="1">
        <f t="array" ref="AW20">INDEX(AW8:AW16,MATCH(0.65,AW8:AW16,-1)+1)</f>
        <v>0.17326817448238563</v>
      </c>
      <c r="AX20" s="170" cm="1">
        <f t="array" ref="AX20">INDEX(AX8:AX16,MATCH(0.65,AX8:AX16,-1)+1)</f>
        <v>0.5562408706817229</v>
      </c>
      <c r="AY20" s="170" cm="1">
        <f t="array" ref="AY20">INDEX(AY8:AY16,MATCH(0.65,AY8:AY16,-1)+1)</f>
        <v>0.56486103256370546</v>
      </c>
      <c r="BD20" s="169"/>
    </row>
    <row r="21" spans="1:66" ht="17.25" customHeight="1">
      <c r="A21"/>
      <c r="B21" s="44">
        <v>34.6</v>
      </c>
      <c r="C21" s="44">
        <v>30.8916</v>
      </c>
      <c r="E21" s="32">
        <f t="shared" si="0"/>
        <v>48.333300000000001</v>
      </c>
      <c r="F21" s="30">
        <f t="shared" si="1"/>
        <v>21.8597</v>
      </c>
      <c r="G21" s="26">
        <f t="shared" si="31"/>
        <v>93.287700000000001</v>
      </c>
      <c r="H21" s="9">
        <f t="shared" si="2"/>
        <v>0.143199189793282</v>
      </c>
      <c r="I21" s="11">
        <f t="shared" si="16"/>
        <v>0.61111191176817403</v>
      </c>
      <c r="K21"/>
      <c r="L21"/>
      <c r="N21" t="s">
        <v>80</v>
      </c>
      <c r="O21" s="159">
        <f>N12+(0.65-R12)/(R11-R12)*(N11-N12)</f>
        <v>12.59130915218652</v>
      </c>
      <c r="S21"/>
      <c r="T21"/>
      <c r="W21" t="s">
        <v>80</v>
      </c>
      <c r="X21" s="159">
        <f>N11+(0.65-AD11)/(AD10-AD11)*(N10-N11)</f>
        <v>30.646921219373084</v>
      </c>
      <c r="AV21" s="170">
        <f t="shared" ref="AV21:AW21" si="40">INDEX($AU$8:$AU$16,MATCH(0.65,AV8:AV16,-1))</f>
        <v>64</v>
      </c>
      <c r="AW21" s="170">
        <f t="shared" si="40"/>
        <v>32</v>
      </c>
      <c r="AX21" s="170">
        <f>INDEX($AU$8:$AU$16,MATCH(0.65,AX8:AX16,-1))</f>
        <v>64</v>
      </c>
      <c r="AY21" s="170">
        <f>INDEX($AU$8:$AU$16,MATCH(0.65,AY8:AY16,-1))</f>
        <v>16</v>
      </c>
      <c r="BD21" s="169"/>
    </row>
    <row r="22" spans="1:66" ht="17.25" customHeight="1">
      <c r="A22"/>
      <c r="B22" s="44">
        <v>20.866700000000002</v>
      </c>
      <c r="C22" s="44">
        <v>40.5364</v>
      </c>
      <c r="E22" s="32">
        <f t="shared" si="0"/>
        <v>34.6</v>
      </c>
      <c r="F22" s="30">
        <f t="shared" si="1"/>
        <v>30.8916</v>
      </c>
      <c r="G22" s="26">
        <f t="shared" si="31"/>
        <v>71.427999999999997</v>
      </c>
      <c r="H22" s="9">
        <f t="shared" si="2"/>
        <v>0.20236563591532133</v>
      </c>
      <c r="I22" s="11">
        <f t="shared" si="16"/>
        <v>0.46791272197489198</v>
      </c>
      <c r="K22" s="24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5">
        <v>8</v>
      </c>
      <c r="C23" s="65">
        <v>0</v>
      </c>
      <c r="E23" s="32">
        <f t="shared" si="0"/>
        <v>20.866700000000002</v>
      </c>
      <c r="F23" s="30">
        <f t="shared" si="1"/>
        <v>40.5364</v>
      </c>
      <c r="G23" s="26">
        <f>F23</f>
        <v>40.5364</v>
      </c>
      <c r="H23" s="9">
        <f t="shared" si="2"/>
        <v>0.26554708605957061</v>
      </c>
      <c r="I23" s="11">
        <f>H23</f>
        <v>0.26554708605957061</v>
      </c>
      <c r="K23" s="24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U24" s="194" t="s">
        <v>176</v>
      </c>
      <c r="AV24" s="235">
        <f t="shared" ref="AV24:AW24" si="41">SLOPE(AV27:AV28,AV25:AV26)*0.84+INTERCEPT(AV27:AV28,AV25:AV26)</f>
        <v>100.57319083191516</v>
      </c>
      <c r="AW24" s="236">
        <f t="shared" si="41"/>
        <v>47.854638611147664</v>
      </c>
      <c r="AX24" s="191">
        <f>SLOPE(AX27:AX28,AX25:AX26)*0.84+INTERCEPT(AX27:AX28,AX25:AX26)</f>
        <v>61.757372066251648</v>
      </c>
      <c r="AY24" s="237">
        <f>SLOPE(AY27:AY28,AY25:AY26)*0.84+INTERCEPT(AY27:AY28,AY25:AY26)</f>
        <v>27.180579559570845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A25"/>
      <c r="AB25"/>
      <c r="AU25" s="193"/>
      <c r="AV25" s="170">
        <f t="shared" ref="AV25:AW25" si="42">INDEX(AV8:AV16,MATCH(0.84,AV8:AV16,-1))</f>
        <v>0.92791237551150085</v>
      </c>
      <c r="AW25" s="170">
        <f t="shared" si="42"/>
        <v>1</v>
      </c>
      <c r="AX25" s="170">
        <f>INDEX(AX8:AX16,MATCH(0.84,AX8:AX16,-1))</f>
        <v>0.86138515956477879</v>
      </c>
      <c r="AY25" s="170">
        <f>INDEX(AY8:AY16,MATCH(0.84,AY8:AY16,-1))</f>
        <v>0.89465358545001528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E21+(0.65-I21)/(I20-I21)*(E20-E21)</f>
        <v>53.60078246942296</v>
      </c>
      <c r="I26" s="23"/>
      <c r="M26"/>
      <c r="N26" s="287"/>
      <c r="O26"/>
      <c r="P26"/>
      <c r="Q26"/>
      <c r="R26"/>
      <c r="Z26" s="82"/>
      <c r="AA26"/>
      <c r="AB26"/>
      <c r="AV26" s="170">
        <f t="shared" ref="AV26:AW26" si="43">INDEX(AV8:AV16,MATCH(0.84,AV8:AV16,-1)+1)</f>
        <v>0.72277031912955769</v>
      </c>
      <c r="AW26" s="170">
        <f t="shared" si="43"/>
        <v>0.68288105315901215</v>
      </c>
      <c r="AX26" s="170">
        <f>INDEX(AX8:AX16,MATCH(0.84,AX8:AX16,-1)+1)</f>
        <v>0.5562408706817229</v>
      </c>
      <c r="AY26" s="170">
        <f>INDEX(AY8:AY16,MATCH(0.84,AY8:AY16,-1)+1)</f>
        <v>0.71320907816764623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4">SLOPE(F30:F31,F28:F29)*0.84+INTERCEPT(F30:F31,F28:F29)</f>
        <v>89.900313975000785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A27"/>
      <c r="AB27"/>
      <c r="AV27" s="170">
        <f t="shared" ref="AV27:AW27" si="45">INDEX($AU$8:$AU$16,MATCH(0.84,AV8:AV16,-1))</f>
        <v>128</v>
      </c>
      <c r="AW27" s="170">
        <f t="shared" si="45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0.87886793787716422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6">P28-P29</f>
        <v>0.1723468095011822</v>
      </c>
      <c r="R28" s="123">
        <f>Q28</f>
        <v>0.1723468095011822</v>
      </c>
      <c r="T28" s="113"/>
      <c r="U28" s="115">
        <f>U29+R28</f>
        <v>1</v>
      </c>
      <c r="V28" s="115">
        <f>U28-V31-V34-V37-V40-V43</f>
        <v>0.25712593137197071</v>
      </c>
      <c r="X28" s="130">
        <v>63</v>
      </c>
      <c r="Y28" s="131">
        <f>V28</f>
        <v>0.25712593137197071</v>
      </c>
      <c r="Z28" s="132">
        <f>ROUND(Y28*100,0)</f>
        <v>26</v>
      </c>
      <c r="AA28"/>
      <c r="AB28"/>
      <c r="AV28" s="170">
        <f t="shared" ref="AV28:AW28" si="47">INDEX($AU$8:$AU$16,MATCH(0.84,AV8:AV16,-1)+1)</f>
        <v>64</v>
      </c>
      <c r="AW28" s="170">
        <f t="shared" si="47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(I19-I20)/(E19-E20)*(B29-E20)+I20</f>
        <v>0.71745855259434699</v>
      </c>
      <c r="F29" s="170">
        <f>INDEX(I8:I24,MATCH(0.84,I8:I24,-1)+1)</f>
        <v>0.8389327648959336</v>
      </c>
      <c r="K29" s="44">
        <v>63</v>
      </c>
      <c r="L29" s="69">
        <f>((R9-R10)/(N9-N10))*(K29-N10)+R10</f>
        <v>0.93784782840328851</v>
      </c>
      <c r="N29" s="111"/>
      <c r="O29" s="124">
        <v>63</v>
      </c>
      <c r="P29" s="85">
        <f t="shared" ref="P29:P34" si="48">(C29+L29)/2</f>
        <v>0.8276531904988178</v>
      </c>
      <c r="Q29" s="119">
        <f t="shared" si="46"/>
        <v>0.16955824374157702</v>
      </c>
      <c r="R29" s="125">
        <f t="shared" ref="R29:R32" si="49">Q29/2</f>
        <v>8.477912187078851E-2</v>
      </c>
      <c r="S29" s="12"/>
      <c r="T29" s="129">
        <v>63</v>
      </c>
      <c r="U29" s="115">
        <f>P29</f>
        <v>0.8276531904988178</v>
      </c>
      <c r="V29" s="115"/>
      <c r="W29" s="12"/>
      <c r="X29" s="133">
        <v>31.5</v>
      </c>
      <c r="Y29" s="88">
        <f>V31</f>
        <v>0.19424768351337282</v>
      </c>
      <c r="Z29" s="134">
        <f t="shared" ref="Z29:Z33" si="50">ROUND(Y29*100,0)</f>
        <v>19</v>
      </c>
    </row>
    <row r="30" spans="1:66" customFormat="1" ht="14.4">
      <c r="B30" s="44">
        <v>31.5</v>
      </c>
      <c r="C30" s="69">
        <f>(I22-I23)/(E22-E23)*(B30-E23)+I23</f>
        <v>0.42223298940242238</v>
      </c>
      <c r="F30" s="170">
        <f>INDEX(E8:E24,MATCH(0.84,I8:I24,-1))</f>
        <v>103.2667</v>
      </c>
      <c r="K30" s="44">
        <v>31.5</v>
      </c>
      <c r="L30" s="69">
        <f>R10</f>
        <v>0.8939569041120593</v>
      </c>
      <c r="N30" s="111"/>
      <c r="O30" s="124">
        <v>31.5</v>
      </c>
      <c r="P30" s="85">
        <f t="shared" si="48"/>
        <v>0.65809494675724078</v>
      </c>
      <c r="Q30" s="119">
        <f t="shared" si="46"/>
        <v>0.21893712328516879</v>
      </c>
      <c r="R30" s="125">
        <f t="shared" si="49"/>
        <v>0.10946856164258439</v>
      </c>
      <c r="S30" s="12"/>
      <c r="T30" s="114"/>
      <c r="U30" s="115">
        <f>U29-R29</f>
        <v>0.74287406862802929</v>
      </c>
      <c r="V30" s="115"/>
      <c r="W30" s="12"/>
      <c r="X30" s="133">
        <v>16</v>
      </c>
      <c r="Y30" s="88">
        <f>V34</f>
        <v>0.18783221523769408</v>
      </c>
      <c r="Z30" s="134">
        <f t="shared" si="50"/>
        <v>19</v>
      </c>
    </row>
    <row r="31" spans="1:66" customFormat="1" ht="14.4">
      <c r="B31" s="65">
        <v>16</v>
      </c>
      <c r="C31" s="69">
        <f>(I23-I24)/(E23-E24)*(B31-E24)+I24</f>
        <v>0.16510656877649782</v>
      </c>
      <c r="F31" s="170">
        <f>INDEX(E8:E24,MATCH(0.84,I8:I24,-1)+1)</f>
        <v>89.533299999999997</v>
      </c>
      <c r="K31" s="44">
        <v>16</v>
      </c>
      <c r="L31" s="69">
        <f>R11</f>
        <v>0.71320907816764623</v>
      </c>
      <c r="N31" s="111"/>
      <c r="O31" s="124">
        <v>16</v>
      </c>
      <c r="P31" s="85">
        <f t="shared" si="48"/>
        <v>0.439157823472072</v>
      </c>
      <c r="Q31" s="119">
        <f t="shared" si="46"/>
        <v>0.15672730719021927</v>
      </c>
      <c r="R31" s="125">
        <f t="shared" si="49"/>
        <v>7.8363653595109634E-2</v>
      </c>
      <c r="S31" s="12"/>
      <c r="T31" s="114"/>
      <c r="U31" s="115">
        <f>U32+R29</f>
        <v>0.74287406862802929</v>
      </c>
      <c r="V31" s="115">
        <f>U31-V34-V37-V40-V43</f>
        <v>0.19424768351337282</v>
      </c>
      <c r="W31" s="12"/>
      <c r="X31" s="133">
        <v>8</v>
      </c>
      <c r="Y31" s="88">
        <f>V37</f>
        <v>0.1319671353625492</v>
      </c>
      <c r="Z31" s="134">
        <f t="shared" si="50"/>
        <v>13</v>
      </c>
    </row>
    <row r="32" spans="1:66" customFormat="1" ht="14.4">
      <c r="B32" s="65">
        <v>8</v>
      </c>
      <c r="C32" s="69">
        <v>0</v>
      </c>
      <c r="K32" s="44">
        <v>8</v>
      </c>
      <c r="L32" s="69">
        <f>R12</f>
        <v>0.56486103256370546</v>
      </c>
      <c r="N32" s="111"/>
      <c r="O32" s="124">
        <v>8</v>
      </c>
      <c r="P32" s="85">
        <f t="shared" si="48"/>
        <v>0.28243051628185273</v>
      </c>
      <c r="Q32" s="119">
        <f t="shared" si="46"/>
        <v>0.10720696353487918</v>
      </c>
      <c r="R32" s="125">
        <f t="shared" si="49"/>
        <v>5.3603481767439592E-2</v>
      </c>
      <c r="S32" s="12"/>
      <c r="T32" s="114">
        <v>31.5</v>
      </c>
      <c r="U32" s="115">
        <f>P30</f>
        <v>0.65809494675724078</v>
      </c>
      <c r="V32" s="115"/>
      <c r="W32" s="12"/>
      <c r="X32" s="133">
        <v>2</v>
      </c>
      <c r="Y32" s="88">
        <f>V40</f>
        <v>7.9940085404935801E-2</v>
      </c>
      <c r="Z32" s="134">
        <f t="shared" si="50"/>
        <v>8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0.35044710549394709</v>
      </c>
      <c r="N33" s="111"/>
      <c r="O33" s="124">
        <v>2</v>
      </c>
      <c r="P33" s="85">
        <f t="shared" si="48"/>
        <v>0.17522355274697354</v>
      </c>
      <c r="Q33" s="119">
        <f t="shared" si="46"/>
        <v>5.2673207274992417E-2</v>
      </c>
      <c r="R33" s="125">
        <f>Q33/2</f>
        <v>2.6336603637496209E-2</v>
      </c>
      <c r="S33" s="12"/>
      <c r="T33" s="114"/>
      <c r="U33" s="115">
        <f>U32-R30</f>
        <v>0.54862638511465645</v>
      </c>
      <c r="V33" s="115"/>
      <c r="W33" s="12"/>
      <c r="X33" s="135">
        <v>0.5</v>
      </c>
      <c r="Y33" s="97">
        <f>V43</f>
        <v>0.14888694910947733</v>
      </c>
      <c r="Z33" s="136">
        <f t="shared" si="50"/>
        <v>15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0.24510069094396225</v>
      </c>
      <c r="N34" s="111"/>
      <c r="O34" s="126">
        <v>0.5</v>
      </c>
      <c r="P34" s="93">
        <f t="shared" si="48"/>
        <v>0.12255034547198113</v>
      </c>
      <c r="Q34" s="127"/>
      <c r="R34" s="128"/>
      <c r="S34" s="12"/>
      <c r="T34" s="114"/>
      <c r="U34" s="115">
        <f>U35+R30</f>
        <v>0.54862638511465645</v>
      </c>
      <c r="V34" s="115">
        <f>U34-V37-V40-V43</f>
        <v>0.18783221523769408</v>
      </c>
      <c r="W34" s="12"/>
      <c r="X34" s="79"/>
      <c r="Y34" s="79"/>
      <c r="Z34" s="116">
        <f>SUM(Z28:Z33)</f>
        <v>100</v>
      </c>
    </row>
    <row r="35" spans="2:26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0.439157823472072</v>
      </c>
      <c r="V35" s="115"/>
      <c r="W35" s="12"/>
      <c r="X35" s="12"/>
      <c r="Y35" s="12"/>
      <c r="Z35" s="12"/>
    </row>
    <row r="36" spans="2:26" customFormat="1" ht="13.2">
      <c r="B36" s="12"/>
      <c r="C36" s="13"/>
      <c r="N36" s="12"/>
      <c r="O36" s="12"/>
      <c r="P36" s="12"/>
      <c r="Q36" s="12"/>
      <c r="T36" s="114"/>
      <c r="U36" s="115">
        <f>U35-R31</f>
        <v>0.36079416987696233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0.36079416987696233</v>
      </c>
      <c r="V37" s="115">
        <f>U37-V40-V43</f>
        <v>0.1319671353625492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0.28243051628185273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0.22882703451441314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0.22882703451441314</v>
      </c>
      <c r="V40" s="115">
        <f>U40-V43</f>
        <v>7.9940085404935801E-2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0.17522355274697354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0.14888694910947733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0.14888694910947733</v>
      </c>
      <c r="V43" s="115">
        <f>U43</f>
        <v>0.14888694910947733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0.12255034547198113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125</v>
      </c>
      <c r="C3" s="294"/>
      <c r="D3" s="294" t="s">
        <v>126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pos8b!AV8</f>
        <v>1.0000000000000002</v>
      </c>
      <c r="C5" s="212">
        <f>pos8b!AY8</f>
        <v>1</v>
      </c>
      <c r="D5" s="211">
        <f>'pos10'!AV8</f>
        <v>1</v>
      </c>
      <c r="E5" s="212">
        <f>'pos10'!AY8</f>
        <v>1</v>
      </c>
      <c r="F5" s="198">
        <f>0.5*(B5+D5)</f>
        <v>1</v>
      </c>
      <c r="G5" s="169">
        <f>0.5*(C5+E5)</f>
        <v>1</v>
      </c>
      <c r="H5" s="195">
        <f>F5-F6</f>
        <v>3.6043812244249462E-2</v>
      </c>
      <c r="I5" s="202">
        <f>G5-G6</f>
        <v>0</v>
      </c>
    </row>
    <row r="6" spans="1:9">
      <c r="A6" s="196">
        <v>128</v>
      </c>
      <c r="B6" s="198">
        <f>pos8b!AV9</f>
        <v>0.92791237551150085</v>
      </c>
      <c r="C6" s="199">
        <f>pos8b!AY9</f>
        <v>1</v>
      </c>
      <c r="D6" s="198">
        <f>'pos10'!AV9</f>
        <v>1.0000000000000002</v>
      </c>
      <c r="E6" s="199">
        <f>'pos10'!AY9</f>
        <v>1</v>
      </c>
      <c r="F6" s="198">
        <f t="shared" ref="F6:G13" si="0">0.5*(B6+D6)</f>
        <v>0.96395618775575054</v>
      </c>
      <c r="G6" s="169">
        <f t="shared" si="0"/>
        <v>1</v>
      </c>
      <c r="H6" s="195">
        <f t="shared" ref="H6:H12" si="1">F6-F7</f>
        <v>0.13030121814330808</v>
      </c>
      <c r="I6" s="202">
        <f t="shared" ref="I6:I12" si="2">G6-G7</f>
        <v>4.2249953775300386E-2</v>
      </c>
    </row>
    <row r="7" spans="1:9">
      <c r="A7" s="196">
        <v>64</v>
      </c>
      <c r="B7" s="198">
        <f>pos8b!AV10</f>
        <v>0.72277031912955769</v>
      </c>
      <c r="C7" s="199">
        <f>pos8b!AY10</f>
        <v>0.94067292711222994</v>
      </c>
      <c r="D7" s="198">
        <f>'pos10'!AV10</f>
        <v>0.9445396200953271</v>
      </c>
      <c r="E7" s="199">
        <f>'pos10'!AY10</f>
        <v>0.97482716533716929</v>
      </c>
      <c r="F7" s="198">
        <f t="shared" si="0"/>
        <v>0.83365496961244245</v>
      </c>
      <c r="G7" s="169">
        <f t="shared" si="0"/>
        <v>0.95775004622469961</v>
      </c>
      <c r="H7" s="195">
        <f t="shared" si="1"/>
        <v>0.33129907211422993</v>
      </c>
      <c r="I7" s="202">
        <f t="shared" si="2"/>
        <v>3.4108670127439011E-2</v>
      </c>
    </row>
    <row r="8" spans="1:9">
      <c r="A8" s="196">
        <v>32</v>
      </c>
      <c r="B8" s="198">
        <f>pos8b!AV11</f>
        <v>0.42960068820443359</v>
      </c>
      <c r="C8" s="199">
        <f>pos8b!AY11</f>
        <v>0.89465358545001528</v>
      </c>
      <c r="D8" s="198">
        <f>'pos10'!AV11</f>
        <v>0.57511110679199151</v>
      </c>
      <c r="E8" s="199">
        <f>'pos10'!AY11</f>
        <v>0.95262916674450593</v>
      </c>
      <c r="F8" s="198">
        <f t="shared" si="0"/>
        <v>0.50235589749821252</v>
      </c>
      <c r="G8" s="169">
        <f t="shared" si="0"/>
        <v>0.9236413760972606</v>
      </c>
      <c r="H8" s="195">
        <f t="shared" si="1"/>
        <v>0.35488841588667025</v>
      </c>
      <c r="I8" s="202">
        <f t="shared" si="2"/>
        <v>0.24065590331394748</v>
      </c>
    </row>
    <row r="9" spans="1:9">
      <c r="A9" s="196">
        <v>16</v>
      </c>
      <c r="B9" s="198">
        <f>pos8b!AV12</f>
        <v>0.16510656877649785</v>
      </c>
      <c r="C9" s="199">
        <f>pos8b!AY12</f>
        <v>0.71320907816764623</v>
      </c>
      <c r="D9" s="198">
        <f>'pos10'!AV12</f>
        <v>0.12982839444658673</v>
      </c>
      <c r="E9" s="199">
        <f>'pos10'!AY12</f>
        <v>0.65276186739898001</v>
      </c>
      <c r="F9" s="198">
        <f t="shared" si="0"/>
        <v>0.14746748161154227</v>
      </c>
      <c r="G9" s="169">
        <f t="shared" si="0"/>
        <v>0.68298547278331312</v>
      </c>
      <c r="H9" s="195">
        <f t="shared" si="1"/>
        <v>0.14746748161154227</v>
      </c>
      <c r="I9" s="202">
        <f t="shared" si="2"/>
        <v>0.17048041746654474</v>
      </c>
    </row>
    <row r="10" spans="1:9">
      <c r="A10" s="196">
        <v>8</v>
      </c>
      <c r="B10" s="198">
        <f>pos8b!AV13</f>
        <v>0</v>
      </c>
      <c r="C10" s="199">
        <f>pos8b!AY13</f>
        <v>0.56486103256370546</v>
      </c>
      <c r="D10" s="198">
        <f>'pos10'!AV13</f>
        <v>0</v>
      </c>
      <c r="E10" s="199">
        <f>'pos10'!AY13</f>
        <v>0.4601490780698313</v>
      </c>
      <c r="F10" s="198">
        <f t="shared" si="0"/>
        <v>0</v>
      </c>
      <c r="G10" s="169">
        <f t="shared" si="0"/>
        <v>0.51250505531676838</v>
      </c>
      <c r="H10" s="195">
        <f t="shared" si="1"/>
        <v>0</v>
      </c>
      <c r="I10" s="202">
        <f t="shared" si="2"/>
        <v>0.23097118479811968</v>
      </c>
    </row>
    <row r="11" spans="1:9">
      <c r="A11" s="196">
        <v>2</v>
      </c>
      <c r="B11" s="198">
        <f>pos8b!AV14</f>
        <v>0</v>
      </c>
      <c r="C11" s="199">
        <f>pos8b!AY14</f>
        <v>0.35044710549394709</v>
      </c>
      <c r="D11" s="198">
        <f>'pos10'!AV14</f>
        <v>0</v>
      </c>
      <c r="E11" s="199">
        <f>'pos10'!AY14</f>
        <v>0.21262063554335031</v>
      </c>
      <c r="F11" s="198">
        <f t="shared" si="0"/>
        <v>0</v>
      </c>
      <c r="G11" s="169">
        <f t="shared" si="0"/>
        <v>0.2815338705186487</v>
      </c>
      <c r="H11" s="195">
        <f t="shared" si="1"/>
        <v>0</v>
      </c>
      <c r="I11" s="202">
        <f t="shared" si="2"/>
        <v>5.7049533343762393E-2</v>
      </c>
    </row>
    <row r="12" spans="1:9">
      <c r="A12" s="196">
        <v>1</v>
      </c>
      <c r="B12" s="198">
        <f>pos8b!AV15</f>
        <v>0</v>
      </c>
      <c r="C12" s="199">
        <f>pos8b!AY15</f>
        <v>0.28891375085036108</v>
      </c>
      <c r="D12" s="198">
        <f>'pos10'!AV15</f>
        <v>0</v>
      </c>
      <c r="E12" s="199">
        <f>'pos10'!AY15</f>
        <v>0.16005492349941153</v>
      </c>
      <c r="F12" s="198">
        <f t="shared" si="0"/>
        <v>0</v>
      </c>
      <c r="G12" s="169">
        <f t="shared" si="0"/>
        <v>0.22448433717488631</v>
      </c>
      <c r="H12" s="195">
        <f t="shared" si="1"/>
        <v>0</v>
      </c>
      <c r="I12" s="202">
        <f t="shared" si="2"/>
        <v>0.22448433717488631</v>
      </c>
    </row>
    <row r="13" spans="1:9" ht="13.8" thickBot="1">
      <c r="A13" s="197">
        <v>6.3E-2</v>
      </c>
      <c r="B13" s="200">
        <f>pos8b!AV16</f>
        <v>0</v>
      </c>
      <c r="C13" s="201">
        <f>pos8b!AY16</f>
        <v>0</v>
      </c>
      <c r="D13" s="200">
        <f>'pos10'!AV16</f>
        <v>0</v>
      </c>
      <c r="E13" s="201">
        <f>'pos10'!AY16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46.260864812890823</v>
      </c>
      <c r="G15" s="214">
        <f>SLOPE(G18:G19,G16:G17)*0.65+INTERCEPT(G18:G19,G16:G17)</f>
        <v>14.452116752246404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0.83365496961244245</v>
      </c>
      <c r="G16" s="170">
        <f>INDEX(G5:G13,MATCH(0.65,G5:G13,-1))</f>
        <v>0.68298547278331312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0.50235589749821252</v>
      </c>
      <c r="G17" s="170" cm="1">
        <f t="array" ref="G17">INDEX(G5:G13,MATCH(0.65,G5:G13,-1)+1)</f>
        <v>0.51250505531676838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67.116486174036083</v>
      </c>
      <c r="G21" s="216">
        <f>SLOPE(G24:G25,G22:G23)*0.84+INTERCEPT(G24:G25,G22:G23)</f>
        <v>26.439105797415898</v>
      </c>
    </row>
    <row r="22" spans="1:9">
      <c r="E22" s="12"/>
      <c r="F22" s="170">
        <f>INDEX(F5:F13,MATCH(0.84,F5:F13,-1))</f>
        <v>0.96395618775575054</v>
      </c>
      <c r="G22" s="170">
        <f>INDEX(G5:G13,MATCH(0.84,G5:G13,-1))</f>
        <v>0.9236413760972606</v>
      </c>
    </row>
    <row r="23" spans="1:9">
      <c r="E23" s="12"/>
      <c r="F23" s="170">
        <f>INDEX(F5:F13,MATCH(0.84,F5:F13,-1)+1)</f>
        <v>0.83365496961244245</v>
      </c>
      <c r="G23" s="170">
        <f>INDEX(G5:G13,MATCH(0.84,G5:G13,-1)+1)</f>
        <v>0.68298547278331312</v>
      </c>
    </row>
    <row r="24" spans="1:9">
      <c r="E24" s="12"/>
      <c r="F24" s="170">
        <f>INDEX(A5:A13,MATCH(0.84,F5:F13,-1))</f>
        <v>128</v>
      </c>
      <c r="G24" s="170">
        <f>INDEX(A5:A13,MATCH(0.84,G5:G13,-1))</f>
        <v>32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N114"/>
  <sheetViews>
    <sheetView topLeftCell="AE1" zoomScale="80" zoomScaleNormal="80" workbookViewId="0">
      <selection activeCell="BA22" sqref="BA22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33.66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6.6640625" style="12" customWidth="1"/>
    <col min="24" max="24" width="31.66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5.6640625" style="12" customWidth="1"/>
    <col min="29" max="29" width="43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26</v>
      </c>
      <c r="D5" s="20"/>
      <c r="E5" s="2" t="s">
        <v>0</v>
      </c>
      <c r="F5" s="34" t="str">
        <f>'pos10'!C5</f>
        <v>position 10</v>
      </c>
      <c r="G5" s="35"/>
      <c r="H5" s="35"/>
      <c r="I5" s="36"/>
      <c r="K5" s="21" t="s">
        <v>12</v>
      </c>
      <c r="L5" s="22" t="str">
        <f>C5</f>
        <v>position 10</v>
      </c>
      <c r="N5" s="2" t="s">
        <v>0</v>
      </c>
      <c r="O5" s="34" t="str">
        <f>'pos10'!L5</f>
        <v>position 10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150.06489999999999</v>
      </c>
      <c r="D6" s="20"/>
      <c r="E6" s="5" t="s">
        <v>4</v>
      </c>
      <c r="F6" s="37">
        <f>'pos10'!C6</f>
        <v>150.06489999999999</v>
      </c>
      <c r="G6" s="38"/>
      <c r="H6" s="38"/>
      <c r="I6" s="39"/>
      <c r="K6" s="27" t="s">
        <v>6</v>
      </c>
      <c r="L6" s="28">
        <f>SUM(L7:L17)</f>
        <v>25490</v>
      </c>
      <c r="N6" s="5" t="s">
        <v>4</v>
      </c>
      <c r="O6" s="37">
        <f>'pos10'!L6</f>
        <v>25490</v>
      </c>
      <c r="P6" s="38"/>
      <c r="Q6" s="38"/>
      <c r="R6" s="39"/>
      <c r="S6"/>
      <c r="T6" s="83"/>
      <c r="U6" s="83"/>
    </row>
    <row r="7" spans="1:66" ht="33" thickBot="1">
      <c r="B7" s="48">
        <v>128</v>
      </c>
      <c r="C7" s="48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81</v>
      </c>
      <c r="L7" s="44">
        <v>679.4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66">
        <v>114.4667</v>
      </c>
      <c r="C8" s="66">
        <v>0.20530000000000001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150.06489999999997</v>
      </c>
      <c r="H8" s="9">
        <f>F8/$C$6</f>
        <v>0</v>
      </c>
      <c r="I8" s="10">
        <f t="shared" ref="I8" si="2">I9+H8</f>
        <v>1.0000000000000002</v>
      </c>
      <c r="K8" s="44">
        <v>63</v>
      </c>
      <c r="L8" s="44">
        <v>536.6</v>
      </c>
      <c r="N8" s="42">
        <f>K7</f>
        <v>81</v>
      </c>
      <c r="O8" s="30">
        <f>L7</f>
        <v>679.4</v>
      </c>
      <c r="P8" s="29">
        <f>O8+P9</f>
        <v>25490</v>
      </c>
      <c r="Q8" s="9">
        <f>O8/$L$6</f>
        <v>2.6653589642997254E-2</v>
      </c>
      <c r="R8" s="10">
        <f t="shared" ref="R8:R15" si="3">R9+Q8</f>
        <v>1</v>
      </c>
      <c r="S8"/>
      <c r="T8" s="79"/>
      <c r="U8" s="137">
        <f t="shared" ref="U8:U19" si="4">Q8</f>
        <v>2.6653589642997254E-2</v>
      </c>
      <c r="V8" s="138">
        <f t="shared" ref="V8:V19" si="5">1-R8</f>
        <v>0</v>
      </c>
      <c r="W8" s="139">
        <f t="shared" ref="W8:W19" si="6">SQRT(N8/$N$8)</f>
        <v>1</v>
      </c>
      <c r="X8" s="139">
        <f t="shared" ref="X8:X18" si="7">0.67*((N8/$N$8)^3)+0.33*(N8/$N$8)</f>
        <v>1</v>
      </c>
      <c r="Y8" s="139">
        <f t="shared" ref="Y8:Y17" si="8">X8+Y9</f>
        <v>1.8754077979067174</v>
      </c>
      <c r="Z8" s="139">
        <f t="shared" ref="Z8:Z18" si="9">Y8/$Y$8</f>
        <v>1</v>
      </c>
      <c r="AA8" s="140">
        <f>1-Z8</f>
        <v>0</v>
      </c>
      <c r="AB8" s="141">
        <v>0</v>
      </c>
      <c r="AC8" s="131">
        <f t="shared" ref="AC8:AC19" si="10">AB8/$AB$20</f>
        <v>0</v>
      </c>
      <c r="AD8" s="142">
        <f>AC8+AD9</f>
        <v>0.99999999999999989</v>
      </c>
      <c r="AU8" s="58">
        <v>256</v>
      </c>
      <c r="AV8" s="168">
        <f>IFERROR(SLOPE(BE8:BF8,BC8:BD8)*AU8+INTERCEPT(BE8:BF8,BC8:BD8),1)</f>
        <v>1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66">
        <v>107.4</v>
      </c>
      <c r="C9" s="66">
        <v>0.3135</v>
      </c>
      <c r="D9" s="20"/>
      <c r="E9" s="32">
        <f t="shared" si="0"/>
        <v>114.4667</v>
      </c>
      <c r="F9" s="30">
        <f t="shared" si="1"/>
        <v>0.20530000000000001</v>
      </c>
      <c r="G9" s="29">
        <f>F9+G10</f>
        <v>150.06489999999997</v>
      </c>
      <c r="H9" s="9">
        <f>F9/$C$6</f>
        <v>1.3680747463264229E-3</v>
      </c>
      <c r="I9" s="10">
        <f t="shared" ref="I9:I22" si="15">I10+H9</f>
        <v>1.0000000000000002</v>
      </c>
      <c r="K9" s="44">
        <v>31.5</v>
      </c>
      <c r="L9" s="44">
        <v>7635.1</v>
      </c>
      <c r="N9" s="42">
        <f t="shared" ref="N9:O16" si="16">K8</f>
        <v>63</v>
      </c>
      <c r="O9" s="30">
        <f t="shared" si="16"/>
        <v>536.6</v>
      </c>
      <c r="P9" s="29">
        <f t="shared" ref="P9:P15" si="17">O9+P10</f>
        <v>24810.6</v>
      </c>
      <c r="Q9" s="9">
        <f t="shared" ref="Q9:Q16" si="18">O9/$L$6</f>
        <v>2.1051392703020793E-2</v>
      </c>
      <c r="R9" s="11">
        <f t="shared" si="3"/>
        <v>0.97334641035700276</v>
      </c>
      <c r="S9"/>
      <c r="T9" s="79"/>
      <c r="U9" s="90">
        <f t="shared" si="4"/>
        <v>2.1051392703020793E-2</v>
      </c>
      <c r="V9" s="85">
        <f t="shared" si="5"/>
        <v>2.6653589642997244E-2</v>
      </c>
      <c r="W9" s="86">
        <f t="shared" si="6"/>
        <v>0.88191710368819687</v>
      </c>
      <c r="X9" s="86">
        <f t="shared" si="7"/>
        <v>0.57190672153635125</v>
      </c>
      <c r="Y9" s="86">
        <f t="shared" si="8"/>
        <v>0.87540779790671741</v>
      </c>
      <c r="Z9" s="86">
        <f t="shared" si="9"/>
        <v>0.46678263729297992</v>
      </c>
      <c r="AA9" s="84">
        <f t="shared" ref="AA9:AA18" si="19">1-Z9</f>
        <v>0.53321736270702003</v>
      </c>
      <c r="AB9" s="89">
        <f t="shared" ref="AB9:AB18" si="20">X9*(U9/W9)*(AA9/V9)</f>
        <v>0.27310323455523999</v>
      </c>
      <c r="AC9" s="88">
        <f t="shared" si="10"/>
        <v>0.15040666909820902</v>
      </c>
      <c r="AD9" s="91">
        <f t="shared" ref="AD9:AD18" si="21">AC9+AD10</f>
        <v>0.99999999999999989</v>
      </c>
      <c r="AU9" s="58">
        <v>128</v>
      </c>
      <c r="AV9" s="168">
        <f t="shared" ref="AV9:AV16" si="22">IFERROR(SLOPE(BE9:BF9,BC9:BD9)*AU9+INTERCEPT(BE9:BF9,BC9:BD9),0)</f>
        <v>1.0000000000000002</v>
      </c>
      <c r="AW9" s="168">
        <f t="shared" si="11"/>
        <v>1</v>
      </c>
      <c r="AX9" s="168">
        <f t="shared" si="12"/>
        <v>1</v>
      </c>
      <c r="AY9" s="168">
        <f t="shared" ref="AY9:AY16" si="23">IFERROR(SLOPE(BM9:BN9,BK9:BL9)*AU9+INTERCEPT(BM9:BN9,BK9:BL9),1)</f>
        <v>1</v>
      </c>
      <c r="AZ9" s="188">
        <f t="shared" si="13"/>
        <v>5.5460379904673118E-2</v>
      </c>
      <c r="BA9" s="189">
        <f t="shared" ref="BA9:BA15" si="24">AY9-AY10</f>
        <v>2.5172834662830712E-2</v>
      </c>
      <c r="BB9" s="74"/>
      <c r="BC9" s="171">
        <f t="shared" ref="BC9:BC16" si="25">INDEX($E$8:$E$24,MATCH(AU9,$E$8:$E$24,-1))</f>
        <v>128</v>
      </c>
      <c r="BD9" s="170" cm="1">
        <f t="array" ref="BD9">IFERROR(INDEX($E$8:$E$24,MATCH(AU9,$E$8:$E$24,-1)+1),BC9)</f>
        <v>114.4667</v>
      </c>
      <c r="BE9" s="170">
        <f t="shared" ref="BE9:BE16" si="26">INDEX($I$8:$I$24,MATCH(AU9,$E$8:$E$24,-1))</f>
        <v>1.0000000000000002</v>
      </c>
      <c r="BF9" s="172" cm="1">
        <f t="array" ref="BF9">IFERROR(INDEX($I$8:$I$24,MATCH(AU9,$E$8:$E$24,-1)+1),BE9)</f>
        <v>1.0000000000000002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7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8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66">
        <v>100.33329999999999</v>
      </c>
      <c r="C10" s="66">
        <v>0.48259999999999997</v>
      </c>
      <c r="D10" s="20"/>
      <c r="E10" s="32">
        <f t="shared" si="0"/>
        <v>107.4</v>
      </c>
      <c r="F10" s="30">
        <f t="shared" si="1"/>
        <v>0.3135</v>
      </c>
      <c r="G10" s="26">
        <f>F10+G11</f>
        <v>149.85959999999997</v>
      </c>
      <c r="H10" s="9">
        <f t="shared" ref="H10:H23" si="29">F10/$C$6</f>
        <v>2.0890961177463885E-3</v>
      </c>
      <c r="I10" s="11">
        <f t="shared" si="15"/>
        <v>0.99863192525367372</v>
      </c>
      <c r="K10" s="44">
        <v>16</v>
      </c>
      <c r="L10" s="44">
        <v>4909.7</v>
      </c>
      <c r="N10" s="42">
        <f t="shared" si="16"/>
        <v>31.5</v>
      </c>
      <c r="O10" s="30">
        <f t="shared" si="16"/>
        <v>7635.1</v>
      </c>
      <c r="P10" s="29">
        <f t="shared" si="17"/>
        <v>24274</v>
      </c>
      <c r="Q10" s="9">
        <f t="shared" si="18"/>
        <v>0.29953315025500199</v>
      </c>
      <c r="R10" s="11">
        <f t="shared" si="3"/>
        <v>0.95229501765398195</v>
      </c>
      <c r="S10"/>
      <c r="T10" s="79"/>
      <c r="U10" s="90">
        <f t="shared" si="4"/>
        <v>0.29953315025500199</v>
      </c>
      <c r="V10" s="85">
        <f t="shared" si="5"/>
        <v>4.7704982346018054E-2</v>
      </c>
      <c r="W10" s="86">
        <f t="shared" si="6"/>
        <v>0.62360956446232352</v>
      </c>
      <c r="X10" s="86">
        <f t="shared" si="7"/>
        <v>0.16773834019204392</v>
      </c>
      <c r="Y10" s="86">
        <f t="shared" si="8"/>
        <v>0.30350107637036616</v>
      </c>
      <c r="Z10" s="86">
        <f t="shared" si="9"/>
        <v>0.16183204352094854</v>
      </c>
      <c r="AA10" s="84">
        <f t="shared" si="19"/>
        <v>0.8381679564790514</v>
      </c>
      <c r="AB10" s="89">
        <f t="shared" si="20"/>
        <v>1.4155714076619155</v>
      </c>
      <c r="AC10" s="88">
        <f t="shared" si="10"/>
        <v>0.77960036117414255</v>
      </c>
      <c r="AD10" s="91">
        <f t="shared" si="21"/>
        <v>0.8495933309017909</v>
      </c>
      <c r="AU10" s="58">
        <v>64</v>
      </c>
      <c r="AV10" s="168">
        <f t="shared" si="22"/>
        <v>0.9445396200953271</v>
      </c>
      <c r="AW10" s="168">
        <f t="shared" si="11"/>
        <v>0.99999999999999989</v>
      </c>
      <c r="AX10" s="168">
        <f t="shared" si="12"/>
        <v>0.97226981004766344</v>
      </c>
      <c r="AY10" s="168">
        <f t="shared" si="23"/>
        <v>0.97482716533716929</v>
      </c>
      <c r="AZ10" s="188">
        <f t="shared" si="13"/>
        <v>0.36942851330333559</v>
      </c>
      <c r="BA10" s="189">
        <f t="shared" si="24"/>
        <v>2.2197998592663359E-2</v>
      </c>
      <c r="BB10" s="74"/>
      <c r="BC10" s="171">
        <f t="shared" si="25"/>
        <v>65</v>
      </c>
      <c r="BD10" s="170" cm="1">
        <f t="array" ref="BD10">IFERROR(INDEX($E$8:$E$24,MATCH(AU10,$E$8:$E$24,-1)+1),BC10)</f>
        <v>57.933300000000003</v>
      </c>
      <c r="BE10" s="170">
        <f t="shared" si="26"/>
        <v>0.94887611959892026</v>
      </c>
      <c r="BF10" s="172" cm="1">
        <f t="array" ref="BF10">IFERROR(INDEX($I$8:$I$24,MATCH(AU10,$E$8:$E$24,-1)+1),BE10)</f>
        <v>0.91823137855687775</v>
      </c>
      <c r="BG10" s="170">
        <f t="shared" si="14"/>
        <v>81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0.99999999999999989</v>
      </c>
      <c r="BJ10" s="172" cm="1">
        <f t="array" ref="BJ10">IFERROR(INDEX($AD$8:$AD$24,MATCH(AU10,$N$8:$N$24,-1)+1),BI10)</f>
        <v>0.99999999999999989</v>
      </c>
      <c r="BK10" s="170">
        <f t="shared" si="27"/>
        <v>81</v>
      </c>
      <c r="BL10" s="170" cm="1">
        <f t="array" ref="BL10">IFERROR(INDEX($N$8:$N$24,MATCH(AU10,$N$8:$N$24,-1)+1),BK10)</f>
        <v>63</v>
      </c>
      <c r="BM10" s="170">
        <f t="shared" si="28"/>
        <v>1</v>
      </c>
      <c r="BN10" s="172" cm="1">
        <f t="array" ref="BN10">IFERROR(INDEX($R$8:$R$24,MATCH(AU10,$N$8:$N$24,-1)+1),BM10)</f>
        <v>0.97334641035700276</v>
      </c>
    </row>
    <row r="11" spans="1:66" ht="17.25" customHeight="1">
      <c r="A11"/>
      <c r="B11" s="66">
        <v>93.2667</v>
      </c>
      <c r="C11" s="66">
        <v>0.74890000000000001</v>
      </c>
      <c r="D11" s="20"/>
      <c r="E11" s="32">
        <f t="shared" si="0"/>
        <v>100.33329999999999</v>
      </c>
      <c r="F11" s="30">
        <f t="shared" si="1"/>
        <v>0.48259999999999997</v>
      </c>
      <c r="G11" s="26">
        <f t="shared" ref="G11:G22" si="31">G12+F11</f>
        <v>149.54609999999997</v>
      </c>
      <c r="H11" s="9">
        <f t="shared" si="29"/>
        <v>3.2159419024701979E-3</v>
      </c>
      <c r="I11" s="11">
        <f t="shared" si="15"/>
        <v>0.99654282913592729</v>
      </c>
      <c r="K11" s="44">
        <v>8</v>
      </c>
      <c r="L11" s="44">
        <v>3908.2</v>
      </c>
      <c r="N11" s="42">
        <f t="shared" si="16"/>
        <v>16</v>
      </c>
      <c r="O11" s="30">
        <f t="shared" si="16"/>
        <v>4909.7</v>
      </c>
      <c r="P11" s="29">
        <f t="shared" si="17"/>
        <v>16638.900000000001</v>
      </c>
      <c r="Q11" s="9">
        <f t="shared" si="18"/>
        <v>0.19261278932914869</v>
      </c>
      <c r="R11" s="11">
        <f t="shared" si="3"/>
        <v>0.65276186739898001</v>
      </c>
      <c r="S11"/>
      <c r="T11" s="79"/>
      <c r="U11" s="90">
        <f t="shared" si="4"/>
        <v>0.19261278932914869</v>
      </c>
      <c r="V11" s="85">
        <f t="shared" si="5"/>
        <v>0.34723813260101999</v>
      </c>
      <c r="W11" s="86">
        <f t="shared" si="6"/>
        <v>0.44444444444444442</v>
      </c>
      <c r="X11" s="86">
        <f t="shared" si="7"/>
        <v>7.0349107426788668E-2</v>
      </c>
      <c r="Y11" s="86">
        <f t="shared" si="8"/>
        <v>0.13576273617832224</v>
      </c>
      <c r="Z11" s="86">
        <f t="shared" si="9"/>
        <v>7.2391048138893938E-2</v>
      </c>
      <c r="AA11" s="84">
        <f t="shared" si="19"/>
        <v>0.92760895186110603</v>
      </c>
      <c r="AB11" s="89">
        <f t="shared" si="20"/>
        <v>8.1444872803810006E-2</v>
      </c>
      <c r="AC11" s="88">
        <f t="shared" si="10"/>
        <v>4.4854291284750873E-2</v>
      </c>
      <c r="AD11" s="91">
        <f t="shared" si="21"/>
        <v>6.9992969727648374E-2</v>
      </c>
      <c r="AU11" s="58">
        <v>32</v>
      </c>
      <c r="AV11" s="168">
        <f t="shared" si="22"/>
        <v>0.57511110679199151</v>
      </c>
      <c r="AW11" s="168">
        <f t="shared" si="11"/>
        <v>0.85198073834779431</v>
      </c>
      <c r="AX11" s="168">
        <f t="shared" si="12"/>
        <v>0.71354592256989291</v>
      </c>
      <c r="AY11" s="168">
        <f t="shared" si="23"/>
        <v>0.95262916674450593</v>
      </c>
      <c r="AZ11" s="188">
        <f t="shared" si="13"/>
        <v>0.44528271234540479</v>
      </c>
      <c r="BA11" s="189">
        <f t="shared" si="24"/>
        <v>0.29986729934552592</v>
      </c>
      <c r="BB11" s="74"/>
      <c r="BC11" s="171">
        <f t="shared" si="25"/>
        <v>36.7333</v>
      </c>
      <c r="BD11" s="170" cm="1">
        <f t="array" ref="BD11">IFERROR(INDEX($E$8:$E$24,MATCH(AU11,$E$8:$E$24,-1)+1),BC11)</f>
        <v>29.666699999999999</v>
      </c>
      <c r="BE11" s="170">
        <f t="shared" si="26"/>
        <v>0.68242273842850665</v>
      </c>
      <c r="BF11" s="172" cm="1">
        <f t="array" ref="BF11">IFERROR(INDEX($I$8:$I$24,MATCH(AU11,$E$8:$E$24,-1)+1),BE11)</f>
        <v>0.52221138987198212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0.99999999999999989</v>
      </c>
      <c r="BJ11" s="172" cm="1">
        <f t="array" ref="BJ11">IFERROR(INDEX($AD$8:$AD$24,MATCH(AU11,$N$8:$N$24,-1)+1),BI11)</f>
        <v>0.8495933309017909</v>
      </c>
      <c r="BK11" s="170">
        <f t="shared" si="27"/>
        <v>63</v>
      </c>
      <c r="BL11" s="170" cm="1">
        <f t="array" ref="BL11">IFERROR(INDEX($N$8:$N$24,MATCH(AU11,$N$8:$N$24,-1)+1),BK11)</f>
        <v>31.5</v>
      </c>
      <c r="BM11" s="170">
        <f t="shared" si="28"/>
        <v>0.97334641035700276</v>
      </c>
      <c r="BN11" s="172" cm="1">
        <f t="array" ref="BN11">IFERROR(INDEX($R$8:$R$24,MATCH(AU11,$N$8:$N$24,-1)+1),BM11)</f>
        <v>0.95229501765398195</v>
      </c>
    </row>
    <row r="12" spans="1:66" ht="17.25" customHeight="1">
      <c r="A12"/>
      <c r="B12" s="66">
        <v>86.2</v>
      </c>
      <c r="C12" s="66">
        <v>1.1709000000000001</v>
      </c>
      <c r="D12" s="20"/>
      <c r="E12" s="32">
        <f t="shared" si="0"/>
        <v>93.2667</v>
      </c>
      <c r="F12" s="30">
        <f t="shared" si="1"/>
        <v>0.74890000000000001</v>
      </c>
      <c r="G12" s="26">
        <f t="shared" si="31"/>
        <v>149.06349999999998</v>
      </c>
      <c r="H12" s="9">
        <f t="shared" si="29"/>
        <v>4.9905074404474337E-3</v>
      </c>
      <c r="I12" s="11">
        <f t="shared" si="15"/>
        <v>0.99332688723345708</v>
      </c>
      <c r="K12" s="44">
        <v>4</v>
      </c>
      <c r="L12" s="44">
        <v>2401.3000000000002</v>
      </c>
      <c r="N12" s="42">
        <f t="shared" si="16"/>
        <v>8</v>
      </c>
      <c r="O12" s="30">
        <f t="shared" si="16"/>
        <v>3908.2</v>
      </c>
      <c r="P12" s="29">
        <f t="shared" si="17"/>
        <v>11729.2</v>
      </c>
      <c r="Q12" s="9">
        <f t="shared" si="18"/>
        <v>0.15332287171439779</v>
      </c>
      <c r="R12" s="11">
        <f t="shared" si="3"/>
        <v>0.4601490780698313</v>
      </c>
      <c r="S12"/>
      <c r="T12" s="79"/>
      <c r="U12" s="90">
        <f t="shared" si="4"/>
        <v>0.15332287171439779</v>
      </c>
      <c r="V12" s="85">
        <f t="shared" si="5"/>
        <v>0.5398509219301687</v>
      </c>
      <c r="W12" s="86">
        <f t="shared" si="6"/>
        <v>0.31426968052735443</v>
      </c>
      <c r="X12" s="86">
        <f t="shared" si="7"/>
        <v>3.3238082872793027E-2</v>
      </c>
      <c r="Y12" s="86">
        <f t="shared" si="8"/>
        <v>6.5413628751533559E-2</v>
      </c>
      <c r="Z12" s="86">
        <f t="shared" si="9"/>
        <v>3.4879682607988828E-2</v>
      </c>
      <c r="AA12" s="84">
        <f t="shared" si="19"/>
        <v>0.96512031739201121</v>
      </c>
      <c r="AB12" s="89">
        <f t="shared" si="20"/>
        <v>2.8989988171888983E-2</v>
      </c>
      <c r="AC12" s="88">
        <f t="shared" si="10"/>
        <v>1.5965711886317312E-2</v>
      </c>
      <c r="AD12" s="91">
        <f t="shared" si="21"/>
        <v>2.5138678442897501E-2</v>
      </c>
      <c r="AU12" s="58">
        <v>16</v>
      </c>
      <c r="AV12" s="168">
        <f t="shared" si="22"/>
        <v>0.12982839444658673</v>
      </c>
      <c r="AW12" s="168">
        <f t="shared" si="11"/>
        <v>6.9992969727648374E-2</v>
      </c>
      <c r="AX12" s="168">
        <f t="shared" si="12"/>
        <v>9.991068208711755E-2</v>
      </c>
      <c r="AY12" s="168">
        <f t="shared" si="23"/>
        <v>0.65276186739898001</v>
      </c>
      <c r="AZ12" s="188">
        <f t="shared" si="13"/>
        <v>0.12982839444658673</v>
      </c>
      <c r="BA12" s="189">
        <f t="shared" si="24"/>
        <v>0.19261278932914871</v>
      </c>
      <c r="BB12" s="74"/>
      <c r="BC12" s="171">
        <f t="shared" si="25"/>
        <v>22.6</v>
      </c>
      <c r="BD12" s="170" cm="1">
        <f t="array" ref="BD12">IFERROR(INDEX($E$8:$E$24,MATCH(AU12,$E$8:$E$24,-1)+1),BC12)</f>
        <v>15.533300000000001</v>
      </c>
      <c r="BE12" s="170">
        <f t="shared" si="26"/>
        <v>0.31925520224916021</v>
      </c>
      <c r="BF12" s="172" cm="1">
        <f t="array" ref="BF12">IFERROR(INDEX($I$8:$I$24,MATCH(AU12,$E$8:$E$24,-1)+1),BE12)</f>
        <v>0.11643362305242599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6.9992969727648374E-2</v>
      </c>
      <c r="BJ12" s="172" cm="1">
        <f t="array" ref="BJ12">IFERROR(INDEX($AD$8:$AD$24,MATCH(AU12,$N$8:$N$24,-1)+1),BI12)</f>
        <v>2.5138678442897501E-2</v>
      </c>
      <c r="BK12" s="170">
        <f t="shared" si="27"/>
        <v>16</v>
      </c>
      <c r="BL12" s="170" cm="1">
        <f t="array" ref="BL12">IFERROR(INDEX($N$8:$N$24,MATCH(AU12,$N$8:$N$24,-1)+1),BK12)</f>
        <v>8</v>
      </c>
      <c r="BM12" s="170">
        <f t="shared" si="28"/>
        <v>0.65276186739898001</v>
      </c>
      <c r="BN12" s="172" cm="1">
        <f t="array" ref="BN12">IFERROR(INDEX($R$8:$R$24,MATCH(AU12,$N$8:$N$24,-1)+1),BM12)</f>
        <v>0.4601490780698313</v>
      </c>
    </row>
    <row r="13" spans="1:66" ht="17.25" customHeight="1">
      <c r="A13"/>
      <c r="B13" s="66">
        <v>79.133300000000006</v>
      </c>
      <c r="C13" s="66">
        <v>1.8416999999999999</v>
      </c>
      <c r="D13" s="20"/>
      <c r="E13" s="32">
        <f t="shared" si="0"/>
        <v>86.2</v>
      </c>
      <c r="F13" s="30">
        <f t="shared" si="1"/>
        <v>1.1709000000000001</v>
      </c>
      <c r="G13" s="26">
        <f t="shared" si="31"/>
        <v>148.31459999999998</v>
      </c>
      <c r="H13" s="9">
        <f t="shared" si="29"/>
        <v>7.8026240646546932E-3</v>
      </c>
      <c r="I13" s="11">
        <f t="shared" si="15"/>
        <v>0.98833637979300959</v>
      </c>
      <c r="K13" s="44">
        <v>2</v>
      </c>
      <c r="L13" s="44">
        <v>1339.9</v>
      </c>
      <c r="N13" s="42">
        <f t="shared" si="16"/>
        <v>4</v>
      </c>
      <c r="O13" s="30">
        <f t="shared" si="16"/>
        <v>2401.3000000000002</v>
      </c>
      <c r="P13" s="29">
        <f t="shared" si="17"/>
        <v>7821</v>
      </c>
      <c r="Q13" s="9">
        <f t="shared" si="18"/>
        <v>9.4205570812083181E-2</v>
      </c>
      <c r="R13" s="11">
        <f t="shared" si="3"/>
        <v>0.30682620635543351</v>
      </c>
      <c r="S13"/>
      <c r="T13" s="79"/>
      <c r="U13" s="90">
        <f t="shared" si="4"/>
        <v>9.4205570812083181E-2</v>
      </c>
      <c r="V13" s="85">
        <f t="shared" si="5"/>
        <v>0.69317379364456655</v>
      </c>
      <c r="W13" s="86">
        <f t="shared" si="6"/>
        <v>0.22222222222222221</v>
      </c>
      <c r="X13" s="86">
        <f t="shared" si="7"/>
        <v>1.637698258132135E-2</v>
      </c>
      <c r="Y13" s="86">
        <f t="shared" si="8"/>
        <v>3.2175545878740539E-2</v>
      </c>
      <c r="Z13" s="86">
        <f t="shared" si="9"/>
        <v>1.715655971712076E-2</v>
      </c>
      <c r="AA13" s="84">
        <f t="shared" si="19"/>
        <v>0.98284344028287929</v>
      </c>
      <c r="AB13" s="89">
        <f t="shared" si="20"/>
        <v>9.8438546944396646E-3</v>
      </c>
      <c r="AC13" s="88">
        <f t="shared" si="10"/>
        <v>5.4213250095284547E-3</v>
      </c>
      <c r="AD13" s="91">
        <f t="shared" si="21"/>
        <v>9.1729665565801876E-3</v>
      </c>
      <c r="AU13" s="58">
        <v>8</v>
      </c>
      <c r="AV13" s="168">
        <f t="shared" si="22"/>
        <v>0</v>
      </c>
      <c r="AW13" s="168">
        <f t="shared" si="11"/>
        <v>2.5138678442897501E-2</v>
      </c>
      <c r="AX13" s="168">
        <f t="shared" si="12"/>
        <v>1.2569339221448751E-2</v>
      </c>
      <c r="AY13" s="168">
        <f t="shared" si="23"/>
        <v>0.4601490780698313</v>
      </c>
      <c r="AZ13" s="188">
        <f t="shared" si="13"/>
        <v>0</v>
      </c>
      <c r="BA13" s="189">
        <f t="shared" si="24"/>
        <v>0.24752844252648099</v>
      </c>
      <c r="BB13" s="74"/>
      <c r="BC13" s="171">
        <f t="shared" si="25"/>
        <v>8</v>
      </c>
      <c r="BD13" s="170" cm="1">
        <f t="array" ref="BD13">IFERROR(INDEX($E$8:$E$24,MATCH(AU13,$E$8:$E$24,-1)+1),BC13)</f>
        <v>8</v>
      </c>
      <c r="BE13" s="170">
        <f t="shared" si="26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2.5138678442897501E-2</v>
      </c>
      <c r="BJ13" s="172" cm="1">
        <f t="array" ref="BJ13">IFERROR(INDEX($AD$8:$AD$24,MATCH(AU13,$N$8:$N$24,-1)+1),BI13)</f>
        <v>9.1729665565801876E-3</v>
      </c>
      <c r="BK13" s="170">
        <f t="shared" si="27"/>
        <v>8</v>
      </c>
      <c r="BL13" s="170" cm="1">
        <f t="array" ref="BL13">IFERROR(INDEX($N$8:$N$24,MATCH(AU13,$N$8:$N$24,-1)+1),BK13)</f>
        <v>4</v>
      </c>
      <c r="BM13" s="170">
        <f t="shared" si="28"/>
        <v>0.4601490780698313</v>
      </c>
      <c r="BN13" s="172" cm="1">
        <f t="array" ref="BN13">IFERROR(INDEX($R$8:$R$24,MATCH(AU13,$N$8:$N$24,-1)+1),BM13)</f>
        <v>0.30682620635543351</v>
      </c>
    </row>
    <row r="14" spans="1:66" ht="17.25" customHeight="1">
      <c r="A14"/>
      <c r="B14" s="66">
        <v>72.066699999999997</v>
      </c>
      <c r="C14" s="66">
        <v>2.9089999999999998</v>
      </c>
      <c r="D14" s="20"/>
      <c r="E14" s="32">
        <f t="shared" si="0"/>
        <v>79.133300000000006</v>
      </c>
      <c r="F14" s="30">
        <f t="shared" si="1"/>
        <v>1.8416999999999999</v>
      </c>
      <c r="G14" s="26">
        <f t="shared" si="31"/>
        <v>147.1437</v>
      </c>
      <c r="H14" s="9">
        <f t="shared" si="29"/>
        <v>1.2272690016119692E-2</v>
      </c>
      <c r="I14" s="11">
        <f t="shared" si="15"/>
        <v>0.98053375572835488</v>
      </c>
      <c r="K14" s="44">
        <v>1</v>
      </c>
      <c r="L14" s="44">
        <v>597.5</v>
      </c>
      <c r="N14" s="42">
        <f t="shared" si="16"/>
        <v>2</v>
      </c>
      <c r="O14" s="30">
        <f t="shared" si="16"/>
        <v>1339.9</v>
      </c>
      <c r="P14" s="29">
        <f t="shared" si="17"/>
        <v>5419.7</v>
      </c>
      <c r="Q14" s="9">
        <f t="shared" si="18"/>
        <v>5.2565712043938805E-2</v>
      </c>
      <c r="R14" s="11">
        <f t="shared" si="3"/>
        <v>0.21262063554335034</v>
      </c>
      <c r="S14"/>
      <c r="T14" s="79"/>
      <c r="U14" s="90">
        <f t="shared" si="4"/>
        <v>5.2565712043938805E-2</v>
      </c>
      <c r="V14" s="85">
        <f t="shared" si="5"/>
        <v>0.78737936445664969</v>
      </c>
      <c r="W14" s="86">
        <f t="shared" si="6"/>
        <v>0.15713484026367722</v>
      </c>
      <c r="X14" s="86">
        <f t="shared" si="7"/>
        <v>8.1582339337762794E-3</v>
      </c>
      <c r="Y14" s="86">
        <f t="shared" si="8"/>
        <v>1.5798563297419185E-2</v>
      </c>
      <c r="Z14" s="86">
        <f t="shared" si="9"/>
        <v>8.4240682560097809E-3</v>
      </c>
      <c r="AA14" s="84">
        <f t="shared" si="19"/>
        <v>0.99157593174399017</v>
      </c>
      <c r="AB14" s="89">
        <f t="shared" si="20"/>
        <v>3.4369100470889643E-3</v>
      </c>
      <c r="AC14" s="88">
        <f t="shared" si="10"/>
        <v>1.8928160737995974E-3</v>
      </c>
      <c r="AD14" s="91">
        <f t="shared" si="21"/>
        <v>3.7516415470517333E-3</v>
      </c>
      <c r="AU14" s="58">
        <v>2</v>
      </c>
      <c r="AV14" s="168">
        <f t="shared" si="22"/>
        <v>0</v>
      </c>
      <c r="AW14" s="168">
        <f t="shared" si="11"/>
        <v>3.7516415470517329E-3</v>
      </c>
      <c r="AX14" s="168">
        <f t="shared" si="12"/>
        <v>1.8758207735258665E-3</v>
      </c>
      <c r="AY14" s="168">
        <f t="shared" si="23"/>
        <v>0.21262063554335031</v>
      </c>
      <c r="AZ14" s="188">
        <f t="shared" si="13"/>
        <v>0</v>
      </c>
      <c r="BA14" s="189">
        <f t="shared" si="24"/>
        <v>5.2565712043938784E-2</v>
      </c>
      <c r="BB14" s="74"/>
      <c r="BC14" s="171">
        <f t="shared" si="25"/>
        <v>8</v>
      </c>
      <c r="BD14" s="170" cm="1">
        <f t="array" ref="BD14">IFERROR(INDEX($E$8:$E$24,MATCH(AU14,$E$8:$E$24,-1)+1),BC14)</f>
        <v>8</v>
      </c>
      <c r="BE14" s="170">
        <f t="shared" si="26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3.7516415470517333E-3</v>
      </c>
      <c r="BJ14" s="172" cm="1">
        <f t="array" ref="BJ14">IFERROR(INDEX($AD$8:$AD$24,MATCH(AU14,$N$8:$N$24,-1)+1),BI14)</f>
        <v>1.858825473252136E-3</v>
      </c>
      <c r="BK14" s="170">
        <f t="shared" si="27"/>
        <v>2</v>
      </c>
      <c r="BL14" s="170" cm="1">
        <f t="array" ref="BL14">IFERROR(INDEX($N$8:$N$24,MATCH(AU14,$N$8:$N$24,-1)+1),BK14)</f>
        <v>1</v>
      </c>
      <c r="BM14" s="170">
        <f t="shared" si="28"/>
        <v>0.21262063554335034</v>
      </c>
      <c r="BN14" s="172" cm="1">
        <f t="array" ref="BN14">IFERROR(INDEX($R$8:$R$24,MATCH(AU14,$N$8:$N$24,-1)+1),BM14)</f>
        <v>0.16005492349941153</v>
      </c>
    </row>
    <row r="15" spans="1:66" ht="17.25" customHeight="1">
      <c r="A15"/>
      <c r="B15" s="66">
        <v>65</v>
      </c>
      <c r="C15" s="66">
        <v>4.5987</v>
      </c>
      <c r="D15" s="20"/>
      <c r="E15" s="32">
        <f t="shared" si="0"/>
        <v>72.066699999999997</v>
      </c>
      <c r="F15" s="30">
        <f t="shared" si="1"/>
        <v>2.9089999999999998</v>
      </c>
      <c r="G15" s="26">
        <f t="shared" si="31"/>
        <v>145.30199999999999</v>
      </c>
      <c r="H15" s="9">
        <f t="shared" si="29"/>
        <v>1.9384946113314972E-2</v>
      </c>
      <c r="I15" s="11">
        <f t="shared" si="15"/>
        <v>0.96826106571223525</v>
      </c>
      <c r="K15" s="44">
        <v>0.5</v>
      </c>
      <c r="L15" s="44">
        <v>286.10000000000002</v>
      </c>
      <c r="N15" s="42">
        <f t="shared" si="16"/>
        <v>1</v>
      </c>
      <c r="O15" s="30">
        <f t="shared" si="16"/>
        <v>597.5</v>
      </c>
      <c r="P15" s="29">
        <f t="shared" si="17"/>
        <v>4079.7999999999997</v>
      </c>
      <c r="Q15" s="9">
        <f t="shared" si="18"/>
        <v>2.3440564927422518E-2</v>
      </c>
      <c r="R15" s="11">
        <f t="shared" si="3"/>
        <v>0.16005492349941153</v>
      </c>
      <c r="S15"/>
      <c r="T15" s="79"/>
      <c r="U15" s="90">
        <f t="shared" si="4"/>
        <v>2.3440564927422518E-2</v>
      </c>
      <c r="V15" s="85">
        <f t="shared" si="5"/>
        <v>0.83994507650058847</v>
      </c>
      <c r="W15" s="86">
        <f t="shared" si="6"/>
        <v>0.1111111111111111</v>
      </c>
      <c r="X15" s="86">
        <f t="shared" si="7"/>
        <v>4.0753347972775902E-3</v>
      </c>
      <c r="Y15" s="86">
        <f t="shared" si="8"/>
        <v>7.6403293636429061E-3</v>
      </c>
      <c r="Z15" s="86">
        <f t="shared" si="9"/>
        <v>4.0739562734946758E-3</v>
      </c>
      <c r="AA15" s="84">
        <f t="shared" si="19"/>
        <v>0.99592604372650528</v>
      </c>
      <c r="AB15" s="89">
        <f t="shared" si="20"/>
        <v>1.0194127873999097E-3</v>
      </c>
      <c r="AC15" s="88">
        <f t="shared" si="10"/>
        <v>5.6142316307106253E-4</v>
      </c>
      <c r="AD15" s="91">
        <f t="shared" si="21"/>
        <v>1.858825473252136E-3</v>
      </c>
      <c r="AU15" s="58">
        <v>1</v>
      </c>
      <c r="AV15" s="168">
        <f t="shared" si="22"/>
        <v>0</v>
      </c>
      <c r="AW15" s="168">
        <f t="shared" si="11"/>
        <v>1.858825473252136E-3</v>
      </c>
      <c r="AX15" s="168">
        <f t="shared" si="12"/>
        <v>9.2941273662606799E-4</v>
      </c>
      <c r="AY15" s="168">
        <f t="shared" si="23"/>
        <v>0.16005492349941153</v>
      </c>
      <c r="AZ15" s="188">
        <f t="shared" si="13"/>
        <v>0</v>
      </c>
      <c r="BA15" s="189">
        <f t="shared" si="24"/>
        <v>0.16005492349941153</v>
      </c>
      <c r="BB15" s="74"/>
      <c r="BC15" s="171">
        <f t="shared" si="25"/>
        <v>8</v>
      </c>
      <c r="BD15" s="170" cm="1">
        <f t="array" ref="BD15">IFERROR(INDEX($E$8:$E$24,MATCH(AU15,$E$8:$E$24,-1)+1),BC15)</f>
        <v>8</v>
      </c>
      <c r="BE15" s="170">
        <f t="shared" si="26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1.858825473252136E-3</v>
      </c>
      <c r="BJ15" s="172" cm="1">
        <f t="array" ref="BJ15">IFERROR(INDEX($AD$8:$AD$24,MATCH(AU15,$N$8:$N$24,-1)+1),BI15)</f>
        <v>1.2974023101810733E-3</v>
      </c>
      <c r="BK15" s="170">
        <f t="shared" si="27"/>
        <v>1</v>
      </c>
      <c r="BL15" s="170" cm="1">
        <f t="array" ref="BL15">IFERROR(INDEX($N$8:$N$24,MATCH(AU15,$N$8:$N$24,-1)+1),BK15)</f>
        <v>0.5</v>
      </c>
      <c r="BM15" s="170">
        <f t="shared" si="28"/>
        <v>0.16005492349941153</v>
      </c>
      <c r="BN15" s="172" cm="1">
        <f t="array" ref="BN15">IFERROR(INDEX($R$8:$R$24,MATCH(AU15,$N$8:$N$24,-1)+1),BM15)</f>
        <v>0.136614358571989</v>
      </c>
    </row>
    <row r="16" spans="1:66" ht="17.25" customHeight="1" thickBot="1">
      <c r="A16"/>
      <c r="B16" s="66">
        <v>57.933300000000003</v>
      </c>
      <c r="C16" s="66">
        <v>7.2362000000000002</v>
      </c>
      <c r="D16" s="20"/>
      <c r="E16" s="32">
        <f t="shared" si="0"/>
        <v>65</v>
      </c>
      <c r="F16" s="30">
        <f t="shared" si="1"/>
        <v>4.5987</v>
      </c>
      <c r="G16" s="26">
        <f t="shared" si="31"/>
        <v>142.393</v>
      </c>
      <c r="H16" s="9">
        <f t="shared" si="29"/>
        <v>3.0644741042042477E-2</v>
      </c>
      <c r="I16" s="11">
        <f t="shared" si="15"/>
        <v>0.94887611959892026</v>
      </c>
      <c r="K16" s="44">
        <v>0.25</v>
      </c>
      <c r="L16" s="44">
        <v>884.3</v>
      </c>
      <c r="N16" s="42">
        <f t="shared" si="16"/>
        <v>0.5</v>
      </c>
      <c r="O16" s="30">
        <f t="shared" si="16"/>
        <v>286.10000000000002</v>
      </c>
      <c r="P16" s="29">
        <f>O16+P17</f>
        <v>3482.2999999999997</v>
      </c>
      <c r="Q16" s="9">
        <f t="shared" si="18"/>
        <v>1.1224009415457042E-2</v>
      </c>
      <c r="R16" s="11">
        <f>Q16+R17</f>
        <v>0.136614358571989</v>
      </c>
      <c r="S16"/>
      <c r="T16" s="79"/>
      <c r="U16" s="90">
        <f t="shared" si="4"/>
        <v>1.1224009415457042E-2</v>
      </c>
      <c r="V16" s="85">
        <f t="shared" si="5"/>
        <v>0.863385641428011</v>
      </c>
      <c r="W16" s="86">
        <f t="shared" si="6"/>
        <v>7.8567420131838608E-2</v>
      </c>
      <c r="X16" s="86">
        <f t="shared" si="7"/>
        <v>2.0371946274374765E-3</v>
      </c>
      <c r="Y16" s="86">
        <f t="shared" si="8"/>
        <v>3.5649945663653159E-3</v>
      </c>
      <c r="Z16" s="86">
        <f t="shared" si="9"/>
        <v>1.9009170007421704E-3</v>
      </c>
      <c r="AA16" s="84">
        <f t="shared" si="19"/>
        <v>0.99809908299925787</v>
      </c>
      <c r="AB16" s="89">
        <f t="shared" si="20"/>
        <v>3.3643942846128258E-4</v>
      </c>
      <c r="AC16" s="88">
        <f t="shared" si="10"/>
        <v>1.8528793286017048E-4</v>
      </c>
      <c r="AD16" s="91">
        <f t="shared" si="21"/>
        <v>1.2974023101810733E-3</v>
      </c>
      <c r="AU16" s="58">
        <v>6.3E-2</v>
      </c>
      <c r="AV16" s="168">
        <f t="shared" si="22"/>
        <v>0</v>
      </c>
      <c r="AW16" s="168">
        <f t="shared" si="11"/>
        <v>0</v>
      </c>
      <c r="AX16" s="168">
        <f t="shared" si="12"/>
        <v>0</v>
      </c>
      <c r="AY16" s="168">
        <f t="shared" si="23"/>
        <v>0</v>
      </c>
      <c r="AZ16" s="190">
        <f>SUM(AZ8:AZ15)</f>
        <v>1.0000000000000002</v>
      </c>
      <c r="BA16" s="190">
        <f>SUM(BA8:BA15)</f>
        <v>1</v>
      </c>
      <c r="BB16" s="74"/>
      <c r="BC16" s="173">
        <f t="shared" si="25"/>
        <v>8</v>
      </c>
      <c r="BD16" s="174" cm="1">
        <f t="array" ref="BD16">IFERROR(INDEX($E$8:$E$24,MATCH(AU16,$E$8:$E$24,-1)+1),BC16)</f>
        <v>8</v>
      </c>
      <c r="BE16" s="174">
        <f t="shared" si="26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7"/>
        <v>6.3E-2</v>
      </c>
      <c r="BL16" s="174" cm="1">
        <f t="array" ref="BL16">IFERROR(INDEX($N$8:$N$24,MATCH(AU16,$N$8:$N$24,-1)+1),BK16)</f>
        <v>0</v>
      </c>
      <c r="BM16" s="174">
        <f t="shared" si="28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66">
        <v>50.866700000000002</v>
      </c>
      <c r="C17" s="66">
        <v>11.230499999999999</v>
      </c>
      <c r="D17" s="20"/>
      <c r="E17" s="32">
        <f t="shared" si="0"/>
        <v>57.933300000000003</v>
      </c>
      <c r="F17" s="30">
        <f t="shared" si="1"/>
        <v>7.2362000000000002</v>
      </c>
      <c r="G17" s="26">
        <f t="shared" si="31"/>
        <v>137.79429999999999</v>
      </c>
      <c r="H17" s="9">
        <f t="shared" si="29"/>
        <v>4.8220469943337854E-2</v>
      </c>
      <c r="I17" s="11">
        <f t="shared" si="15"/>
        <v>0.91823137855687775</v>
      </c>
      <c r="K17" s="63">
        <v>0.125</v>
      </c>
      <c r="L17">
        <v>2311.9</v>
      </c>
      <c r="N17" s="42">
        <f t="shared" ref="N17:N19" si="33">K16</f>
        <v>0.25</v>
      </c>
      <c r="O17" s="30">
        <f t="shared" ref="O17:O19" si="34">L16</f>
        <v>884.3</v>
      </c>
      <c r="P17" s="29">
        <f t="shared" ref="P17:P19" si="35">O17+P18</f>
        <v>3196.2</v>
      </c>
      <c r="Q17" s="9">
        <f t="shared" ref="Q17:Q19" si="36">O17/$L$6</f>
        <v>3.4692036092585324E-2</v>
      </c>
      <c r="R17" s="11">
        <f t="shared" ref="R17:R19" si="37">Q17+R18</f>
        <v>0.12539034915653197</v>
      </c>
      <c r="S17"/>
      <c r="T17" s="79"/>
      <c r="U17" s="90">
        <f t="shared" si="4"/>
        <v>3.4692036092585324E-2</v>
      </c>
      <c r="V17" s="85">
        <f t="shared" si="5"/>
        <v>0.87460965084346798</v>
      </c>
      <c r="W17" s="86">
        <f t="shared" si="6"/>
        <v>5.5555555555555552E-2</v>
      </c>
      <c r="X17" s="86">
        <f t="shared" si="7"/>
        <v>1.0185382173185733E-3</v>
      </c>
      <c r="Y17" s="86">
        <f t="shared" si="8"/>
        <v>1.5277999389278394E-3</v>
      </c>
      <c r="Z17" s="86">
        <f t="shared" si="9"/>
        <v>8.1464945417904894E-4</v>
      </c>
      <c r="AA17" s="84">
        <f t="shared" si="19"/>
        <v>0.99918535054582092</v>
      </c>
      <c r="AB17" s="89">
        <f t="shared" si="20"/>
        <v>7.2662680799972493E-4</v>
      </c>
      <c r="AC17" s="88">
        <f t="shared" si="10"/>
        <v>4.0017657808661631E-4</v>
      </c>
      <c r="AD17" s="91">
        <f t="shared" si="21"/>
        <v>1.1121143773209028E-3</v>
      </c>
    </row>
    <row r="18" spans="1:66" ht="17.25" customHeight="1">
      <c r="A18"/>
      <c r="B18" s="66">
        <v>43.8</v>
      </c>
      <c r="C18" s="66">
        <v>16.919899999999998</v>
      </c>
      <c r="D18" s="20"/>
      <c r="E18" s="32">
        <f t="shared" si="0"/>
        <v>50.866700000000002</v>
      </c>
      <c r="F18" s="30">
        <f t="shared" si="1"/>
        <v>11.230499999999999</v>
      </c>
      <c r="G18" s="26">
        <f t="shared" si="31"/>
        <v>130.5581</v>
      </c>
      <c r="H18" s="9">
        <f t="shared" si="29"/>
        <v>7.4837620256302431E-2</v>
      </c>
      <c r="I18" s="11">
        <f t="shared" si="15"/>
        <v>0.87001090861353991</v>
      </c>
      <c r="K18" s="63">
        <v>6.3E-2</v>
      </c>
      <c r="L18" s="64">
        <v>0</v>
      </c>
      <c r="N18" s="42">
        <f t="shared" si="33"/>
        <v>0.125</v>
      </c>
      <c r="O18" s="30">
        <f t="shared" si="34"/>
        <v>2311.9</v>
      </c>
      <c r="P18" s="29">
        <f t="shared" si="35"/>
        <v>2311.9</v>
      </c>
      <c r="Q18" s="9">
        <f t="shared" si="36"/>
        <v>9.0698313063946656E-2</v>
      </c>
      <c r="R18" s="11">
        <f t="shared" si="37"/>
        <v>9.0698313063946656E-2</v>
      </c>
      <c r="S18"/>
      <c r="T18" s="79"/>
      <c r="U18" s="90">
        <f t="shared" si="4"/>
        <v>9.0698313063946656E-2</v>
      </c>
      <c r="V18" s="85">
        <f t="shared" si="5"/>
        <v>0.90930168693605329</v>
      </c>
      <c r="W18" s="86">
        <f t="shared" si="6"/>
        <v>3.9283710065919304E-2</v>
      </c>
      <c r="X18" s="86">
        <f t="shared" si="7"/>
        <v>5.0926172160926605E-4</v>
      </c>
      <c r="Y18" s="86">
        <f>X18+Y19</f>
        <v>5.0926172160926605E-4</v>
      </c>
      <c r="Z18" s="86">
        <f t="shared" si="9"/>
        <v>2.7154719212412951E-4</v>
      </c>
      <c r="AA18" s="84">
        <f t="shared" si="19"/>
        <v>0.99972845280787592</v>
      </c>
      <c r="AB18" s="89">
        <f t="shared" si="20"/>
        <v>1.2927120648225162E-3</v>
      </c>
      <c r="AC18" s="88">
        <f t="shared" si="10"/>
        <v>7.1193779923428655E-4</v>
      </c>
      <c r="AD18" s="91">
        <f t="shared" si="21"/>
        <v>7.1193779923428655E-4</v>
      </c>
      <c r="AU18" s="194" t="s">
        <v>80</v>
      </c>
      <c r="AV18" s="235">
        <f t="shared" ref="AV18:AW18" si="38">SLOPE(AV21:AV22,AV19:AV20)*0.65+INTERCEPT(AV21:AV22,AV19:AV20)</f>
        <v>38.486896642676207</v>
      </c>
      <c r="AW18" s="236">
        <f t="shared" si="38"/>
        <v>27.86733713333243</v>
      </c>
      <c r="AX18" s="191">
        <f>SLOPE(AX21:AX22,AX19:AX20)*0.65+INTERCEPT(AX21:AX22,AX19:AX20)</f>
        <v>30.343095875135248</v>
      </c>
      <c r="AY18" s="237">
        <f>SLOPE(AY21:AY22,AY19:AY20)*0.65+INTERCEPT(AY21:AY22,AY19:AY20)</f>
        <v>15.885288306821192</v>
      </c>
    </row>
    <row r="19" spans="1:66" ht="17.25" customHeight="1" thickBot="1">
      <c r="A19"/>
      <c r="B19" s="66">
        <v>36.7333</v>
      </c>
      <c r="C19" s="66">
        <v>24.042100000000001</v>
      </c>
      <c r="E19" s="32">
        <f t="shared" si="0"/>
        <v>43.8</v>
      </c>
      <c r="F19" s="30">
        <f t="shared" si="1"/>
        <v>16.919899999999998</v>
      </c>
      <c r="G19" s="26">
        <f t="shared" si="31"/>
        <v>119.3276</v>
      </c>
      <c r="H19" s="9">
        <f t="shared" si="29"/>
        <v>0.11275054992873083</v>
      </c>
      <c r="I19" s="11">
        <f t="shared" si="15"/>
        <v>0.79517328835723744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4"/>
        <v>0</v>
      </c>
      <c r="V19" s="93">
        <f t="shared" si="5"/>
        <v>1</v>
      </c>
      <c r="W19" s="94">
        <f t="shared" si="6"/>
        <v>2.7888667551135851E-2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0"/>
        <v>0</v>
      </c>
      <c r="AD19" s="98">
        <f>AC19</f>
        <v>0</v>
      </c>
      <c r="AU19" s="193"/>
      <c r="AV19" s="170">
        <f t="shared" ref="AV19:AW19" si="39">INDEX(AV8:AV16,MATCH(0.65,AV8:AV16,-1))</f>
        <v>0.9445396200953271</v>
      </c>
      <c r="AW19" s="170">
        <f t="shared" si="39"/>
        <v>0.85198073834779431</v>
      </c>
      <c r="AX19" s="170">
        <f>INDEX(AX8:AX16,MATCH(0.65,AX8:AX16,-1))</f>
        <v>0.71354592256989291</v>
      </c>
      <c r="AY19" s="170">
        <f>INDEX(AY8:AY16,MATCH(0.65,AY8:AY16,-1))</f>
        <v>0.65276186739898001</v>
      </c>
    </row>
    <row r="20" spans="1:66" ht="17.25" customHeight="1">
      <c r="A20"/>
      <c r="B20" s="66">
        <v>29.666699999999999</v>
      </c>
      <c r="C20" s="66">
        <v>30.456600000000002</v>
      </c>
      <c r="E20" s="32">
        <f t="shared" si="0"/>
        <v>36.7333</v>
      </c>
      <c r="F20" s="30">
        <f t="shared" si="1"/>
        <v>24.042100000000001</v>
      </c>
      <c r="G20" s="26">
        <f t="shared" si="31"/>
        <v>102.40770000000001</v>
      </c>
      <c r="H20" s="9">
        <f t="shared" si="29"/>
        <v>0.16021134855652455</v>
      </c>
      <c r="I20" s="11">
        <f t="shared" si="15"/>
        <v>0.68242273842850665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1.8157654590230665</v>
      </c>
      <c r="AC20" s="78">
        <f>SUM(AC8:AC19)</f>
        <v>1</v>
      </c>
      <c r="AD20" s="148"/>
      <c r="AV20" s="170" cm="1">
        <f t="array" ref="AV20">INDEX(AV8:AV16,MATCH(0.65,AV8:AV16,-1)+1)</f>
        <v>0.57511110679199151</v>
      </c>
      <c r="AW20" s="170" cm="1">
        <f t="array" ref="AW20">INDEX(AW8:AW16,MATCH(0.65,AW8:AW16,-1)+1)</f>
        <v>6.9992969727648374E-2</v>
      </c>
      <c r="AX20" s="170" cm="1">
        <f t="array" ref="AX20">INDEX(AX8:AX16,MATCH(0.65,AX8:AX16,-1)+1)</f>
        <v>9.991068208711755E-2</v>
      </c>
      <c r="AY20" s="170" cm="1">
        <f t="array" ref="AY20">INDEX(AY8:AY16,MATCH(0.65,AY8:AY16,-1)+1)</f>
        <v>0.4601490780698313</v>
      </c>
      <c r="BD20" s="169"/>
    </row>
    <row r="21" spans="1:66" ht="17.25" customHeight="1">
      <c r="A21"/>
      <c r="B21" s="66">
        <v>22.6</v>
      </c>
      <c r="C21" s="66">
        <v>30.436399999999999</v>
      </c>
      <c r="E21" s="32">
        <f t="shared" si="0"/>
        <v>29.666699999999999</v>
      </c>
      <c r="F21" s="30">
        <f t="shared" si="1"/>
        <v>30.456600000000002</v>
      </c>
      <c r="G21" s="26">
        <f t="shared" si="31"/>
        <v>78.365600000000001</v>
      </c>
      <c r="H21" s="9">
        <f t="shared" si="29"/>
        <v>0.20295618762282189</v>
      </c>
      <c r="I21" s="11">
        <f t="shared" si="15"/>
        <v>0.52221138987198212</v>
      </c>
      <c r="K21"/>
      <c r="L21"/>
      <c r="N21" t="s">
        <v>80</v>
      </c>
      <c r="O21" s="159">
        <f>N12+(0.65-R12)/(R11-R12)*(N11-N12)</f>
        <v>15.885288306821192</v>
      </c>
      <c r="S21"/>
      <c r="T21"/>
      <c r="W21" t="s">
        <v>80</v>
      </c>
      <c r="X21" s="159">
        <f>N11+(0.65-AD11)/(AD10-AD11)*(N10-N11)</f>
        <v>27.53168907680033</v>
      </c>
      <c r="AV21" s="170">
        <f t="shared" ref="AV21:AW21" si="40">INDEX($AU$8:$AU$16,MATCH(0.65,AV8:AV16,-1))</f>
        <v>64</v>
      </c>
      <c r="AW21" s="170">
        <f t="shared" si="40"/>
        <v>32</v>
      </c>
      <c r="AX21" s="170">
        <f>INDEX($AU$8:$AU$16,MATCH(0.65,AX8:AX16,-1))</f>
        <v>32</v>
      </c>
      <c r="AY21" s="170">
        <f>INDEX($AU$8:$AU$16,MATCH(0.65,AY8:AY16,-1))</f>
        <v>16</v>
      </c>
      <c r="BD21" s="169"/>
    </row>
    <row r="22" spans="1:66" ht="17.25" customHeight="1">
      <c r="A22"/>
      <c r="B22" s="66">
        <v>15.533300000000001</v>
      </c>
      <c r="C22" s="66">
        <v>17.4726</v>
      </c>
      <c r="E22" s="32">
        <f t="shared" si="0"/>
        <v>22.6</v>
      </c>
      <c r="F22" s="30">
        <f t="shared" si="1"/>
        <v>30.436399999999999</v>
      </c>
      <c r="G22" s="26">
        <f t="shared" si="31"/>
        <v>47.908999999999999</v>
      </c>
      <c r="H22" s="9">
        <f t="shared" si="29"/>
        <v>0.20282157919673421</v>
      </c>
      <c r="I22" s="11">
        <f t="shared" si="15"/>
        <v>0.31925520224916021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7">
        <v>8</v>
      </c>
      <c r="C23" s="67">
        <v>0</v>
      </c>
      <c r="E23" s="32">
        <f t="shared" si="0"/>
        <v>15.533300000000001</v>
      </c>
      <c r="F23" s="30">
        <f t="shared" si="1"/>
        <v>17.4726</v>
      </c>
      <c r="G23" s="26">
        <f>F23</f>
        <v>17.4726</v>
      </c>
      <c r="H23" s="9">
        <f t="shared" si="29"/>
        <v>0.11643362305242599</v>
      </c>
      <c r="I23" s="11">
        <f>H23</f>
        <v>0.11643362305242599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ref="H24" si="41">F24/$C$6</f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2">SLOPE(AV27:AV28,AV25:AV26)*0.84+INTERCEPT(AV27:AV28,AV25:AV26)</f>
        <v>54.944749193455749</v>
      </c>
      <c r="AW24" s="236">
        <f t="shared" si="42"/>
        <v>31.754865969447376</v>
      </c>
      <c r="AX24" s="191">
        <f>SLOPE(AX27:AX28,AX25:AX26)*0.84+INTERCEPT(AX27:AX28,AX25:AX26)</f>
        <v>47.640343523019709</v>
      </c>
      <c r="AY24" s="237">
        <f>SLOPE(AY27:AY28,AY25:AY26)*0.84+INTERCEPT(AY27:AY28,AY25:AY26)</f>
        <v>25.990452870835902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3">INDEX(AV8:AV16,MATCH(0.84,AV8:AV16,-1))</f>
        <v>0.9445396200953271</v>
      </c>
      <c r="AW25" s="170">
        <f t="shared" si="43"/>
        <v>0.85198073834779431</v>
      </c>
      <c r="AX25" s="170">
        <f>INDEX(AX8:AX16,MATCH(0.84,AX8:AX16,-1))</f>
        <v>0.97226981004766344</v>
      </c>
      <c r="AY25" s="170">
        <f>INDEX(AY8:AY16,MATCH(0.84,AY8:AY16,-1))</f>
        <v>0.95262916674450593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E21+(0.65-I21)/(I20-I21)*(E20-E21)</f>
        <v>35.303198290956281</v>
      </c>
      <c r="M26"/>
      <c r="N26" s="287"/>
      <c r="O26"/>
      <c r="P26"/>
      <c r="Q26"/>
      <c r="R26"/>
      <c r="Z26" s="82"/>
      <c r="AV26" s="170">
        <f t="shared" ref="AV26:AW26" si="44">INDEX(AV8:AV16,MATCH(0.84,AV8:AV16,-1)+1)</f>
        <v>0.57511110679199151</v>
      </c>
      <c r="AW26" s="170">
        <f t="shared" si="44"/>
        <v>6.9992969727648374E-2</v>
      </c>
      <c r="AX26" s="170">
        <f>INDEX(AX8:AX16,MATCH(0.84,AX8:AX16,-1)+1)</f>
        <v>0.71354592256989291</v>
      </c>
      <c r="AY26" s="170">
        <f>INDEX(AY8:AY16,MATCH(0.84,AY8:AY16,-1)+1)</f>
        <v>0.65276186739898001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5">SLOPE(F30:F31,F28:F29)*0.84+INTERCEPT(F30:F31,F28:F29)</f>
        <v>48.032856711384156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6">INDEX($AU$8:$AU$16,MATCH(0.84,AV8:AV16,-1))</f>
        <v>64</v>
      </c>
      <c r="AW27" s="170">
        <f t="shared" si="46"/>
        <v>32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0.87001090861353991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7">P28-P29</f>
        <v>4.3225234525631762E-2</v>
      </c>
      <c r="R28" s="123">
        <f>Q28</f>
        <v>4.3225234525631762E-2</v>
      </c>
      <c r="T28" s="113"/>
      <c r="U28" s="115">
        <f>U29+R28</f>
        <v>1</v>
      </c>
      <c r="V28" s="115">
        <f>U28-V31-V34-V37-V40-V43</f>
        <v>0.1425950400428071</v>
      </c>
      <c r="X28" s="130">
        <v>63</v>
      </c>
      <c r="Y28" s="131">
        <f>V28</f>
        <v>0.1425950400428071</v>
      </c>
      <c r="Z28" s="132">
        <f>ROUND(Y28*100,0)</f>
        <v>14</v>
      </c>
      <c r="AV28" s="170">
        <f t="shared" ref="AV28:AW28" si="48">INDEX($AU$8:$AU$16,MATCH(0.84,AV8:AV16,-1)+1)</f>
        <v>32</v>
      </c>
      <c r="AW28" s="170">
        <f t="shared" si="48"/>
        <v>16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(I16-I17)/(E16-E17)*(B29-E17)+I17</f>
        <v>0.94020312059173372</v>
      </c>
      <c r="D29" s="12"/>
      <c r="F29" s="170">
        <f>INDEX(I8:I24,MATCH(0.84,I8:I24,-1)+1)</f>
        <v>0.79517328835723744</v>
      </c>
      <c r="G29" s="12"/>
      <c r="H29" s="12"/>
      <c r="I29" s="23"/>
      <c r="J29" s="12"/>
      <c r="K29" s="44">
        <v>63</v>
      </c>
      <c r="L29" s="69">
        <f>((R9-R10)/(N9-N10))*(K29-N10)+R10</f>
        <v>0.97334641035700276</v>
      </c>
      <c r="N29" s="111"/>
      <c r="O29" s="124">
        <v>63</v>
      </c>
      <c r="P29" s="85">
        <f t="shared" ref="P29:P34" si="49">(C29+L29)/2</f>
        <v>0.95677476547436824</v>
      </c>
      <c r="Q29" s="119">
        <f t="shared" si="47"/>
        <v>0.19873961103435078</v>
      </c>
      <c r="R29" s="125">
        <f t="shared" ref="R29:R32" si="50">Q29/2</f>
        <v>9.9369805517175391E-2</v>
      </c>
      <c r="S29" s="12"/>
      <c r="T29" s="129">
        <v>63</v>
      </c>
      <c r="U29" s="115">
        <f>P29</f>
        <v>0.95677476547436824</v>
      </c>
      <c r="V29" s="115"/>
      <c r="W29" s="12"/>
      <c r="X29" s="133">
        <v>31.5</v>
      </c>
      <c r="Y29" s="88">
        <f>V31</f>
        <v>0.28273981727579245</v>
      </c>
      <c r="Z29" s="134">
        <f t="shared" ref="Z29:Z33" si="51">ROUND(Y29*100,0)</f>
        <v>28</v>
      </c>
    </row>
    <row r="30" spans="1:66" customFormat="1" ht="14.4">
      <c r="B30" s="44">
        <v>31.5</v>
      </c>
      <c r="C30" s="69">
        <f>(I20-I21)/(E20-E21)*(B30-E21)+I21</f>
        <v>0.56377529122605285</v>
      </c>
      <c r="F30" s="170">
        <f>INDEX(E8:E24,MATCH(0.84,I8:I24,-1))</f>
        <v>50.866700000000002</v>
      </c>
      <c r="K30" s="44">
        <v>31.5</v>
      </c>
      <c r="L30" s="69">
        <f>R10</f>
        <v>0.95229501765398195</v>
      </c>
      <c r="N30" s="111"/>
      <c r="O30" s="124">
        <v>31.5</v>
      </c>
      <c r="P30" s="85">
        <f t="shared" si="49"/>
        <v>0.75803515444001746</v>
      </c>
      <c r="Q30" s="119">
        <f t="shared" si="47"/>
        <v>0.36674002351723411</v>
      </c>
      <c r="R30" s="125">
        <f t="shared" si="50"/>
        <v>0.18337001175861706</v>
      </c>
      <c r="S30" s="12"/>
      <c r="T30" s="114"/>
      <c r="U30" s="115">
        <f>U29-R29</f>
        <v>0.8574049599571929</v>
      </c>
      <c r="V30" s="115"/>
      <c r="W30" s="12"/>
      <c r="X30" s="133">
        <v>16</v>
      </c>
      <c r="Y30" s="88">
        <f>V34</f>
        <v>0.26398030770255099</v>
      </c>
      <c r="Z30" s="134">
        <f t="shared" si="51"/>
        <v>26</v>
      </c>
    </row>
    <row r="31" spans="1:66" customFormat="1" ht="14.4">
      <c r="B31" s="44">
        <v>16</v>
      </c>
      <c r="C31" s="69">
        <f>(I22-I23)/(E22-E23)*(B31-E23)+I23</f>
        <v>0.12982839444658673</v>
      </c>
      <c r="F31" s="170">
        <f>INDEX(E8:E24,MATCH(0.84,I8:I24,-1)+1)</f>
        <v>43.8</v>
      </c>
      <c r="K31" s="44">
        <v>16</v>
      </c>
      <c r="L31" s="69">
        <f>R11</f>
        <v>0.65276186739898001</v>
      </c>
      <c r="N31" s="111"/>
      <c r="O31" s="124">
        <v>16</v>
      </c>
      <c r="P31" s="85">
        <f t="shared" si="49"/>
        <v>0.39129513092278334</v>
      </c>
      <c r="Q31" s="119">
        <f t="shared" si="47"/>
        <v>0.16122059188786769</v>
      </c>
      <c r="R31" s="125">
        <f t="shared" si="50"/>
        <v>8.0610295943933846E-2</v>
      </c>
      <c r="S31" s="12"/>
      <c r="T31" s="114"/>
      <c r="U31" s="115">
        <f>U32+R29</f>
        <v>0.8574049599571929</v>
      </c>
      <c r="V31" s="115">
        <f>U31-V34-V37-V40-V43</f>
        <v>0.28273981727579245</v>
      </c>
      <c r="W31" s="12"/>
      <c r="X31" s="133">
        <v>8</v>
      </c>
      <c r="Y31" s="88">
        <f>V37</f>
        <v>0.14249240657555406</v>
      </c>
      <c r="Z31" s="134">
        <f t="shared" si="51"/>
        <v>14</v>
      </c>
    </row>
    <row r="32" spans="1:66" customFormat="1" ht="14.4">
      <c r="B32" s="65">
        <v>8</v>
      </c>
      <c r="C32" s="69">
        <v>0</v>
      </c>
      <c r="K32" s="44">
        <v>8</v>
      </c>
      <c r="L32" s="69">
        <f>R12</f>
        <v>0.4601490780698313</v>
      </c>
      <c r="N32" s="111"/>
      <c r="O32" s="124">
        <v>8</v>
      </c>
      <c r="P32" s="85">
        <f t="shared" si="49"/>
        <v>0.23007453903491565</v>
      </c>
      <c r="Q32" s="119">
        <f t="shared" si="47"/>
        <v>0.12376422126324048</v>
      </c>
      <c r="R32" s="125">
        <f t="shared" si="50"/>
        <v>6.1882110631620239E-2</v>
      </c>
      <c r="S32" s="12"/>
      <c r="T32" s="114">
        <v>31.5</v>
      </c>
      <c r="U32" s="115">
        <f>P30</f>
        <v>0.75803515444001746</v>
      </c>
      <c r="V32" s="115"/>
      <c r="W32" s="12"/>
      <c r="X32" s="133">
        <v>2</v>
      </c>
      <c r="Y32" s="88">
        <f>V40</f>
        <v>8.0883679874460573E-2</v>
      </c>
      <c r="Z32" s="134">
        <f t="shared" si="51"/>
        <v>8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0.21262063554335034</v>
      </c>
      <c r="N33" s="111"/>
      <c r="O33" s="124">
        <v>2</v>
      </c>
      <c r="P33" s="85">
        <f t="shared" si="49"/>
        <v>0.10631031777167517</v>
      </c>
      <c r="Q33" s="119">
        <f t="shared" si="47"/>
        <v>3.8003138485680668E-2</v>
      </c>
      <c r="R33" s="125">
        <f>Q33/2</f>
        <v>1.9001569242840334E-2</v>
      </c>
      <c r="S33" s="12"/>
      <c r="T33" s="114"/>
      <c r="U33" s="115">
        <f>U32-R30</f>
        <v>0.57466514268140045</v>
      </c>
      <c r="V33" s="115"/>
      <c r="W33" s="12"/>
      <c r="X33" s="135">
        <v>0.5</v>
      </c>
      <c r="Y33" s="97">
        <f>V43</f>
        <v>8.7308748528834829E-2</v>
      </c>
      <c r="Z33" s="136">
        <f t="shared" si="51"/>
        <v>9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0.136614358571989</v>
      </c>
      <c r="N34" s="111"/>
      <c r="O34" s="126">
        <v>0.5</v>
      </c>
      <c r="P34" s="93">
        <f t="shared" si="49"/>
        <v>6.8307179285994502E-2</v>
      </c>
      <c r="Q34" s="127"/>
      <c r="R34" s="128"/>
      <c r="S34" s="12"/>
      <c r="T34" s="114"/>
      <c r="U34" s="115">
        <f>U35+R30</f>
        <v>0.57466514268140045</v>
      </c>
      <c r="V34" s="115">
        <f>U34-V37-V40-V43</f>
        <v>0.26398030770255099</v>
      </c>
      <c r="W34" s="12"/>
      <c r="X34" s="79"/>
      <c r="Y34" s="79"/>
      <c r="Z34" s="116">
        <f>SUM(Z28:Z33)</f>
        <v>99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0.39129513092278334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0.31068483497884947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0.31068483497884947</v>
      </c>
      <c r="V37" s="115">
        <f>U37-V40-V43</f>
        <v>0.14249240657555406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0.23007453903491565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0.1681924284032954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0.1681924284032954</v>
      </c>
      <c r="V40" s="115">
        <f>U40-V43</f>
        <v>8.0883679874460573E-2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0.10631031777167517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8.7308748528834829E-2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8.7308748528834829E-2</v>
      </c>
      <c r="V43" s="115">
        <f>U43</f>
        <v>8.7308748528834829E-2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6.8307179285994502E-2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>
      <c r="B105" s="12"/>
      <c r="C105" s="13"/>
    </row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126</v>
      </c>
      <c r="C3" s="294"/>
      <c r="D3" s="294" t="s">
        <v>127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'pos10'!AV8</f>
        <v>1</v>
      </c>
      <c r="C5" s="212">
        <f>'pos10'!AY8</f>
        <v>1</v>
      </c>
      <c r="D5" s="211">
        <f>'pos11'!AV8</f>
        <v>1.0000000000000002</v>
      </c>
      <c r="E5" s="212">
        <f>'pos11'!AY8</f>
        <v>1</v>
      </c>
      <c r="F5" s="198">
        <f>0.5*(B5+D5)</f>
        <v>1</v>
      </c>
      <c r="G5" s="169">
        <f>0.5*(C5+E5)</f>
        <v>1</v>
      </c>
      <c r="H5" s="195">
        <f>F5-F6</f>
        <v>5.5546694324015711E-3</v>
      </c>
      <c r="I5" s="202">
        <f>G5-G6</f>
        <v>0</v>
      </c>
    </row>
    <row r="6" spans="1:9">
      <c r="A6" s="196">
        <v>128</v>
      </c>
      <c r="B6" s="198">
        <f>'pos10'!AV9</f>
        <v>1.0000000000000002</v>
      </c>
      <c r="C6" s="199">
        <f>'pos10'!AY9</f>
        <v>1</v>
      </c>
      <c r="D6" s="198">
        <f>'pos11'!AV9</f>
        <v>0.98889066113519675</v>
      </c>
      <c r="E6" s="199">
        <f>'pos11'!AY9</f>
        <v>1</v>
      </c>
      <c r="F6" s="198">
        <f t="shared" ref="F6:G13" si="0">0.5*(B6+D6)</f>
        <v>0.99444533056759843</v>
      </c>
      <c r="G6" s="169">
        <f t="shared" si="0"/>
        <v>1</v>
      </c>
      <c r="H6" s="195">
        <f t="shared" ref="H6:H12" si="1">F6-F7</f>
        <v>0.13957833435462197</v>
      </c>
      <c r="I6" s="202">
        <f t="shared" ref="I6:I12" si="2">G6-G7</f>
        <v>2.203207535952223E-2</v>
      </c>
    </row>
    <row r="7" spans="1:9">
      <c r="A7" s="196">
        <v>64</v>
      </c>
      <c r="B7" s="198">
        <f>'pos10'!AV10</f>
        <v>0.9445396200953271</v>
      </c>
      <c r="C7" s="199">
        <f>'pos10'!AY10</f>
        <v>0.97482716533716929</v>
      </c>
      <c r="D7" s="198">
        <f>'pos11'!AV10</f>
        <v>0.76519437233062571</v>
      </c>
      <c r="E7" s="199">
        <f>'pos11'!AY10</f>
        <v>0.98110868394378625</v>
      </c>
      <c r="F7" s="198">
        <f t="shared" si="0"/>
        <v>0.85486699621297646</v>
      </c>
      <c r="G7" s="169">
        <f t="shared" si="0"/>
        <v>0.97796792464047777</v>
      </c>
      <c r="H7" s="195">
        <f t="shared" si="1"/>
        <v>0.44505208430429333</v>
      </c>
      <c r="I7" s="202">
        <f t="shared" si="2"/>
        <v>2.31894415723084E-2</v>
      </c>
    </row>
    <row r="8" spans="1:9">
      <c r="A8" s="196">
        <v>32</v>
      </c>
      <c r="B8" s="198">
        <f>'pos10'!AV11</f>
        <v>0.57511110679199151</v>
      </c>
      <c r="C8" s="199">
        <f>'pos10'!AY11</f>
        <v>0.95262916674450593</v>
      </c>
      <c r="D8" s="198">
        <f>'pos11'!AV11</f>
        <v>0.24451871702537475</v>
      </c>
      <c r="E8" s="199">
        <f>'pos11'!AY11</f>
        <v>0.95692779939183281</v>
      </c>
      <c r="F8" s="198">
        <f t="shared" si="0"/>
        <v>0.40981491190868313</v>
      </c>
      <c r="G8" s="169">
        <f t="shared" si="0"/>
        <v>0.95477848306816937</v>
      </c>
      <c r="H8" s="195">
        <f t="shared" si="1"/>
        <v>0.34490071468538974</v>
      </c>
      <c r="I8" s="202">
        <f t="shared" si="2"/>
        <v>0.2330693967180677</v>
      </c>
    </row>
    <row r="9" spans="1:9">
      <c r="A9" s="196">
        <v>16</v>
      </c>
      <c r="B9" s="198">
        <f>'pos10'!AV12</f>
        <v>0.12982839444658673</v>
      </c>
      <c r="C9" s="199">
        <f>'pos10'!AY12</f>
        <v>0.65276186739898001</v>
      </c>
      <c r="D9" s="198">
        <f>'pos11'!AV12</f>
        <v>0</v>
      </c>
      <c r="E9" s="199">
        <f>'pos11'!AY12</f>
        <v>0.79065630530122322</v>
      </c>
      <c r="F9" s="198">
        <f t="shared" si="0"/>
        <v>6.4914197223293363E-2</v>
      </c>
      <c r="G9" s="169">
        <f t="shared" si="0"/>
        <v>0.72170908635010167</v>
      </c>
      <c r="H9" s="195">
        <f t="shared" si="1"/>
        <v>6.4914197223293363E-2</v>
      </c>
      <c r="I9" s="202">
        <f t="shared" si="2"/>
        <v>0.22374657316730578</v>
      </c>
    </row>
    <row r="10" spans="1:9">
      <c r="A10" s="196">
        <v>8</v>
      </c>
      <c r="B10" s="198">
        <f>'pos10'!AV13</f>
        <v>0</v>
      </c>
      <c r="C10" s="199">
        <f>'pos10'!AY13</f>
        <v>0.4601490780698313</v>
      </c>
      <c r="D10" s="198">
        <f>'pos11'!AV13</f>
        <v>0</v>
      </c>
      <c r="E10" s="199">
        <f>'pos11'!AY13</f>
        <v>0.53577594829576047</v>
      </c>
      <c r="F10" s="198">
        <f t="shared" si="0"/>
        <v>0</v>
      </c>
      <c r="G10" s="169">
        <f t="shared" si="0"/>
        <v>0.49796251318279589</v>
      </c>
      <c r="H10" s="195">
        <f t="shared" si="1"/>
        <v>0</v>
      </c>
      <c r="I10" s="202">
        <f t="shared" si="2"/>
        <v>0.24649254318368363</v>
      </c>
    </row>
    <row r="11" spans="1:9">
      <c r="A11" s="196">
        <v>2</v>
      </c>
      <c r="B11" s="198">
        <f>'pos10'!AV14</f>
        <v>0</v>
      </c>
      <c r="C11" s="199">
        <f>'pos10'!AY14</f>
        <v>0.21262063554335031</v>
      </c>
      <c r="D11" s="198">
        <f>'pos11'!AV14</f>
        <v>0</v>
      </c>
      <c r="E11" s="199">
        <f>'pos11'!AY14</f>
        <v>0.29031930445487419</v>
      </c>
      <c r="F11" s="198">
        <f t="shared" si="0"/>
        <v>0</v>
      </c>
      <c r="G11" s="169">
        <f t="shared" si="0"/>
        <v>0.25146996999911225</v>
      </c>
      <c r="H11" s="195">
        <f t="shared" si="1"/>
        <v>0</v>
      </c>
      <c r="I11" s="202">
        <f t="shared" si="2"/>
        <v>5.9887534024585382E-2</v>
      </c>
    </row>
    <row r="12" spans="1:9">
      <c r="A12" s="196">
        <v>1</v>
      </c>
      <c r="B12" s="198">
        <f>'pos10'!AV15</f>
        <v>0</v>
      </c>
      <c r="C12" s="199">
        <f>'pos10'!AY15</f>
        <v>0.16005492349941153</v>
      </c>
      <c r="D12" s="198">
        <f>'pos11'!AV15</f>
        <v>0</v>
      </c>
      <c r="E12" s="199">
        <f>'pos11'!AY15</f>
        <v>0.22310994844964221</v>
      </c>
      <c r="F12" s="198">
        <f t="shared" si="0"/>
        <v>0</v>
      </c>
      <c r="G12" s="169">
        <f t="shared" si="0"/>
        <v>0.19158243597452687</v>
      </c>
      <c r="H12" s="195">
        <f t="shared" si="1"/>
        <v>0</v>
      </c>
      <c r="I12" s="202">
        <f t="shared" si="2"/>
        <v>0.19158243597452687</v>
      </c>
    </row>
    <row r="13" spans="1:9" ht="13.8" thickBot="1">
      <c r="A13" s="197">
        <v>6.3E-2</v>
      </c>
      <c r="B13" s="200">
        <f>'pos10'!AV16</f>
        <v>0</v>
      </c>
      <c r="C13" s="201">
        <f>'pos10'!AY16</f>
        <v>0</v>
      </c>
      <c r="D13" s="200">
        <f>'pos11'!AV16</f>
        <v>0</v>
      </c>
      <c r="E13" s="201">
        <f>'pos11'!AY16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49.26971536586958</v>
      </c>
      <c r="G15" s="214">
        <f>SLOPE(G18:G19,G16:G17)*0.65+INTERCEPT(G18:G19,G16:G17)</f>
        <v>13.436060438021318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0.85486699621297646</v>
      </c>
      <c r="G16" s="170">
        <f>INDEX(G5:G13,MATCH(0.65,G5:G13,-1))</f>
        <v>0.72170908635010167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0.40981491190868313</v>
      </c>
      <c r="G17" s="170" cm="1">
        <f t="array" ref="G17">INDEX(G5:G13,MATCH(0.65,G5:G13,-1)+1)</f>
        <v>0.49796251318279589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62.931037746831514</v>
      </c>
      <c r="G21" s="216">
        <f>SLOPE(G24:G25,G22:G23)*0.84+INTERCEPT(G24:G25,G22:G23)</f>
        <v>24.120562566555321</v>
      </c>
    </row>
    <row r="22" spans="1:9">
      <c r="E22" s="12"/>
      <c r="F22" s="170">
        <f>INDEX(F5:F13,MATCH(0.84,F5:F13,-1))</f>
        <v>0.85486699621297646</v>
      </c>
      <c r="G22" s="170">
        <f>INDEX(G5:G13,MATCH(0.84,G5:G13,-1))</f>
        <v>0.95477848306816937</v>
      </c>
    </row>
    <row r="23" spans="1:9">
      <c r="E23" s="12"/>
      <c r="F23" s="170">
        <f>INDEX(F5:F13,MATCH(0.84,F5:F13,-1)+1)</f>
        <v>0.40981491190868313</v>
      </c>
      <c r="G23" s="170">
        <f>INDEX(G5:G13,MATCH(0.84,G5:G13,-1)+1)</f>
        <v>0.72170908635010167</v>
      </c>
    </row>
    <row r="24" spans="1:9">
      <c r="E24" s="12"/>
      <c r="F24" s="170">
        <f>INDEX(A5:A13,MATCH(0.84,F5:F13,-1))</f>
        <v>64</v>
      </c>
      <c r="G24" s="170">
        <f>INDEX(A5:A13,MATCH(0.84,G5:G13,-1))</f>
        <v>32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N114"/>
  <sheetViews>
    <sheetView topLeftCell="AG1" zoomScale="85" zoomScaleNormal="85" workbookViewId="0">
      <selection activeCell="AU29" sqref="AU29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21875" style="12" bestFit="1" customWidth="1"/>
    <col min="21" max="21" width="7" style="12" bestFit="1" customWidth="1"/>
    <col min="22" max="22" width="7.44140625" style="12" bestFit="1" customWidth="1"/>
    <col min="23" max="23" width="19.5546875" style="12" customWidth="1"/>
    <col min="24" max="24" width="30.332031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1.33203125" style="12" customWidth="1"/>
    <col min="29" max="29" width="38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27</v>
      </c>
      <c r="D5" s="20"/>
      <c r="E5" s="2" t="s">
        <v>0</v>
      </c>
      <c r="F5" s="34" t="str">
        <f>'pos11'!C5</f>
        <v>position 11</v>
      </c>
      <c r="G5" s="35"/>
      <c r="H5" s="35"/>
      <c r="I5" s="36"/>
      <c r="K5" s="21" t="s">
        <v>12</v>
      </c>
      <c r="L5" s="22" t="str">
        <f>C5</f>
        <v>position 11</v>
      </c>
      <c r="N5" s="2" t="s">
        <v>0</v>
      </c>
      <c r="O5" s="34" t="str">
        <f>'pos11'!L5</f>
        <v>position 11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149.26249999999999</v>
      </c>
      <c r="D6" s="20"/>
      <c r="E6" s="5" t="s">
        <v>4</v>
      </c>
      <c r="F6" s="37">
        <f>'pos11'!C6</f>
        <v>149.26249999999999</v>
      </c>
      <c r="G6" s="38"/>
      <c r="H6" s="38"/>
      <c r="I6" s="39"/>
      <c r="K6" s="27" t="s">
        <v>6</v>
      </c>
      <c r="L6" s="28">
        <f>SUM(L7:L17)</f>
        <v>32492.5</v>
      </c>
      <c r="N6" s="5" t="s">
        <v>4</v>
      </c>
      <c r="O6" s="37">
        <f>'pos11'!L6</f>
        <v>32492.5</v>
      </c>
      <c r="P6" s="38"/>
      <c r="Q6" s="38"/>
      <c r="R6" s="39"/>
      <c r="S6"/>
      <c r="T6" s="83"/>
      <c r="U6" s="83"/>
    </row>
    <row r="7" spans="1:66" ht="33" thickBot="1">
      <c r="B7" s="12">
        <v>256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89</v>
      </c>
      <c r="L7" s="44">
        <v>1411.8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169.8</v>
      </c>
      <c r="C8" s="44">
        <v>0.18190000000000001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149.26249999999999</v>
      </c>
      <c r="H8" s="9">
        <f t="shared" ref="H8:H24" si="2">F8/$C$6</f>
        <v>0</v>
      </c>
      <c r="I8" s="10">
        <f t="shared" ref="I8" si="3">I9+H8</f>
        <v>1.0000000000000002</v>
      </c>
      <c r="K8" s="44">
        <v>31.5</v>
      </c>
      <c r="L8" s="44">
        <v>5390.3</v>
      </c>
      <c r="N8" s="42">
        <f>K7</f>
        <v>89</v>
      </c>
      <c r="O8" s="30">
        <f>L7</f>
        <v>1411.8</v>
      </c>
      <c r="P8" s="29">
        <f>O8+P9</f>
        <v>32492.5</v>
      </c>
      <c r="Q8" s="9">
        <f>O8/$L$6</f>
        <v>4.3450026929291376E-2</v>
      </c>
      <c r="R8" s="10">
        <f t="shared" ref="R8:R14" si="4">R9+Q8</f>
        <v>0.99999999999999989</v>
      </c>
      <c r="S8"/>
      <c r="T8" s="79"/>
      <c r="U8" s="137">
        <f t="shared" ref="U8:U18" si="5">Q8</f>
        <v>4.3450026929291376E-2</v>
      </c>
      <c r="V8" s="138">
        <f t="shared" ref="V8:V18" si="6">1-R8</f>
        <v>0</v>
      </c>
      <c r="W8" s="139">
        <f t="shared" ref="W8:W18" si="7">SQRT(N8/$N$8)</f>
        <v>1</v>
      </c>
      <c r="X8" s="139">
        <f t="shared" ref="X8:X17" si="8">0.67*((N8/$N$8)^3)+0.33*(N8/$N$8)</f>
        <v>1</v>
      </c>
      <c r="Y8" s="139">
        <f t="shared" ref="Y8:Y17" si="9">X8+Y9</f>
        <v>1.2691403672038681</v>
      </c>
      <c r="Z8" s="139">
        <f t="shared" ref="Z8:Z17" si="10">Y8/$Y$8</f>
        <v>1</v>
      </c>
      <c r="AA8" s="140">
        <f>1-Z8</f>
        <v>0</v>
      </c>
      <c r="AB8" s="141">
        <v>0</v>
      </c>
      <c r="AC8" s="131">
        <f t="shared" ref="AC8:AC18" si="11">AB8/$AB$19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1.0000000000000002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1.1109338864803475E-2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169.8</v>
      </c>
      <c r="BE8" s="177">
        <f>IFERROR(INDEX($I$8:$I$24,MATCH(AU8,$E$8:$E$24,-1)),1)</f>
        <v>1.0000000000000002</v>
      </c>
      <c r="BF8" s="178" cm="1">
        <f t="array" ref="BF8">IFERROR(INDEX($I$8:$I$24,MATCH(AU8,$E$8:$E$24,-1)+1),BE8)</f>
        <v>1.0000000000000002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159.4</v>
      </c>
      <c r="C9" s="44">
        <v>0.2853</v>
      </c>
      <c r="D9" s="20"/>
      <c r="E9" s="32">
        <f t="shared" si="0"/>
        <v>169.8</v>
      </c>
      <c r="F9" s="30">
        <f t="shared" si="1"/>
        <v>0.18190000000000001</v>
      </c>
      <c r="G9" s="29">
        <f>F9+G10</f>
        <v>149.26249999999999</v>
      </c>
      <c r="H9" s="9">
        <f t="shared" si="2"/>
        <v>1.2186584038187758E-3</v>
      </c>
      <c r="I9" s="10">
        <f t="shared" ref="I9:I22" si="16">I10+H9</f>
        <v>1.0000000000000002</v>
      </c>
      <c r="K9" s="44">
        <v>16</v>
      </c>
      <c r="L9" s="44">
        <v>8281.7000000000007</v>
      </c>
      <c r="N9" s="42">
        <f t="shared" ref="N9:O14" si="17">K8</f>
        <v>31.5</v>
      </c>
      <c r="O9" s="30">
        <f t="shared" si="17"/>
        <v>5390.3</v>
      </c>
      <c r="P9" s="29">
        <f t="shared" ref="P9:P14" si="18">O9+P10</f>
        <v>31080.7</v>
      </c>
      <c r="Q9" s="9">
        <f t="shared" ref="Q9:Q14" si="19">O9/$L$6</f>
        <v>0.16589366776948528</v>
      </c>
      <c r="R9" s="11">
        <f t="shared" si="4"/>
        <v>0.95654997307070855</v>
      </c>
      <c r="S9"/>
      <c r="T9" s="79"/>
      <c r="U9" s="90">
        <f t="shared" si="5"/>
        <v>0.16589366776948528</v>
      </c>
      <c r="V9" s="85">
        <f t="shared" si="6"/>
        <v>4.3450026929291452E-2</v>
      </c>
      <c r="W9" s="86">
        <f t="shared" si="7"/>
        <v>0.59492233465357724</v>
      </c>
      <c r="X9" s="86">
        <f t="shared" si="8"/>
        <v>0.14650322390062542</v>
      </c>
      <c r="Y9" s="86">
        <f t="shared" si="9"/>
        <v>0.26914036720386819</v>
      </c>
      <c r="Z9" s="86">
        <f t="shared" si="10"/>
        <v>0.21206509079592997</v>
      </c>
      <c r="AA9" s="84">
        <f t="shared" ref="AA9:AA18" si="20">1-Z9</f>
        <v>0.78793490920407006</v>
      </c>
      <c r="AB9" s="89">
        <f t="shared" ref="AB9:AB18" si="21">X9*(U9/W9)*(AA9/V9)</f>
        <v>0.74082735375370978</v>
      </c>
      <c r="AC9" s="88">
        <f t="shared" si="11"/>
        <v>0.77437421770649784</v>
      </c>
      <c r="AD9" s="91">
        <f t="shared" ref="AD9:AD17" si="22">AC9+AD10</f>
        <v>1</v>
      </c>
      <c r="AU9" s="58">
        <v>128</v>
      </c>
      <c r="AV9" s="168">
        <f t="shared" ref="AV9:AV16" si="23">IFERROR(SLOPE(BE9:BF9,BC9:BD9)*AU9+INTERCEPT(BE9:BF9,BC9:BD9),0)</f>
        <v>0.98889066113519675</v>
      </c>
      <c r="AW9" s="168">
        <f t="shared" si="12"/>
        <v>1</v>
      </c>
      <c r="AX9" s="168">
        <f t="shared" si="13"/>
        <v>0.99444533056759843</v>
      </c>
      <c r="AY9" s="168">
        <f t="shared" ref="AY9:AY16" si="24">IFERROR(SLOPE(BM9:BN9,BK9:BL9)*AU9+INTERCEPT(BM9:BN9,BK9:BL9),1)</f>
        <v>1</v>
      </c>
      <c r="AZ9" s="188">
        <f t="shared" si="14"/>
        <v>0.22369628880457104</v>
      </c>
      <c r="BA9" s="189">
        <f t="shared" ref="BA9:BA15" si="25">AY9-AY10</f>
        <v>1.8891316056213747E-2</v>
      </c>
      <c r="BB9" s="74"/>
      <c r="BC9" s="171">
        <f t="shared" ref="BC9:BC16" si="26">INDEX($E$8:$E$24,MATCH(AU9,$E$8:$E$24,-1))</f>
        <v>128.19999999999999</v>
      </c>
      <c r="BD9" s="170" cm="1">
        <f t="array" ref="BD9">IFERROR(INDEX($E$8:$E$24,MATCH(AU9,$E$8:$E$24,-1)+1),BC9)</f>
        <v>117.8</v>
      </c>
      <c r="BE9" s="170">
        <f t="shared" ref="BE9:BE16" si="27">INDEX($I$8:$I$24,MATCH(AU9,$E$8:$E$24,-1))</f>
        <v>0.98903877397202922</v>
      </c>
      <c r="BF9" s="172" cm="1">
        <f t="array" ref="BF9">IFERROR(INDEX($I$8:$I$24,MATCH(AU9,$E$8:$E$24,-1)+1),BE9)</f>
        <v>0.98133690645674576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149</v>
      </c>
      <c r="C10" s="44">
        <v>0.45100000000000001</v>
      </c>
      <c r="D10" s="20"/>
      <c r="E10" s="32">
        <f t="shared" si="0"/>
        <v>159.4</v>
      </c>
      <c r="F10" s="30">
        <f t="shared" si="1"/>
        <v>0.2853</v>
      </c>
      <c r="G10" s="26">
        <f>F10+G11</f>
        <v>149.08059999999998</v>
      </c>
      <c r="H10" s="9">
        <f t="shared" si="2"/>
        <v>1.9113977053848087E-3</v>
      </c>
      <c r="I10" s="11">
        <f t="shared" si="16"/>
        <v>0.99878134159618137</v>
      </c>
      <c r="K10" s="44">
        <v>8</v>
      </c>
      <c r="L10" s="44">
        <v>4972.8999999999996</v>
      </c>
      <c r="N10" s="42">
        <f t="shared" si="17"/>
        <v>16</v>
      </c>
      <c r="O10" s="30">
        <f t="shared" si="17"/>
        <v>8281.7000000000007</v>
      </c>
      <c r="P10" s="29">
        <f t="shared" si="18"/>
        <v>25690.400000000001</v>
      </c>
      <c r="Q10" s="9">
        <f t="shared" si="19"/>
        <v>0.2548803570054628</v>
      </c>
      <c r="R10" s="11">
        <f t="shared" si="4"/>
        <v>0.79065630530122322</v>
      </c>
      <c r="S10"/>
      <c r="T10" s="79"/>
      <c r="U10" s="90">
        <f t="shared" si="5"/>
        <v>0.2548803570054628</v>
      </c>
      <c r="V10" s="85">
        <f t="shared" si="6"/>
        <v>0.20934369469877678</v>
      </c>
      <c r="W10" s="86">
        <f t="shared" si="7"/>
        <v>0.42399915200254401</v>
      </c>
      <c r="X10" s="86">
        <f t="shared" si="8"/>
        <v>6.3218666352704872E-2</v>
      </c>
      <c r="Y10" s="86">
        <f t="shared" si="9"/>
        <v>0.12263714330324277</v>
      </c>
      <c r="Z10" s="86">
        <f t="shared" si="10"/>
        <v>9.6630086373687127E-2</v>
      </c>
      <c r="AA10" s="84">
        <f t="shared" si="20"/>
        <v>0.90336991362631291</v>
      </c>
      <c r="AB10" s="89">
        <f t="shared" si="21"/>
        <v>0.16399191838390872</v>
      </c>
      <c r="AC10" s="88">
        <f t="shared" si="11"/>
        <v>0.17141795975172069</v>
      </c>
      <c r="AD10" s="91">
        <f t="shared" si="22"/>
        <v>0.22562578229350214</v>
      </c>
      <c r="AU10" s="58">
        <v>64</v>
      </c>
      <c r="AV10" s="168">
        <f t="shared" si="23"/>
        <v>0.76519437233062571</v>
      </c>
      <c r="AW10" s="168">
        <f t="shared" si="12"/>
        <v>1</v>
      </c>
      <c r="AX10" s="168">
        <f t="shared" si="13"/>
        <v>0.8825971861653128</v>
      </c>
      <c r="AY10" s="168">
        <f t="shared" si="24"/>
        <v>0.98110868394378625</v>
      </c>
      <c r="AZ10" s="188">
        <f t="shared" si="14"/>
        <v>0.52067565530525095</v>
      </c>
      <c r="BA10" s="189">
        <f t="shared" si="25"/>
        <v>2.4180884551953441E-2</v>
      </c>
      <c r="BB10" s="74"/>
      <c r="BC10" s="171">
        <f t="shared" si="26"/>
        <v>65.8</v>
      </c>
      <c r="BD10" s="170" cm="1">
        <f t="array" ref="BD10">IFERROR(INDEX($E$8:$E$24,MATCH(AU10,$E$8:$E$24,-1)+1),BC10)</f>
        <v>55.4</v>
      </c>
      <c r="BE10" s="170">
        <f t="shared" si="27"/>
        <v>0.78595293526505328</v>
      </c>
      <c r="BF10" s="172" cm="1">
        <f t="array" ref="BF10">IFERROR(INDEX($I$8:$I$24,MATCH(AU10,$E$8:$E$24,-1)+1),BE10)</f>
        <v>0.66601457164391598</v>
      </c>
      <c r="BG10" s="170">
        <f t="shared" si="15"/>
        <v>89</v>
      </c>
      <c r="BH10" s="170" cm="1">
        <f t="array" ref="BH10">IFERROR(INDEX($N$8:$N$24,MATCH(AU10,$N$8:$N$24,-1)+1),BG10)</f>
        <v>31.5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8"/>
        <v>89</v>
      </c>
      <c r="BL10" s="170" cm="1">
        <f t="array" ref="BL10">IFERROR(INDEX($N$8:$N$24,MATCH(AU10,$N$8:$N$24,-1)+1),BK10)</f>
        <v>31.5</v>
      </c>
      <c r="BM10" s="170">
        <f t="shared" si="29"/>
        <v>0.99999999999999989</v>
      </c>
      <c r="BN10" s="172" cm="1">
        <f t="array" ref="BN10">IFERROR(INDEX($R$8:$R$24,MATCH(AU10,$N$8:$N$24,-1)+1),BM10)</f>
        <v>0.95654997307070855</v>
      </c>
    </row>
    <row r="11" spans="1:66" ht="17.25" customHeight="1">
      <c r="A11"/>
      <c r="B11" s="44">
        <v>138.6</v>
      </c>
      <c r="C11" s="44">
        <v>0.71789999999999998</v>
      </c>
      <c r="D11" s="20"/>
      <c r="E11" s="32">
        <f t="shared" si="0"/>
        <v>149</v>
      </c>
      <c r="F11" s="30">
        <f t="shared" si="1"/>
        <v>0.45100000000000001</v>
      </c>
      <c r="G11" s="26">
        <f t="shared" ref="G11:G22" si="31">G12+F11</f>
        <v>148.79529999999997</v>
      </c>
      <c r="H11" s="9">
        <f t="shared" si="2"/>
        <v>3.0215224855539742E-3</v>
      </c>
      <c r="I11" s="11">
        <f t="shared" si="16"/>
        <v>0.99686994389079653</v>
      </c>
      <c r="K11" s="44">
        <v>4</v>
      </c>
      <c r="L11" s="44">
        <v>3002.6</v>
      </c>
      <c r="N11" s="42">
        <f t="shared" si="17"/>
        <v>8</v>
      </c>
      <c r="O11" s="30">
        <f t="shared" si="17"/>
        <v>4972.8999999999996</v>
      </c>
      <c r="P11" s="29">
        <f t="shared" si="18"/>
        <v>17408.7</v>
      </c>
      <c r="Q11" s="9">
        <f t="shared" si="19"/>
        <v>0.15304762637531738</v>
      </c>
      <c r="R11" s="11">
        <f t="shared" si="4"/>
        <v>0.53577594829576047</v>
      </c>
      <c r="S11"/>
      <c r="T11" s="79"/>
      <c r="U11" s="90">
        <f t="shared" si="5"/>
        <v>0.15304762637531738</v>
      </c>
      <c r="V11" s="85">
        <f t="shared" si="6"/>
        <v>0.46422405170423953</v>
      </c>
      <c r="W11" s="86">
        <f t="shared" si="7"/>
        <v>0.29981267559834457</v>
      </c>
      <c r="X11" s="86">
        <f t="shared" si="8"/>
        <v>3.0149524305324065E-2</v>
      </c>
      <c r="Y11" s="86">
        <f t="shared" si="9"/>
        <v>5.9418476950537896E-2</v>
      </c>
      <c r="Z11" s="86">
        <f t="shared" si="10"/>
        <v>4.6817892241066209E-2</v>
      </c>
      <c r="AA11" s="84">
        <f t="shared" si="20"/>
        <v>0.95318210775893375</v>
      </c>
      <c r="AB11" s="89">
        <f t="shared" si="21"/>
        <v>3.1601326752433032E-2</v>
      </c>
      <c r="AC11" s="88">
        <f t="shared" si="11"/>
        <v>3.303232873139602E-2</v>
      </c>
      <c r="AD11" s="91">
        <f t="shared" si="22"/>
        <v>5.4207822541781449E-2</v>
      </c>
      <c r="AU11" s="58">
        <v>32</v>
      </c>
      <c r="AV11" s="168">
        <f t="shared" si="23"/>
        <v>0.24451871702537475</v>
      </c>
      <c r="AW11" s="168">
        <f t="shared" si="12"/>
        <v>1</v>
      </c>
      <c r="AX11" s="168">
        <f t="shared" si="13"/>
        <v>0.62225935851268743</v>
      </c>
      <c r="AY11" s="168">
        <f t="shared" si="24"/>
        <v>0.95692779939183281</v>
      </c>
      <c r="AZ11" s="188">
        <f t="shared" si="14"/>
        <v>0.24451871702537475</v>
      </c>
      <c r="BA11" s="189">
        <f t="shared" si="25"/>
        <v>0.1662714940906096</v>
      </c>
      <c r="BB11" s="74"/>
      <c r="BC11" s="171">
        <f t="shared" si="26"/>
        <v>34.6</v>
      </c>
      <c r="BD11" s="170" cm="1">
        <f t="array" ref="BD11">IFERROR(INDEX($E$8:$E$24,MATCH(AU11,$E$8:$E$24,-1)+1),BC11)</f>
        <v>24.2</v>
      </c>
      <c r="BE11" s="170">
        <f t="shared" si="27"/>
        <v>0.29273193199899505</v>
      </c>
      <c r="BF11" s="172" cm="1">
        <f t="array" ref="BF11">IFERROR(INDEX($I$8:$I$24,MATCH(AU11,$E$8:$E$24,-1)+1),BE11)</f>
        <v>9.9879072104513869E-2</v>
      </c>
      <c r="BG11" s="170">
        <f t="shared" si="15"/>
        <v>89</v>
      </c>
      <c r="BH11" s="170" cm="1">
        <f t="array" ref="BH11">IFERROR(INDEX($N$8:$N$24,MATCH(AU11,$N$8:$N$24,-1)+1),BG11)</f>
        <v>31.5</v>
      </c>
      <c r="BI11" s="170">
        <f t="shared" si="30"/>
        <v>1</v>
      </c>
      <c r="BJ11" s="172" cm="1">
        <f t="array" ref="BJ11">IFERROR(INDEX($AD$8:$AD$24,MATCH(AU11,$N$8:$N$24,-1)+1),BI11)</f>
        <v>1</v>
      </c>
      <c r="BK11" s="170">
        <f t="shared" si="28"/>
        <v>89</v>
      </c>
      <c r="BL11" s="170" cm="1">
        <f t="array" ref="BL11">IFERROR(INDEX($N$8:$N$24,MATCH(AU11,$N$8:$N$24,-1)+1),BK11)</f>
        <v>31.5</v>
      </c>
      <c r="BM11" s="170">
        <f t="shared" si="29"/>
        <v>0.99999999999999989</v>
      </c>
      <c r="BN11" s="172" cm="1">
        <f t="array" ref="BN11">IFERROR(INDEX($R$8:$R$24,MATCH(AU11,$N$8:$N$24,-1)+1),BM11)</f>
        <v>0.95654997307070855</v>
      </c>
    </row>
    <row r="12" spans="1:66" ht="17.25" customHeight="1">
      <c r="A12"/>
      <c r="B12" s="44">
        <v>128.19999999999999</v>
      </c>
      <c r="C12" s="44">
        <v>1.1496</v>
      </c>
      <c r="D12" s="20"/>
      <c r="E12" s="32">
        <f t="shared" si="0"/>
        <v>138.6</v>
      </c>
      <c r="F12" s="30">
        <f t="shared" si="1"/>
        <v>0.71789999999999998</v>
      </c>
      <c r="G12" s="26">
        <f t="shared" si="31"/>
        <v>148.34429999999998</v>
      </c>
      <c r="H12" s="9">
        <f t="shared" si="2"/>
        <v>4.8096474332132988E-3</v>
      </c>
      <c r="I12" s="11">
        <f t="shared" si="16"/>
        <v>0.99384842140524254</v>
      </c>
      <c r="K12" s="44">
        <v>2</v>
      </c>
      <c r="L12" s="44">
        <v>2183.8000000000002</v>
      </c>
      <c r="N12" s="42">
        <f t="shared" si="17"/>
        <v>4</v>
      </c>
      <c r="O12" s="30">
        <f t="shared" si="17"/>
        <v>3002.6</v>
      </c>
      <c r="P12" s="29">
        <f t="shared" si="18"/>
        <v>12435.800000000001</v>
      </c>
      <c r="Q12" s="9">
        <f t="shared" si="19"/>
        <v>9.2409017465568968E-2</v>
      </c>
      <c r="R12" s="11">
        <f t="shared" si="4"/>
        <v>0.38272832192044315</v>
      </c>
      <c r="S12"/>
      <c r="T12" s="79"/>
      <c r="U12" s="90">
        <f t="shared" si="5"/>
        <v>9.2409017465568968E-2</v>
      </c>
      <c r="V12" s="85">
        <f t="shared" si="6"/>
        <v>0.61727167807955685</v>
      </c>
      <c r="W12" s="86">
        <f t="shared" si="7"/>
        <v>0.21199957600127201</v>
      </c>
      <c r="X12" s="86">
        <f t="shared" si="8"/>
        <v>1.4892286043783487E-2</v>
      </c>
      <c r="Y12" s="86">
        <f t="shared" si="9"/>
        <v>2.9268952645213835E-2</v>
      </c>
      <c r="Z12" s="86">
        <f t="shared" si="10"/>
        <v>2.3062029545004789E-2</v>
      </c>
      <c r="AA12" s="84">
        <f t="shared" si="20"/>
        <v>0.9769379704549952</v>
      </c>
      <c r="AB12" s="89">
        <f t="shared" si="21"/>
        <v>1.0273806179523505E-2</v>
      </c>
      <c r="AC12" s="88">
        <f t="shared" si="11"/>
        <v>1.0739034652035294E-2</v>
      </c>
      <c r="AD12" s="91">
        <f t="shared" si="22"/>
        <v>2.1175493810385429E-2</v>
      </c>
      <c r="AU12" s="58">
        <v>16</v>
      </c>
      <c r="AV12" s="168">
        <f t="shared" si="23"/>
        <v>0</v>
      </c>
      <c r="AW12" s="168">
        <f t="shared" si="12"/>
        <v>0.22562578229350214</v>
      </c>
      <c r="AX12" s="168">
        <f t="shared" si="13"/>
        <v>0.11281289114675107</v>
      </c>
      <c r="AY12" s="168">
        <f t="shared" si="24"/>
        <v>0.79065630530122322</v>
      </c>
      <c r="AZ12" s="188">
        <f t="shared" si="14"/>
        <v>0</v>
      </c>
      <c r="BA12" s="189">
        <f t="shared" si="25"/>
        <v>0.25488035700546274</v>
      </c>
      <c r="BB12" s="74"/>
      <c r="BC12" s="171">
        <f t="shared" si="26"/>
        <v>16</v>
      </c>
      <c r="BD12" s="170" cm="1">
        <f t="array" ref="BD12">IFERROR(INDEX($E$8:$E$24,MATCH(AU12,$E$8:$E$24,-1)+1),BC12)</f>
        <v>16</v>
      </c>
      <c r="BE12" s="170">
        <f t="shared" si="27"/>
        <v>0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0.22562578229350214</v>
      </c>
      <c r="BJ12" s="172" cm="1">
        <f t="array" ref="BJ12">IFERROR(INDEX($AD$8:$AD$24,MATCH(AU12,$N$8:$N$24,-1)+1),BI12)</f>
        <v>5.4207822541781449E-2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0.79065630530122322</v>
      </c>
      <c r="BN12" s="172" cm="1">
        <f t="array" ref="BN12">IFERROR(INDEX($R$8:$R$24,MATCH(AU12,$N$8:$N$24,-1)+1),BM12)</f>
        <v>0.53577594829576047</v>
      </c>
    </row>
    <row r="13" spans="1:66" ht="17.25" customHeight="1">
      <c r="A13"/>
      <c r="B13" s="44">
        <v>117.8</v>
      </c>
      <c r="C13" s="44">
        <v>1.8492</v>
      </c>
      <c r="D13" s="20"/>
      <c r="E13" s="32">
        <f t="shared" si="0"/>
        <v>128.19999999999999</v>
      </c>
      <c r="F13" s="30">
        <f t="shared" si="1"/>
        <v>1.1496</v>
      </c>
      <c r="G13" s="26">
        <f t="shared" si="31"/>
        <v>147.62639999999999</v>
      </c>
      <c r="H13" s="9">
        <f t="shared" si="2"/>
        <v>7.7018675152834776E-3</v>
      </c>
      <c r="I13" s="11">
        <f t="shared" si="16"/>
        <v>0.98903877397202922</v>
      </c>
      <c r="K13" s="44">
        <v>1</v>
      </c>
      <c r="L13" s="44">
        <v>1356.9</v>
      </c>
      <c r="N13" s="42">
        <f t="shared" si="17"/>
        <v>2</v>
      </c>
      <c r="O13" s="30">
        <f t="shared" si="17"/>
        <v>2183.8000000000002</v>
      </c>
      <c r="P13" s="29">
        <f t="shared" si="18"/>
        <v>9433.2000000000007</v>
      </c>
      <c r="Q13" s="9">
        <f t="shared" si="19"/>
        <v>6.7209356005231979E-2</v>
      </c>
      <c r="R13" s="11">
        <f t="shared" si="4"/>
        <v>0.29031930445487419</v>
      </c>
      <c r="S13"/>
      <c r="T13" s="79"/>
      <c r="U13" s="90">
        <f t="shared" si="5"/>
        <v>6.7209356005231979E-2</v>
      </c>
      <c r="V13" s="85">
        <f t="shared" si="6"/>
        <v>0.70968069554512581</v>
      </c>
      <c r="W13" s="86">
        <f t="shared" si="7"/>
        <v>0.14990633779917228</v>
      </c>
      <c r="X13" s="86">
        <f t="shared" si="8"/>
        <v>7.4233335082819251E-3</v>
      </c>
      <c r="Y13" s="86">
        <f t="shared" si="9"/>
        <v>1.4376666601430346E-2</v>
      </c>
      <c r="Z13" s="86">
        <f t="shared" si="10"/>
        <v>1.1327877493255206E-2</v>
      </c>
      <c r="AA13" s="84">
        <f t="shared" si="20"/>
        <v>0.98867212250674474</v>
      </c>
      <c r="AB13" s="89">
        <f t="shared" si="21"/>
        <v>4.6365826821546793E-3</v>
      </c>
      <c r="AC13" s="88">
        <f t="shared" si="11"/>
        <v>4.8465409236477528E-3</v>
      </c>
      <c r="AD13" s="91">
        <f t="shared" si="22"/>
        <v>1.0436459158350134E-2</v>
      </c>
      <c r="AU13" s="58">
        <v>8</v>
      </c>
      <c r="AV13" s="168">
        <f t="shared" si="23"/>
        <v>0</v>
      </c>
      <c r="AW13" s="168">
        <f t="shared" si="12"/>
        <v>5.4207822541781456E-2</v>
      </c>
      <c r="AX13" s="168">
        <f t="shared" si="13"/>
        <v>2.7103911270890728E-2</v>
      </c>
      <c r="AY13" s="168">
        <f t="shared" si="24"/>
        <v>0.53577594829576047</v>
      </c>
      <c r="AZ13" s="188">
        <f t="shared" si="14"/>
        <v>0</v>
      </c>
      <c r="BA13" s="189">
        <f t="shared" si="25"/>
        <v>0.24545664384088628</v>
      </c>
      <c r="BB13" s="74"/>
      <c r="BC13" s="171">
        <f t="shared" si="26"/>
        <v>16</v>
      </c>
      <c r="BD13" s="170" cm="1">
        <f t="array" ref="BD13">IFERROR(INDEX($E$8:$E$24,MATCH(AU13,$E$8:$E$24,-1)+1),BC13)</f>
        <v>16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5.4207822541781449E-2</v>
      </c>
      <c r="BJ13" s="172" cm="1">
        <f t="array" ref="BJ13">IFERROR(INDEX($AD$8:$AD$24,MATCH(AU13,$N$8:$N$24,-1)+1),BI13)</f>
        <v>2.1175493810385429E-2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0.53577594829576047</v>
      </c>
      <c r="BN13" s="172" cm="1">
        <f t="array" ref="BN13">IFERROR(INDEX($R$8:$R$24,MATCH(AU13,$N$8:$N$24,-1)+1),BM13)</f>
        <v>0.38272832192044315</v>
      </c>
    </row>
    <row r="14" spans="1:66" ht="17.25" customHeight="1">
      <c r="A14"/>
      <c r="B14" s="44">
        <v>107.4</v>
      </c>
      <c r="C14" s="44">
        <v>2.9796999999999998</v>
      </c>
      <c r="D14" s="20"/>
      <c r="E14" s="32">
        <f t="shared" si="0"/>
        <v>117.8</v>
      </c>
      <c r="F14" s="30">
        <f t="shared" si="1"/>
        <v>1.8492</v>
      </c>
      <c r="G14" s="26">
        <f t="shared" si="31"/>
        <v>146.4768</v>
      </c>
      <c r="H14" s="9">
        <f t="shared" si="2"/>
        <v>1.2388912151411106E-2</v>
      </c>
      <c r="I14" s="11">
        <f t="shared" si="16"/>
        <v>0.98133690645674576</v>
      </c>
      <c r="K14" s="44">
        <v>0.5</v>
      </c>
      <c r="L14" s="44">
        <v>1100</v>
      </c>
      <c r="N14" s="42">
        <f t="shared" si="17"/>
        <v>1</v>
      </c>
      <c r="O14" s="30">
        <f t="shared" si="17"/>
        <v>1356.9</v>
      </c>
      <c r="P14" s="29">
        <f t="shared" si="18"/>
        <v>7249.4</v>
      </c>
      <c r="Q14" s="9">
        <f t="shared" si="19"/>
        <v>4.1760406247595604E-2</v>
      </c>
      <c r="R14" s="11">
        <f t="shared" si="4"/>
        <v>0.22310994844964221</v>
      </c>
      <c r="S14"/>
      <c r="T14" s="79"/>
      <c r="U14" s="90">
        <f t="shared" si="5"/>
        <v>4.1760406247595604E-2</v>
      </c>
      <c r="V14" s="85">
        <f t="shared" si="6"/>
        <v>0.77689005155035784</v>
      </c>
      <c r="W14" s="86">
        <f t="shared" si="7"/>
        <v>0.105999788000636</v>
      </c>
      <c r="X14" s="86">
        <f t="shared" si="8"/>
        <v>3.708815564939735E-3</v>
      </c>
      <c r="Y14" s="86">
        <f t="shared" si="9"/>
        <v>6.953333093148422E-3</v>
      </c>
      <c r="Z14" s="86">
        <f t="shared" si="10"/>
        <v>5.4787738794155579E-3</v>
      </c>
      <c r="AA14" s="84">
        <f t="shared" si="20"/>
        <v>0.99452122612058447</v>
      </c>
      <c r="AB14" s="89">
        <f t="shared" si="21"/>
        <v>1.8704644209723135E-3</v>
      </c>
      <c r="AC14" s="88">
        <f t="shared" si="11"/>
        <v>1.9551646080549702E-3</v>
      </c>
      <c r="AD14" s="91">
        <f t="shared" si="22"/>
        <v>5.5899182347023801E-3</v>
      </c>
      <c r="AU14" s="58">
        <v>2</v>
      </c>
      <c r="AV14" s="168">
        <f t="shared" si="23"/>
        <v>0</v>
      </c>
      <c r="AW14" s="168">
        <f t="shared" si="12"/>
        <v>1.0436459158350134E-2</v>
      </c>
      <c r="AX14" s="168">
        <f t="shared" si="13"/>
        <v>5.2182295791750669E-3</v>
      </c>
      <c r="AY14" s="168">
        <f t="shared" si="24"/>
        <v>0.29031930445487419</v>
      </c>
      <c r="AZ14" s="188">
        <f t="shared" si="14"/>
        <v>0</v>
      </c>
      <c r="BA14" s="189">
        <f t="shared" si="25"/>
        <v>6.7209356005231979E-2</v>
      </c>
      <c r="BB14" s="74"/>
      <c r="BC14" s="171">
        <f t="shared" si="26"/>
        <v>16</v>
      </c>
      <c r="BD14" s="170" cm="1">
        <f t="array" ref="BD14">IFERROR(INDEX($E$8:$E$24,MATCH(AU14,$E$8:$E$24,-1)+1),BC14)</f>
        <v>16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1.0436459158350134E-2</v>
      </c>
      <c r="BJ14" s="172" cm="1">
        <f t="array" ref="BJ14">IFERROR(INDEX($AD$8:$AD$24,MATCH(AU14,$N$8:$N$24,-1)+1),BI14)</f>
        <v>5.5899182347023801E-3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0.29031930445487419</v>
      </c>
      <c r="BN14" s="172" cm="1">
        <f t="array" ref="BN14">IFERROR(INDEX($R$8:$R$24,MATCH(AU14,$N$8:$N$24,-1)+1),BM14)</f>
        <v>0.22310994844964221</v>
      </c>
    </row>
    <row r="15" spans="1:66" ht="17.25" customHeight="1">
      <c r="A15"/>
      <c r="B15" s="44">
        <v>97</v>
      </c>
      <c r="C15" s="44">
        <v>4.7899000000000003</v>
      </c>
      <c r="D15" s="20"/>
      <c r="E15" s="32">
        <f t="shared" si="0"/>
        <v>107.4</v>
      </c>
      <c r="F15" s="30">
        <f t="shared" si="1"/>
        <v>2.9796999999999998</v>
      </c>
      <c r="G15" s="26">
        <f t="shared" si="31"/>
        <v>144.6276</v>
      </c>
      <c r="H15" s="9">
        <f t="shared" si="2"/>
        <v>1.996281718449041E-2</v>
      </c>
      <c r="I15" s="11">
        <f t="shared" si="16"/>
        <v>0.96894799430533463</v>
      </c>
      <c r="K15" s="44">
        <v>0.25</v>
      </c>
      <c r="L15" s="44">
        <v>2186</v>
      </c>
      <c r="N15" s="42">
        <f t="shared" ref="N15:N18" si="32">K14</f>
        <v>0.5</v>
      </c>
      <c r="O15" s="30">
        <f t="shared" ref="O15:O18" si="33">L14</f>
        <v>1100</v>
      </c>
      <c r="P15" s="29">
        <f t="shared" ref="P15:P18" si="34">O15+P16</f>
        <v>5892.5</v>
      </c>
      <c r="Q15" s="9">
        <f t="shared" ref="Q15:Q18" si="35">O15/$L$6</f>
        <v>3.3853966299915363E-2</v>
      </c>
      <c r="R15" s="11">
        <f t="shared" ref="R15:R18" si="36">R16+Q15</f>
        <v>0.1813495422020466</v>
      </c>
      <c r="S15"/>
      <c r="T15" s="79"/>
      <c r="U15" s="90">
        <f t="shared" si="5"/>
        <v>3.3853966299915363E-2</v>
      </c>
      <c r="V15" s="85">
        <f t="shared" si="6"/>
        <v>0.81865045779795342</v>
      </c>
      <c r="W15" s="86">
        <f t="shared" si="7"/>
        <v>7.4953168899586142E-2</v>
      </c>
      <c r="X15" s="86">
        <f t="shared" si="8"/>
        <v>1.8540513838197141E-3</v>
      </c>
      <c r="Y15" s="86">
        <f t="shared" si="9"/>
        <v>3.2445175282086874E-3</v>
      </c>
      <c r="Z15" s="86">
        <f t="shared" si="10"/>
        <v>2.556468624000126E-3</v>
      </c>
      <c r="AA15" s="84">
        <f t="shared" si="20"/>
        <v>0.99744353137599984</v>
      </c>
      <c r="AB15" s="89">
        <f t="shared" si="21"/>
        <v>1.0203076291854668E-3</v>
      </c>
      <c r="AC15" s="88">
        <f t="shared" si="11"/>
        <v>1.0665101904878344E-3</v>
      </c>
      <c r="AD15" s="91">
        <f t="shared" si="22"/>
        <v>3.6347536266474094E-3</v>
      </c>
      <c r="AU15" s="58">
        <v>1</v>
      </c>
      <c r="AV15" s="168">
        <f t="shared" si="23"/>
        <v>0</v>
      </c>
      <c r="AW15" s="168">
        <f t="shared" si="12"/>
        <v>5.5899182347023801E-3</v>
      </c>
      <c r="AX15" s="168">
        <f t="shared" si="13"/>
        <v>2.79495911735119E-3</v>
      </c>
      <c r="AY15" s="168">
        <f t="shared" si="24"/>
        <v>0.22310994844964221</v>
      </c>
      <c r="AZ15" s="188">
        <f t="shared" si="14"/>
        <v>0</v>
      </c>
      <c r="BA15" s="189">
        <f t="shared" si="25"/>
        <v>0.22310994844964221</v>
      </c>
      <c r="BB15" s="74"/>
      <c r="BC15" s="171">
        <f t="shared" si="26"/>
        <v>16</v>
      </c>
      <c r="BD15" s="170" cm="1">
        <f t="array" ref="BD15">IFERROR(INDEX($E$8:$E$24,MATCH(AU15,$E$8:$E$24,-1)+1),BC15)</f>
        <v>16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7">IFERROR(INDEX($AD$8:$AD$24,MATCH(AU15,$N$8:$N$24,-1)),1)</f>
        <v>5.5899182347023801E-3</v>
      </c>
      <c r="BJ15" s="172" cm="1">
        <f t="array" ref="BJ15">IFERROR(INDEX($AD$8:$AD$24,MATCH(AU15,$N$8:$N$24,-1)+1),BI15)</f>
        <v>3.6347536266474094E-3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0.22310994844964221</v>
      </c>
      <c r="BN15" s="172" cm="1">
        <f t="array" ref="BN15">IFERROR(INDEX($R$8:$R$24,MATCH(AU15,$N$8:$N$24,-1)+1),BM15)</f>
        <v>0.1813495422020466</v>
      </c>
    </row>
    <row r="16" spans="1:66" ht="17.25" customHeight="1" thickBot="1">
      <c r="A16"/>
      <c r="B16" s="44">
        <v>86.6</v>
      </c>
      <c r="C16" s="44">
        <v>7.6303000000000001</v>
      </c>
      <c r="D16" s="20"/>
      <c r="E16" s="32">
        <f t="shared" si="0"/>
        <v>97</v>
      </c>
      <c r="F16" s="30">
        <f t="shared" si="1"/>
        <v>4.7899000000000003</v>
      </c>
      <c r="G16" s="26">
        <f t="shared" si="31"/>
        <v>141.64789999999999</v>
      </c>
      <c r="H16" s="9">
        <f t="shared" si="2"/>
        <v>3.2090444686374682E-2</v>
      </c>
      <c r="I16" s="11">
        <f t="shared" si="16"/>
        <v>0.94898517712084418</v>
      </c>
      <c r="K16" s="63">
        <v>0.125</v>
      </c>
      <c r="L16">
        <v>2606.5</v>
      </c>
      <c r="N16" s="42">
        <f t="shared" si="32"/>
        <v>0.25</v>
      </c>
      <c r="O16" s="30">
        <f t="shared" si="33"/>
        <v>2186</v>
      </c>
      <c r="P16" s="29">
        <f t="shared" si="34"/>
        <v>4792.5</v>
      </c>
      <c r="Q16" s="9">
        <f t="shared" si="35"/>
        <v>6.727706393783181E-2</v>
      </c>
      <c r="R16" s="11">
        <f t="shared" si="36"/>
        <v>0.14749557590213125</v>
      </c>
      <c r="S16"/>
      <c r="T16" s="79"/>
      <c r="U16" s="90">
        <f t="shared" si="5"/>
        <v>6.727706393783181E-2</v>
      </c>
      <c r="V16" s="85">
        <f t="shared" si="6"/>
        <v>0.85250442409786875</v>
      </c>
      <c r="W16" s="86">
        <f t="shared" si="7"/>
        <v>5.2999894000318001E-2</v>
      </c>
      <c r="X16" s="86">
        <f t="shared" si="8"/>
        <v>9.2698114207858794E-4</v>
      </c>
      <c r="Y16" s="86">
        <f t="shared" si="9"/>
        <v>1.3904661443889734E-3</v>
      </c>
      <c r="Z16" s="86">
        <f t="shared" si="10"/>
        <v>1.0955968152304592E-3</v>
      </c>
      <c r="AA16" s="84">
        <f t="shared" si="20"/>
        <v>0.99890440318476958</v>
      </c>
      <c r="AB16" s="89">
        <f t="shared" si="21"/>
        <v>1.3787648856180344E-3</v>
      </c>
      <c r="AC16" s="88">
        <f t="shared" si="11"/>
        <v>1.4411994566504731E-3</v>
      </c>
      <c r="AD16" s="91">
        <f t="shared" si="22"/>
        <v>2.568243436159575E-3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1.0000000000000002</v>
      </c>
      <c r="BA16" s="190">
        <f>SUM(BA8:BA15)</f>
        <v>1</v>
      </c>
      <c r="BB16" s="74"/>
      <c r="BC16" s="173">
        <f t="shared" si="26"/>
        <v>16</v>
      </c>
      <c r="BD16" s="174" cm="1">
        <f t="array" ref="BD16">IFERROR(INDEX($E$8:$E$24,MATCH(AU16,$E$8:$E$24,-1)+1),BC16)</f>
        <v>16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76.2</v>
      </c>
      <c r="C17" s="44">
        <v>11.914400000000001</v>
      </c>
      <c r="D17" s="20"/>
      <c r="E17" s="32">
        <f t="shared" si="0"/>
        <v>86.6</v>
      </c>
      <c r="F17" s="30">
        <f t="shared" si="1"/>
        <v>7.6303000000000001</v>
      </c>
      <c r="G17" s="26">
        <f t="shared" si="31"/>
        <v>136.858</v>
      </c>
      <c r="H17" s="9">
        <f t="shared" si="2"/>
        <v>5.1120006699606403E-2</v>
      </c>
      <c r="I17" s="11">
        <f t="shared" si="16"/>
        <v>0.91689473243446951</v>
      </c>
      <c r="K17" s="63">
        <v>6.3E-2</v>
      </c>
      <c r="L17" s="64">
        <v>0</v>
      </c>
      <c r="N17" s="42">
        <f t="shared" si="32"/>
        <v>0.125</v>
      </c>
      <c r="O17" s="30">
        <f t="shared" si="33"/>
        <v>2606.5</v>
      </c>
      <c r="P17" s="29">
        <f t="shared" si="34"/>
        <v>2606.5</v>
      </c>
      <c r="Q17" s="9">
        <f t="shared" si="35"/>
        <v>8.0218511964299452E-2</v>
      </c>
      <c r="R17" s="11">
        <f t="shared" si="36"/>
        <v>8.0218511964299452E-2</v>
      </c>
      <c r="S17"/>
      <c r="T17" s="79"/>
      <c r="U17" s="90">
        <f t="shared" si="5"/>
        <v>8.0218511964299452E-2</v>
      </c>
      <c r="V17" s="85">
        <f t="shared" si="6"/>
        <v>0.91978148803570059</v>
      </c>
      <c r="W17" s="86">
        <f t="shared" si="7"/>
        <v>3.7476584449793071E-2</v>
      </c>
      <c r="X17" s="86">
        <f t="shared" si="8"/>
        <v>4.6348500231038531E-4</v>
      </c>
      <c r="Y17" s="86">
        <f t="shared" si="9"/>
        <v>4.6348500231038531E-4</v>
      </c>
      <c r="Z17" s="86">
        <f t="shared" si="10"/>
        <v>3.6519601321288167E-4</v>
      </c>
      <c r="AA17" s="84">
        <f t="shared" si="20"/>
        <v>0.99963480398678717</v>
      </c>
      <c r="AB17" s="89">
        <f t="shared" si="21"/>
        <v>1.0782190184180924E-3</v>
      </c>
      <c r="AC17" s="88">
        <f t="shared" si="11"/>
        <v>1.127043979509102E-3</v>
      </c>
      <c r="AD17" s="91">
        <f t="shared" si="22"/>
        <v>1.127043979509102E-3</v>
      </c>
    </row>
    <row r="18" spans="1:66" ht="17.25" customHeight="1" thickBot="1">
      <c r="A18"/>
      <c r="B18" s="44">
        <v>65.8</v>
      </c>
      <c r="C18" s="44">
        <v>17.9023</v>
      </c>
      <c r="D18" s="20"/>
      <c r="E18" s="32">
        <f t="shared" si="0"/>
        <v>76.2</v>
      </c>
      <c r="F18" s="30">
        <f t="shared" si="1"/>
        <v>11.914400000000001</v>
      </c>
      <c r="G18" s="26">
        <f t="shared" si="31"/>
        <v>129.2277</v>
      </c>
      <c r="H18" s="9">
        <f t="shared" si="2"/>
        <v>7.9821790469809903E-2</v>
      </c>
      <c r="I18" s="11">
        <f t="shared" si="16"/>
        <v>0.86577472573486314</v>
      </c>
      <c r="K18"/>
      <c r="L18"/>
      <c r="N18" s="42">
        <f t="shared" si="32"/>
        <v>6.3E-2</v>
      </c>
      <c r="O18" s="30">
        <f t="shared" si="33"/>
        <v>0</v>
      </c>
      <c r="P18" s="29">
        <f t="shared" si="34"/>
        <v>0</v>
      </c>
      <c r="Q18" s="9">
        <f t="shared" si="35"/>
        <v>0</v>
      </c>
      <c r="R18" s="11">
        <f t="shared" si="36"/>
        <v>0</v>
      </c>
      <c r="S18"/>
      <c r="T18" s="79"/>
      <c r="U18" s="92">
        <f t="shared" si="5"/>
        <v>0</v>
      </c>
      <c r="V18" s="93">
        <f t="shared" si="6"/>
        <v>1</v>
      </c>
      <c r="W18" s="94">
        <f t="shared" si="7"/>
        <v>2.6605735632365551E-2</v>
      </c>
      <c r="X18" s="151">
        <v>0</v>
      </c>
      <c r="Y18" s="151">
        <v>0</v>
      </c>
      <c r="Z18" s="151">
        <v>0</v>
      </c>
      <c r="AA18" s="149">
        <f t="shared" si="20"/>
        <v>1</v>
      </c>
      <c r="AB18" s="150">
        <f t="shared" si="21"/>
        <v>0</v>
      </c>
      <c r="AC18" s="97">
        <f t="shared" si="11"/>
        <v>0</v>
      </c>
      <c r="AD18" s="98">
        <f>AC18</f>
        <v>0</v>
      </c>
      <c r="AU18" s="194" t="s">
        <v>80</v>
      </c>
      <c r="AV18" s="235">
        <f t="shared" ref="AV18:AY18" si="38">SLOPE(AV21:AV22,AV19:AV20)*0.65+INTERCEPT(AV21:AV22,AV19:AV20)</f>
        <v>56.920314447160123</v>
      </c>
      <c r="AW18" s="236">
        <f t="shared" si="38"/>
        <v>24.768354276326768</v>
      </c>
      <c r="AX18" s="191">
        <f>SLOPE(AX21:AX22,AX19:AX20)*0.65+INTERCEPT(AX21:AX22,AX19:AX20)</f>
        <v>35.409802315699125</v>
      </c>
      <c r="AY18" s="237">
        <f t="shared" si="38"/>
        <v>11.585181786348219</v>
      </c>
    </row>
    <row r="19" spans="1:66" ht="17.25" customHeight="1">
      <c r="A19"/>
      <c r="B19" s="44">
        <v>55.4</v>
      </c>
      <c r="C19" s="44">
        <v>25.0502</v>
      </c>
      <c r="E19" s="32">
        <f t="shared" si="0"/>
        <v>65.8</v>
      </c>
      <c r="F19" s="30">
        <f t="shared" si="1"/>
        <v>17.9023</v>
      </c>
      <c r="G19" s="26">
        <f t="shared" si="31"/>
        <v>117.3133</v>
      </c>
      <c r="H19" s="9">
        <f t="shared" si="2"/>
        <v>0.11993836362113727</v>
      </c>
      <c r="I19" s="11">
        <f t="shared" si="16"/>
        <v>0.78595293526505328</v>
      </c>
      <c r="K19"/>
      <c r="L19"/>
      <c r="S19"/>
      <c r="AB19" s="80">
        <f>SUM(AB8:AB18)</f>
        <v>0.95667874370592365</v>
      </c>
      <c r="AC19" s="78">
        <f>SUM(AC8:AC18)</f>
        <v>1</v>
      </c>
      <c r="AU19" s="193"/>
      <c r="AV19" s="170">
        <f t="shared" ref="AV19:AW19" si="39">INDEX(AV8:AV16,MATCH(0.65,AV8:AV16,-1))</f>
        <v>0.76519437233062571</v>
      </c>
      <c r="AW19" s="170">
        <f t="shared" si="39"/>
        <v>1</v>
      </c>
      <c r="AX19" s="170">
        <f>INDEX(AX8:AX16,MATCH(0.65,AX8:AX16,-1))</f>
        <v>0.8825971861653128</v>
      </c>
      <c r="AY19" s="170">
        <f t="shared" ref="AY19" si="40">INDEX(AY8:AY16,MATCH(0.65,AY8:AY16,-1))</f>
        <v>0.79065630530122322</v>
      </c>
    </row>
    <row r="20" spans="1:66" ht="17.25" customHeight="1">
      <c r="A20"/>
      <c r="B20" s="44">
        <v>45</v>
      </c>
      <c r="C20" s="44">
        <v>30.666899999999998</v>
      </c>
      <c r="E20" s="32">
        <f t="shared" si="0"/>
        <v>55.4</v>
      </c>
      <c r="F20" s="30">
        <f t="shared" si="1"/>
        <v>25.0502</v>
      </c>
      <c r="G20" s="26">
        <f t="shared" si="31"/>
        <v>99.411000000000001</v>
      </c>
      <c r="H20" s="9">
        <f t="shared" si="2"/>
        <v>0.16782648019428861</v>
      </c>
      <c r="I20" s="11">
        <f t="shared" si="16"/>
        <v>0.66601457164391598</v>
      </c>
      <c r="K20"/>
      <c r="L20"/>
      <c r="N20" t="s">
        <v>80</v>
      </c>
      <c r="O20" s="159">
        <f>N11+(0.65-R11)/(R10-R11)*(N10-N11)</f>
        <v>11.585181786348217</v>
      </c>
      <c r="S20"/>
      <c r="T20"/>
      <c r="W20" t="s">
        <v>80</v>
      </c>
      <c r="X20" s="159">
        <f>N10+(0.65-AD10)/(AD9-AD10)*(N9-N10)</f>
        <v>24.494343205191555</v>
      </c>
      <c r="AV20" s="170" cm="1">
        <f t="array" ref="AV20">INDEX(AV8:AV16,MATCH(0.65,AV8:AV16,-1)+1)</f>
        <v>0.24451871702537475</v>
      </c>
      <c r="AW20" s="170" cm="1">
        <f t="array" ref="AW20">INDEX(AW8:AW16,MATCH(0.65,AW8:AW16,-1)+1)</f>
        <v>0.22562578229350214</v>
      </c>
      <c r="AX20" s="170" cm="1">
        <f t="array" ref="AX20">INDEX(AX8:AX16,MATCH(0.65,AX8:AX16,-1)+1)</f>
        <v>0.62225935851268743</v>
      </c>
      <c r="AY20" s="170" cm="1">
        <f t="array" ref="AY20">INDEX(AY8:AY16,MATCH(0.65,AY8:AY16,-1)+1)</f>
        <v>0.53577594829576047</v>
      </c>
      <c r="BD20" s="169"/>
    </row>
    <row r="21" spans="1:66" ht="17.25" customHeight="1">
      <c r="A21"/>
      <c r="B21" s="44">
        <v>34.6</v>
      </c>
      <c r="C21" s="44">
        <v>28.785699999999999</v>
      </c>
      <c r="E21" s="32">
        <f t="shared" si="0"/>
        <v>45</v>
      </c>
      <c r="F21" s="30">
        <f t="shared" si="1"/>
        <v>30.666899999999998</v>
      </c>
      <c r="G21" s="26">
        <f t="shared" si="31"/>
        <v>74.360799999999998</v>
      </c>
      <c r="H21" s="9">
        <f t="shared" si="2"/>
        <v>0.20545615945063228</v>
      </c>
      <c r="I21" s="11">
        <f t="shared" si="16"/>
        <v>0.49818809144962733</v>
      </c>
      <c r="K21"/>
      <c r="L21"/>
      <c r="S21"/>
      <c r="T21"/>
      <c r="AV21" s="170">
        <f t="shared" ref="AV21:AW21" si="41">INDEX($AU$8:$AU$16,MATCH(0.65,AV8:AV16,-1))</f>
        <v>64</v>
      </c>
      <c r="AW21" s="170">
        <f t="shared" si="41"/>
        <v>32</v>
      </c>
      <c r="AX21" s="170">
        <f>INDEX($AU$8:$AU$16,MATCH(0.65,AX8:AX16,-1))</f>
        <v>64</v>
      </c>
      <c r="AY21" s="170">
        <f t="shared" ref="AY21" si="42">INDEX($AU$8:$AU$16,MATCH(0.65,AY8:AY16,-1))</f>
        <v>16</v>
      </c>
      <c r="BD21" s="169"/>
    </row>
    <row r="22" spans="1:66" ht="17.25" customHeight="1">
      <c r="A22"/>
      <c r="B22" s="44">
        <v>24.2</v>
      </c>
      <c r="C22" s="44">
        <v>14.908200000000001</v>
      </c>
      <c r="E22" s="32">
        <f t="shared" si="0"/>
        <v>34.6</v>
      </c>
      <c r="F22" s="30">
        <f t="shared" si="1"/>
        <v>28.785699999999999</v>
      </c>
      <c r="G22" s="26">
        <f t="shared" si="31"/>
        <v>43.693899999999999</v>
      </c>
      <c r="H22" s="9">
        <f t="shared" si="2"/>
        <v>0.1928528598944812</v>
      </c>
      <c r="I22" s="11">
        <f t="shared" si="16"/>
        <v>0.29273193199899505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3">
        <v>16</v>
      </c>
      <c r="C23" s="63">
        <v>0</v>
      </c>
      <c r="E23" s="32">
        <f t="shared" si="0"/>
        <v>24.2</v>
      </c>
      <c r="F23" s="30">
        <f t="shared" si="1"/>
        <v>14.908200000000001</v>
      </c>
      <c r="G23" s="26">
        <f>F23</f>
        <v>14.908200000000001</v>
      </c>
      <c r="H23" s="9">
        <f t="shared" si="2"/>
        <v>9.9879072104513869E-2</v>
      </c>
      <c r="I23" s="11">
        <f>H23</f>
        <v>9.9879072104513869E-2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3">SLOPE(AV27:AV28,AV25:AV26)*0.84+INTERCEPT(AV27:AV28,AV25:AV26)</f>
        <v>85.402054528595841</v>
      </c>
      <c r="AW24" s="236">
        <f t="shared" si="43"/>
        <v>28.694104812035093</v>
      </c>
      <c r="AX24" s="191">
        <f>SLOPE(AX27:AX28,AX25:AX26)*0.84+INTERCEPT(AX27:AX28,AX25:AX26)</f>
        <v>58.764072629856784</v>
      </c>
      <c r="AY24" s="237">
        <f>SLOPE(AY27:AY28,AY25:AY26)*0.84+INTERCEPT(AY27:AY28,AY25:AY26)</f>
        <v>20.748252967223536</v>
      </c>
    </row>
    <row r="25" spans="1:66" ht="17.25" customHeight="1">
      <c r="A25"/>
      <c r="B25"/>
      <c r="C25"/>
      <c r="I25" s="23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4">INDEX(AV8:AV16,MATCH(0.84,AV8:AV16,-1))</f>
        <v>0.98889066113519675</v>
      </c>
      <c r="AW25" s="170">
        <f t="shared" si="44"/>
        <v>1</v>
      </c>
      <c r="AX25" s="170">
        <f>INDEX(AX8:AX16,MATCH(0.84,AX8:AX16,-1))</f>
        <v>0.8825971861653128</v>
      </c>
      <c r="AY25" s="170">
        <f>INDEX(AY8:AY16,MATCH(0.84,AY8:AY16,-1))</f>
        <v>0.95692779939183281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E21+(0.65-I21)/(I20-I21)*(E20-E21)</f>
        <v>54.407596745734566</v>
      </c>
      <c r="I26" s="23"/>
      <c r="M26"/>
      <c r="N26" s="287"/>
      <c r="O26"/>
      <c r="P26"/>
      <c r="Q26"/>
      <c r="R26"/>
      <c r="Z26" s="82"/>
      <c r="AV26" s="170">
        <f t="shared" ref="AV26:AW26" si="45">INDEX(AV8:AV16,MATCH(0.84,AV8:AV16,-1)+1)</f>
        <v>0.76519437233062571</v>
      </c>
      <c r="AW26" s="170">
        <f t="shared" si="45"/>
        <v>0.22562578229350214</v>
      </c>
      <c r="AX26" s="170">
        <f>INDEX(AX8:AX16,MATCH(0.84,AX8:AX16,-1)+1)</f>
        <v>0.62225935851268743</v>
      </c>
      <c r="AY26" s="170">
        <f>INDEX(AY8:AY16,MATCH(0.84,AY8:AY16,-1)+1)</f>
        <v>0.79065630530122322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6">SLOPE(F30:F31,F28:F29)*0.84+INTERCEPT(F30:F31,F28:F29)</f>
        <v>72.841804874773388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7">INDEX($AU$8:$AU$16,MATCH(0.84,AV8:AV16,-1))</f>
        <v>128</v>
      </c>
      <c r="AW27" s="170">
        <f t="shared" si="47"/>
        <v>32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0.86577472573486314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0.13299256566570372</v>
      </c>
      <c r="R28" s="123">
        <f>Q28</f>
        <v>0.13299256566570372</v>
      </c>
      <c r="T28" s="113"/>
      <c r="U28" s="115">
        <f>U29+R28</f>
        <v>1</v>
      </c>
      <c r="V28" s="115">
        <f>U28-V31-V34-V37-V40-V43</f>
        <v>0.26854705333640888</v>
      </c>
      <c r="X28" s="130">
        <v>63</v>
      </c>
      <c r="Y28" s="131">
        <f>V28</f>
        <v>0.26854705333640888</v>
      </c>
      <c r="Z28" s="132">
        <f>ROUND(Y28*100,0)</f>
        <v>27</v>
      </c>
      <c r="AV28" s="170">
        <f t="shared" ref="AV28:AW28" si="49">INDEX($AU$8:$AU$16,MATCH(0.84,AV8:AV16,-1)+1)</f>
        <v>64</v>
      </c>
      <c r="AW28" s="170">
        <f t="shared" si="49"/>
        <v>16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(I19-I20)/(E19-E20)*(B29-E20)+I20</f>
        <v>0.75366183736705483</v>
      </c>
      <c r="F29" s="170">
        <f>INDEX(I8:I24,MATCH(0.84,I8:I24,-1)+1)</f>
        <v>0.78595293526505328</v>
      </c>
      <c r="K29" s="44">
        <v>63</v>
      </c>
      <c r="L29" s="69">
        <f>((R8-R9)/(N8-N9))*(K29-N9)+R9</f>
        <v>0.98035303130153773</v>
      </c>
      <c r="N29" s="111"/>
      <c r="O29" s="124">
        <v>63</v>
      </c>
      <c r="P29" s="85">
        <f t="shared" ref="P29:P34" si="50">(C29+L29)/2</f>
        <v>0.86700743433429628</v>
      </c>
      <c r="Q29" s="119">
        <f t="shared" si="48"/>
        <v>0.27110897534141043</v>
      </c>
      <c r="R29" s="125">
        <f t="shared" ref="R29:R32" si="51">Q29/2</f>
        <v>0.13555448767070521</v>
      </c>
      <c r="S29" s="12"/>
      <c r="T29" s="129">
        <v>63</v>
      </c>
      <c r="U29" s="115">
        <f>P29</f>
        <v>0.86700743433429628</v>
      </c>
      <c r="V29" s="115"/>
      <c r="W29" s="12"/>
      <c r="X29" s="133">
        <v>31.5</v>
      </c>
      <c r="Y29" s="88">
        <f>V31</f>
        <v>0.23583964084184234</v>
      </c>
      <c r="Z29" s="134">
        <f t="shared" ref="Z29:Z33" si="52">ROUND(Y29*100,0)</f>
        <v>24</v>
      </c>
    </row>
    <row r="30" spans="1:66" customFormat="1" ht="14.4">
      <c r="B30" s="44">
        <v>31.5</v>
      </c>
      <c r="C30" s="69">
        <f>(I22-I23)/(E22-E23)*(B30-E23)+I23</f>
        <v>0.23524694491506315</v>
      </c>
      <c r="F30" s="170">
        <f>INDEX(E8:E24,MATCH(0.84,I8:I24,-1))</f>
        <v>76.2</v>
      </c>
      <c r="K30" s="44">
        <v>31.5</v>
      </c>
      <c r="L30" s="69">
        <f>R9</f>
        <v>0.95654997307070855</v>
      </c>
      <c r="N30" s="111"/>
      <c r="O30" s="124">
        <v>31.5</v>
      </c>
      <c r="P30" s="85">
        <f t="shared" si="50"/>
        <v>0.59589845899288585</v>
      </c>
      <c r="Q30" s="119">
        <f t="shared" si="48"/>
        <v>0.20057030634227424</v>
      </c>
      <c r="R30" s="125">
        <f t="shared" si="51"/>
        <v>0.10028515317113712</v>
      </c>
      <c r="S30" s="12"/>
      <c r="T30" s="114"/>
      <c r="U30" s="115">
        <f>U29-R29</f>
        <v>0.73145294666359106</v>
      </c>
      <c r="V30" s="115"/>
      <c r="W30" s="12"/>
      <c r="X30" s="133">
        <v>16</v>
      </c>
      <c r="Y30" s="88">
        <f>V34</f>
        <v>0.16400524242250281</v>
      </c>
      <c r="Z30" s="134">
        <f t="shared" si="52"/>
        <v>16</v>
      </c>
    </row>
    <row r="31" spans="1:66" customFormat="1" ht="14.4">
      <c r="B31" s="44">
        <v>16</v>
      </c>
      <c r="C31" s="69">
        <v>0</v>
      </c>
      <c r="F31" s="170">
        <f>INDEX(E8:E24,MATCH(0.84,I8:I24,-1)+1)</f>
        <v>65.8</v>
      </c>
      <c r="K31" s="44">
        <v>16</v>
      </c>
      <c r="L31" s="69">
        <f>R10</f>
        <v>0.79065630530122322</v>
      </c>
      <c r="N31" s="111"/>
      <c r="O31" s="124">
        <v>16</v>
      </c>
      <c r="P31" s="85">
        <f t="shared" si="50"/>
        <v>0.39532815265061161</v>
      </c>
      <c r="Q31" s="119">
        <f t="shared" si="48"/>
        <v>0.12744017850273137</v>
      </c>
      <c r="R31" s="125">
        <f t="shared" si="51"/>
        <v>6.3720089251365686E-2</v>
      </c>
      <c r="S31" s="12"/>
      <c r="T31" s="114"/>
      <c r="U31" s="115">
        <f>U32+R29</f>
        <v>0.73145294666359106</v>
      </c>
      <c r="V31" s="115">
        <f>U31-V34-V37-V40-V43</f>
        <v>0.23583964084184234</v>
      </c>
      <c r="W31" s="12"/>
      <c r="X31" s="133">
        <v>8</v>
      </c>
      <c r="Y31" s="88">
        <f>V37</f>
        <v>0.12508425021158726</v>
      </c>
      <c r="Z31" s="134">
        <f t="shared" si="52"/>
        <v>13</v>
      </c>
    </row>
    <row r="32" spans="1:66" customFormat="1" ht="14.4">
      <c r="B32" s="65">
        <v>8</v>
      </c>
      <c r="C32" s="69">
        <v>0</v>
      </c>
      <c r="K32" s="44">
        <v>8</v>
      </c>
      <c r="L32" s="69">
        <f>R11</f>
        <v>0.53577594829576047</v>
      </c>
      <c r="N32" s="111"/>
      <c r="O32" s="124">
        <v>8</v>
      </c>
      <c r="P32" s="85">
        <f t="shared" si="50"/>
        <v>0.26788797414788024</v>
      </c>
      <c r="Q32" s="119">
        <f t="shared" si="48"/>
        <v>0.12272832192044314</v>
      </c>
      <c r="R32" s="125">
        <f t="shared" si="51"/>
        <v>6.136416096022157E-2</v>
      </c>
      <c r="S32" s="12"/>
      <c r="T32" s="114">
        <v>31.5</v>
      </c>
      <c r="U32" s="115">
        <f>P30</f>
        <v>0.59589845899288585</v>
      </c>
      <c r="V32" s="115"/>
      <c r="W32" s="12"/>
      <c r="X32" s="133">
        <v>2</v>
      </c>
      <c r="Y32" s="88">
        <f>V40</f>
        <v>8.8606601523428474E-2</v>
      </c>
      <c r="Z32" s="134">
        <f t="shared" si="52"/>
        <v>9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R13</f>
        <v>0.29031930445487419</v>
      </c>
      <c r="N33" s="111"/>
      <c r="O33" s="124">
        <v>2</v>
      </c>
      <c r="P33" s="85">
        <f t="shared" si="50"/>
        <v>0.1451596522274371</v>
      </c>
      <c r="Q33" s="119">
        <f t="shared" si="48"/>
        <v>5.4484881126413795E-2</v>
      </c>
      <c r="R33" s="125">
        <f>Q33/2</f>
        <v>2.7242440563206897E-2</v>
      </c>
      <c r="S33" s="12"/>
      <c r="T33" s="114"/>
      <c r="U33" s="115">
        <f>U32-R30</f>
        <v>0.49561330582174873</v>
      </c>
      <c r="V33" s="115"/>
      <c r="W33" s="12"/>
      <c r="X33" s="135">
        <v>0.5</v>
      </c>
      <c r="Y33" s="97">
        <f>V43</f>
        <v>0.11791721166423019</v>
      </c>
      <c r="Z33" s="136">
        <f t="shared" si="52"/>
        <v>12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R15</f>
        <v>0.1813495422020466</v>
      </c>
      <c r="N34" s="111"/>
      <c r="O34" s="126">
        <v>0.5</v>
      </c>
      <c r="P34" s="93">
        <f t="shared" si="50"/>
        <v>9.0674771101023302E-2</v>
      </c>
      <c r="Q34" s="127"/>
      <c r="R34" s="128"/>
      <c r="S34" s="12"/>
      <c r="T34" s="114"/>
      <c r="U34" s="115">
        <f>U35+R30</f>
        <v>0.49561330582174873</v>
      </c>
      <c r="V34" s="115">
        <f>U34-V37-V40-V43</f>
        <v>0.16400524242250281</v>
      </c>
      <c r="W34" s="12"/>
      <c r="X34" s="79"/>
      <c r="Y34" s="79"/>
      <c r="Z34" s="116">
        <f>SUM(Z28:Z33)</f>
        <v>101</v>
      </c>
    </row>
    <row r="35" spans="2:26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0.39532815265061161</v>
      </c>
      <c r="V35" s="115"/>
      <c r="W35" s="12"/>
      <c r="X35" s="12"/>
      <c r="Y35" s="12"/>
      <c r="Z35" s="12"/>
    </row>
    <row r="36" spans="2:26" customFormat="1" ht="13.2">
      <c r="B36" s="12"/>
      <c r="C36" s="13"/>
      <c r="N36" s="12"/>
      <c r="O36" s="12"/>
      <c r="P36" s="12"/>
      <c r="Q36" s="12"/>
      <c r="T36" s="114"/>
      <c r="U36" s="115">
        <f>U35-R31</f>
        <v>0.33160806339924592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0.33160806339924592</v>
      </c>
      <c r="V37" s="115">
        <f>U37-V40-V43</f>
        <v>0.12508425021158726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0.26788797414788024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0.20652381318765867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0.20652381318765867</v>
      </c>
      <c r="V40" s="115">
        <f>U40-V43</f>
        <v>8.8606601523428474E-2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0.1451596522274371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0.11791721166423019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0.11791721166423019</v>
      </c>
      <c r="V43" s="115">
        <f>U43</f>
        <v>0.11791721166423019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9.0674771101023302E-2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127</v>
      </c>
      <c r="C3" s="294"/>
      <c r="D3" s="294" t="s">
        <v>128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'pos11'!AV8</f>
        <v>1.0000000000000002</v>
      </c>
      <c r="C5" s="212">
        <f>'pos11'!AY8</f>
        <v>1</v>
      </c>
      <c r="D5" s="211">
        <f>'pos12'!AV8</f>
        <v>1</v>
      </c>
      <c r="E5" s="212">
        <f>'pos12'!AY8</f>
        <v>1</v>
      </c>
      <c r="F5" s="198">
        <f>0.5*(B5+D5)</f>
        <v>1</v>
      </c>
      <c r="G5" s="169">
        <f>0.5*(C5+E5)</f>
        <v>1</v>
      </c>
      <c r="H5" s="195">
        <f>F5-F6</f>
        <v>7.020640810311729E-3</v>
      </c>
      <c r="I5" s="202">
        <f>G5-G6</f>
        <v>0</v>
      </c>
    </row>
    <row r="6" spans="1:9">
      <c r="A6" s="196">
        <v>128</v>
      </c>
      <c r="B6" s="198">
        <f>'pos11'!AV9</f>
        <v>0.98889066113519675</v>
      </c>
      <c r="C6" s="199">
        <f>'pos11'!AY9</f>
        <v>1</v>
      </c>
      <c r="D6" s="198">
        <f>'pos12'!AV9</f>
        <v>0.99706805724417991</v>
      </c>
      <c r="E6" s="199">
        <f>'pos12'!AY9</f>
        <v>1</v>
      </c>
      <c r="F6" s="198">
        <f t="shared" ref="F6:G13" si="0">0.5*(B6+D6)</f>
        <v>0.99297935918968827</v>
      </c>
      <c r="G6" s="169">
        <f t="shared" si="0"/>
        <v>1</v>
      </c>
      <c r="H6" s="195">
        <f t="shared" ref="H6:H12" si="1">F6-F7</f>
        <v>0.15957543824021947</v>
      </c>
      <c r="I6" s="202">
        <f t="shared" ref="I6:I12" si="2">G6-G7</f>
        <v>3.7374190796737539E-2</v>
      </c>
    </row>
    <row r="7" spans="1:9">
      <c r="A7" s="196">
        <v>64</v>
      </c>
      <c r="B7" s="198">
        <f>'pos11'!AV10</f>
        <v>0.76519437233062571</v>
      </c>
      <c r="C7" s="199">
        <f>'pos11'!AY10</f>
        <v>0.98110868394378625</v>
      </c>
      <c r="D7" s="198">
        <f>'pos12'!AV10</f>
        <v>0.90161346956831179</v>
      </c>
      <c r="E7" s="199">
        <f>'pos12'!AY10</f>
        <v>0.94414293446273856</v>
      </c>
      <c r="F7" s="198">
        <f t="shared" si="0"/>
        <v>0.8334039209494688</v>
      </c>
      <c r="G7" s="169">
        <f t="shared" si="0"/>
        <v>0.96262580920326246</v>
      </c>
      <c r="H7" s="195">
        <f t="shared" si="1"/>
        <v>0.44063374492460622</v>
      </c>
      <c r="I7" s="202">
        <f t="shared" si="2"/>
        <v>4.0620610104249E-2</v>
      </c>
    </row>
    <row r="8" spans="1:9">
      <c r="A8" s="196">
        <v>32</v>
      </c>
      <c r="B8" s="198">
        <f>'pos11'!AV11</f>
        <v>0.24451871702537475</v>
      </c>
      <c r="C8" s="199">
        <f>'pos11'!AY11</f>
        <v>0.95692779939183281</v>
      </c>
      <c r="D8" s="198">
        <f>'pos12'!AV11</f>
        <v>0.54102163502435041</v>
      </c>
      <c r="E8" s="199">
        <f>'pos12'!AY11</f>
        <v>0.887082598806194</v>
      </c>
      <c r="F8" s="198">
        <f t="shared" si="0"/>
        <v>0.39277017602486258</v>
      </c>
      <c r="G8" s="169">
        <f t="shared" si="0"/>
        <v>0.92200519909901346</v>
      </c>
      <c r="H8" s="195">
        <f t="shared" si="1"/>
        <v>0.31142124643028268</v>
      </c>
      <c r="I8" s="202">
        <f t="shared" si="2"/>
        <v>0.17062004775269957</v>
      </c>
    </row>
    <row r="9" spans="1:9">
      <c r="A9" s="196">
        <v>16</v>
      </c>
      <c r="B9" s="198">
        <f>'pos11'!AV12</f>
        <v>0</v>
      </c>
      <c r="C9" s="199">
        <f>'pos11'!AY12</f>
        <v>0.79065630530122322</v>
      </c>
      <c r="D9" s="198">
        <f>'pos12'!AV12</f>
        <v>0.1626978591891598</v>
      </c>
      <c r="E9" s="199">
        <f>'pos12'!AY12</f>
        <v>0.71211399739140457</v>
      </c>
      <c r="F9" s="198">
        <f t="shared" si="0"/>
        <v>8.13489295945799E-2</v>
      </c>
      <c r="G9" s="169">
        <f t="shared" si="0"/>
        <v>0.7513851513463139</v>
      </c>
      <c r="H9" s="195">
        <f t="shared" si="1"/>
        <v>8.13489295945799E-2</v>
      </c>
      <c r="I9" s="202">
        <f t="shared" si="2"/>
        <v>0.20576458484025761</v>
      </c>
    </row>
    <row r="10" spans="1:9">
      <c r="A10" s="196">
        <v>8</v>
      </c>
      <c r="B10" s="198">
        <f>'pos11'!AV13</f>
        <v>0</v>
      </c>
      <c r="C10" s="199">
        <f>'pos11'!AY13</f>
        <v>0.53577594829576047</v>
      </c>
      <c r="D10" s="198">
        <f>'pos12'!AV13</f>
        <v>0</v>
      </c>
      <c r="E10" s="199">
        <f>'pos12'!AY13</f>
        <v>0.5554651847163522</v>
      </c>
      <c r="F10" s="198">
        <f t="shared" si="0"/>
        <v>0</v>
      </c>
      <c r="G10" s="169">
        <f t="shared" si="0"/>
        <v>0.54562056650605628</v>
      </c>
      <c r="H10" s="195">
        <f t="shared" si="1"/>
        <v>0</v>
      </c>
      <c r="I10" s="202">
        <f t="shared" si="2"/>
        <v>0.25800853888932629</v>
      </c>
    </row>
    <row r="11" spans="1:9">
      <c r="A11" s="196">
        <v>2</v>
      </c>
      <c r="B11" s="198">
        <f>'pos11'!AV14</f>
        <v>0</v>
      </c>
      <c r="C11" s="199">
        <f>'pos11'!AY14</f>
        <v>0.29031930445487419</v>
      </c>
      <c r="D11" s="198">
        <f>'pos12'!AV14</f>
        <v>0</v>
      </c>
      <c r="E11" s="199">
        <f>'pos12'!AY14</f>
        <v>0.28490475077858585</v>
      </c>
      <c r="F11" s="198">
        <f t="shared" si="0"/>
        <v>0</v>
      </c>
      <c r="G11" s="169">
        <f t="shared" si="0"/>
        <v>0.28761202761672999</v>
      </c>
      <c r="H11" s="195">
        <f t="shared" si="1"/>
        <v>0</v>
      </c>
      <c r="I11" s="202">
        <f t="shared" si="2"/>
        <v>7.5188408885486502E-2</v>
      </c>
    </row>
    <row r="12" spans="1:9">
      <c r="A12" s="196">
        <v>1</v>
      </c>
      <c r="B12" s="198">
        <f>'pos11'!AV15</f>
        <v>0</v>
      </c>
      <c r="C12" s="199">
        <f>'pos11'!AY15</f>
        <v>0.22310994844964221</v>
      </c>
      <c r="D12" s="198">
        <f>'pos12'!AV15</f>
        <v>0</v>
      </c>
      <c r="E12" s="199">
        <f>'pos12'!AY15</f>
        <v>0.20173728901284477</v>
      </c>
      <c r="F12" s="198">
        <f t="shared" si="0"/>
        <v>0</v>
      </c>
      <c r="G12" s="169">
        <f t="shared" si="0"/>
        <v>0.21242361873124349</v>
      </c>
      <c r="H12" s="195">
        <f t="shared" si="1"/>
        <v>0</v>
      </c>
      <c r="I12" s="202">
        <f t="shared" si="2"/>
        <v>0.21242361873124349</v>
      </c>
    </row>
    <row r="13" spans="1:9" ht="13.8" thickBot="1">
      <c r="A13" s="197">
        <v>6.3E-2</v>
      </c>
      <c r="B13" s="200">
        <f>'pos11'!AV16</f>
        <v>0</v>
      </c>
      <c r="C13" s="201">
        <f>'pos11'!AY16</f>
        <v>0</v>
      </c>
      <c r="D13" s="200">
        <f>'pos12'!AV16</f>
        <v>0</v>
      </c>
      <c r="E13" s="201">
        <f>'pos12'!AY16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50.680717176150026</v>
      </c>
      <c r="G15" s="214">
        <f>SLOPE(G18:G19,G16:G17)*0.65+INTERCEPT(G18:G19,G16:G17)</f>
        <v>12.058207920472896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0.8334039209494688</v>
      </c>
      <c r="G16" s="170">
        <f>INDEX(G5:G13,MATCH(0.65,G5:G13,-1))</f>
        <v>0.7513851513463139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0.39277017602486258</v>
      </c>
      <c r="G17" s="170" cm="1">
        <f t="array" ref="G17">INDEX(G5:G13,MATCH(0.65,G5:G13,-1)+1)</f>
        <v>0.54562056650605628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66.645451354477927</v>
      </c>
      <c r="G21" s="216">
        <f>SLOPE(G24:G25,G22:G23)*0.84+INTERCEPT(G24:G25,G22:G23)</f>
        <v>24.309911977718002</v>
      </c>
    </row>
    <row r="22" spans="1:9">
      <c r="E22" s="12"/>
      <c r="F22" s="170">
        <f>INDEX(F5:F13,MATCH(0.84,F5:F13,-1))</f>
        <v>0.99297935918968827</v>
      </c>
      <c r="G22" s="170">
        <f>INDEX(G5:G13,MATCH(0.84,G5:G13,-1))</f>
        <v>0.92200519909901346</v>
      </c>
    </row>
    <row r="23" spans="1:9">
      <c r="E23" s="12"/>
      <c r="F23" s="170">
        <f>INDEX(F5:F13,MATCH(0.84,F5:F13,-1)+1)</f>
        <v>0.8334039209494688</v>
      </c>
      <c r="G23" s="170">
        <f>INDEX(G5:G13,MATCH(0.84,G5:G13,-1)+1)</f>
        <v>0.7513851513463139</v>
      </c>
    </row>
    <row r="24" spans="1:9">
      <c r="E24" s="12"/>
      <c r="F24" s="170">
        <f>INDEX(A5:A13,MATCH(0.84,F5:F13,-1))</f>
        <v>128</v>
      </c>
      <c r="G24" s="170">
        <f>INDEX(A5:A13,MATCH(0.84,G5:G13,-1))</f>
        <v>32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N114"/>
  <sheetViews>
    <sheetView topLeftCell="AP1" zoomScale="80" zoomScaleNormal="80" workbookViewId="0">
      <selection activeCell="BC25" sqref="BC25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88671875" style="12" customWidth="1"/>
    <col min="24" max="24" width="32.1093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9.88671875" style="12" customWidth="1"/>
    <col min="29" max="29" width="36.66406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28</v>
      </c>
      <c r="D5" s="20"/>
      <c r="E5" s="2" t="s">
        <v>0</v>
      </c>
      <c r="F5" s="34" t="str">
        <f>'pos12'!C5</f>
        <v>position 12</v>
      </c>
      <c r="G5" s="35"/>
      <c r="H5" s="35"/>
      <c r="I5" s="36"/>
      <c r="K5" s="21" t="s">
        <v>12</v>
      </c>
      <c r="L5" s="22" t="str">
        <f>C5</f>
        <v>position 12</v>
      </c>
      <c r="N5" s="2" t="s">
        <v>0</v>
      </c>
      <c r="O5" s="34" t="str">
        <f>'pos12'!L5</f>
        <v>position 12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139.98059999999998</v>
      </c>
      <c r="D6" s="20"/>
      <c r="E6" s="5" t="s">
        <v>4</v>
      </c>
      <c r="F6" s="37">
        <f>'pos12'!C6</f>
        <v>139.98059999999998</v>
      </c>
      <c r="G6" s="38"/>
      <c r="H6" s="38"/>
      <c r="I6" s="39"/>
      <c r="K6" s="27" t="s">
        <v>6</v>
      </c>
      <c r="L6" s="28">
        <f>SUM(L7:L17)</f>
        <v>33811.300000000003</v>
      </c>
      <c r="N6" s="5" t="s">
        <v>4</v>
      </c>
      <c r="O6" s="37">
        <f>'pos12'!L6</f>
        <v>33811.300000000003</v>
      </c>
      <c r="P6" s="38"/>
      <c r="Q6" s="38"/>
      <c r="R6" s="39"/>
      <c r="S6"/>
      <c r="T6" s="83"/>
      <c r="U6" s="83"/>
    </row>
    <row r="7" spans="1:66" ht="33" thickBot="1">
      <c r="B7" s="12">
        <v>256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102</v>
      </c>
      <c r="L7" s="44">
        <v>1938.3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145.33330000000001</v>
      </c>
      <c r="C8" s="44">
        <v>0.1807</v>
      </c>
      <c r="D8" s="20"/>
      <c r="E8" s="32">
        <f t="shared" ref="E8:E24" si="0">B7</f>
        <v>256</v>
      </c>
      <c r="F8" s="30">
        <f t="shared" ref="F8:F24" si="1">C7</f>
        <v>0</v>
      </c>
      <c r="G8" s="29">
        <f>F8+G9</f>
        <v>139.98059999999998</v>
      </c>
      <c r="H8" s="9">
        <f t="shared" ref="H8:H24" si="2">F8/$C$6</f>
        <v>0</v>
      </c>
      <c r="I8" s="10">
        <f t="shared" ref="I8" si="3">I9+H8</f>
        <v>1</v>
      </c>
      <c r="K8" s="44">
        <v>63</v>
      </c>
      <c r="L8" s="44">
        <v>1909.9</v>
      </c>
      <c r="N8" s="42">
        <f>K7</f>
        <v>102</v>
      </c>
      <c r="O8" s="30">
        <f>L7</f>
        <v>1938.3</v>
      </c>
      <c r="P8" s="29">
        <f>O8+P9</f>
        <v>33811.300000000003</v>
      </c>
      <c r="Q8" s="9">
        <f>O8/$L$6</f>
        <v>5.7326988314557556E-2</v>
      </c>
      <c r="R8" s="10">
        <f t="shared" ref="R8:R15" si="4">R9+Q8</f>
        <v>0.99999999999999978</v>
      </c>
      <c r="S8"/>
      <c r="T8" s="79"/>
      <c r="U8" s="137">
        <f t="shared" ref="U8:U19" si="5">Q8</f>
        <v>5.7326988314557556E-2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1.5894180092661796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1.0000000000000002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2.9319427558200939E-3</v>
      </c>
      <c r="BA8" s="189">
        <f>AY8-AY9</f>
        <v>0</v>
      </c>
      <c r="BB8" s="74"/>
      <c r="BC8" s="176">
        <f>IFERROR(INDEX($E$8:$E$24,MATCH(AU8,$E$8:$E$24,-1)),"-")</f>
        <v>256</v>
      </c>
      <c r="BD8" s="177" cm="1">
        <f t="array" ref="BD8">IFERROR(INDEX($E$8:$E$24,MATCH(AU8,$E$8:$E$24,-1)+1),BC8)</f>
        <v>145.33330000000001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136</v>
      </c>
      <c r="C9" s="44">
        <v>0.26800000000000002</v>
      </c>
      <c r="D9" s="20"/>
      <c r="E9" s="32">
        <f t="shared" si="0"/>
        <v>145.33330000000001</v>
      </c>
      <c r="F9" s="30">
        <f t="shared" si="1"/>
        <v>0.1807</v>
      </c>
      <c r="G9" s="29">
        <f>F9+G10</f>
        <v>139.98059999999998</v>
      </c>
      <c r="H9" s="9">
        <f t="shared" si="2"/>
        <v>1.2908931666245182E-3</v>
      </c>
      <c r="I9" s="10">
        <f t="shared" ref="I9:I22" si="16">I10+H9</f>
        <v>1</v>
      </c>
      <c r="K9" s="44">
        <v>31.5</v>
      </c>
      <c r="L9" s="44">
        <v>5885.6</v>
      </c>
      <c r="N9" s="42">
        <f t="shared" ref="N9:O16" si="17">K8</f>
        <v>63</v>
      </c>
      <c r="O9" s="30">
        <f t="shared" si="17"/>
        <v>1909.9</v>
      </c>
      <c r="P9" s="29">
        <f t="shared" ref="P9:P15" si="18">O9+P10</f>
        <v>31873</v>
      </c>
      <c r="Q9" s="9">
        <f t="shared" ref="Q9:Q16" si="19">O9/$L$6</f>
        <v>5.6487032441816784E-2</v>
      </c>
      <c r="R9" s="11">
        <f t="shared" si="4"/>
        <v>0.94267301168544226</v>
      </c>
      <c r="S9"/>
      <c r="T9" s="79"/>
      <c r="U9" s="90">
        <f t="shared" si="5"/>
        <v>5.6487032441816784E-2</v>
      </c>
      <c r="V9" s="85">
        <f t="shared" si="6"/>
        <v>5.7326988314557736E-2</v>
      </c>
      <c r="W9" s="86">
        <f t="shared" si="7"/>
        <v>0.7859052479933758</v>
      </c>
      <c r="X9" s="86">
        <f t="shared" si="8"/>
        <v>0.36169219417870957</v>
      </c>
      <c r="Y9" s="86">
        <f t="shared" si="9"/>
        <v>0.58941800926617949</v>
      </c>
      <c r="Z9" s="86">
        <f t="shared" si="10"/>
        <v>0.37083888934812598</v>
      </c>
      <c r="AA9" s="84">
        <f t="shared" ref="AA9:AA18" si="20">1-Z9</f>
        <v>0.62916111065187397</v>
      </c>
      <c r="AB9" s="89">
        <f t="shared" ref="AB9:AB18" si="21">X9*(U9/W9)*(AA9/V9)</f>
        <v>0.28531227105224793</v>
      </c>
      <c r="AC9" s="88">
        <f t="shared" si="11"/>
        <v>0.41031220277192426</v>
      </c>
      <c r="AD9" s="91">
        <f t="shared" ref="AD9:AD18" si="22">AC9+AD10</f>
        <v>1.0000000000000002</v>
      </c>
      <c r="AU9" s="58">
        <v>128</v>
      </c>
      <c r="AV9" s="168">
        <f t="shared" ref="AV9:AV16" si="23">IFERROR(SLOPE(BE9:BF9,BC9:BD9)*AU9+INTERCEPT(BE9:BF9,BC9:BD9),0)</f>
        <v>0.99706805724417991</v>
      </c>
      <c r="AW9" s="168">
        <f t="shared" si="12"/>
        <v>1</v>
      </c>
      <c r="AX9" s="168">
        <f t="shared" si="13"/>
        <v>0.99853402862208995</v>
      </c>
      <c r="AY9" s="168">
        <f t="shared" ref="AY9:AY16" si="24">IFERROR(SLOPE(BM9:BN9,BK9:BL9)*AU9+INTERCEPT(BM9:BN9,BK9:BL9),1)</f>
        <v>1</v>
      </c>
      <c r="AZ9" s="188">
        <f t="shared" si="14"/>
        <v>9.5454587675868119E-2</v>
      </c>
      <c r="BA9" s="189">
        <f t="shared" ref="BA9:BA15" si="25">AY9-AY10</f>
        <v>5.5857065537261441E-2</v>
      </c>
      <c r="BB9" s="74"/>
      <c r="BC9" s="171">
        <f t="shared" ref="BC9:BC16" si="26">INDEX($E$8:$E$24,MATCH(AU9,$E$8:$E$24,-1))</f>
        <v>136</v>
      </c>
      <c r="BD9" s="170" cm="1">
        <f t="array" ref="BD9">IFERROR(INDEX($E$8:$E$24,MATCH(AU9,$E$8:$E$24,-1)+1),BC9)</f>
        <v>126.66670000000001</v>
      </c>
      <c r="BE9" s="170">
        <f t="shared" ref="BE9:BE16" si="27">INDEX($I$8:$I$24,MATCH(AU9,$E$8:$E$24,-1))</f>
        <v>0.99870910683337555</v>
      </c>
      <c r="BF9" s="172" cm="1">
        <f t="array" ref="BF9">IFERROR(INDEX($I$8:$I$24,MATCH(AU9,$E$8:$E$24,-1)+1),BE9)</f>
        <v>0.99679455581702048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126.66670000000001</v>
      </c>
      <c r="C10" s="44">
        <v>0.40189999999999998</v>
      </c>
      <c r="D10" s="20"/>
      <c r="E10" s="32">
        <f t="shared" si="0"/>
        <v>136</v>
      </c>
      <c r="F10" s="30">
        <f t="shared" si="1"/>
        <v>0.26800000000000002</v>
      </c>
      <c r="G10" s="26">
        <f>F10+G11</f>
        <v>139.79989999999998</v>
      </c>
      <c r="H10" s="9">
        <f t="shared" si="2"/>
        <v>1.9145510163551239E-3</v>
      </c>
      <c r="I10" s="11">
        <f t="shared" si="16"/>
        <v>0.99870910683337555</v>
      </c>
      <c r="K10" s="44">
        <v>16</v>
      </c>
      <c r="L10" s="44">
        <v>5296.5</v>
      </c>
      <c r="N10" s="42">
        <f t="shared" si="17"/>
        <v>31.5</v>
      </c>
      <c r="O10" s="30">
        <f t="shared" si="17"/>
        <v>5885.6</v>
      </c>
      <c r="P10" s="29">
        <f t="shared" si="18"/>
        <v>29963.1</v>
      </c>
      <c r="Q10" s="9">
        <f t="shared" si="19"/>
        <v>0.174071981852221</v>
      </c>
      <c r="R10" s="11">
        <f t="shared" si="4"/>
        <v>0.88618597924362552</v>
      </c>
      <c r="S10"/>
      <c r="T10" s="79"/>
      <c r="U10" s="90">
        <f t="shared" si="5"/>
        <v>0.174071981852221</v>
      </c>
      <c r="V10" s="85">
        <f t="shared" si="6"/>
        <v>0.11381402075637448</v>
      </c>
      <c r="W10" s="86">
        <f t="shared" si="7"/>
        <v>0.55571893022621133</v>
      </c>
      <c r="X10" s="86">
        <f t="shared" si="8"/>
        <v>0.12164534780175047</v>
      </c>
      <c r="Y10" s="86">
        <f t="shared" si="9"/>
        <v>0.22772581508746992</v>
      </c>
      <c r="Z10" s="86">
        <f t="shared" si="10"/>
        <v>0.14327622674453583</v>
      </c>
      <c r="AA10" s="84">
        <f t="shared" si="20"/>
        <v>0.85672377325546423</v>
      </c>
      <c r="AB10" s="89">
        <f t="shared" si="21"/>
        <v>0.28682317539464053</v>
      </c>
      <c r="AC10" s="88">
        <f t="shared" si="11"/>
        <v>0.41248505880303149</v>
      </c>
      <c r="AD10" s="91">
        <f t="shared" si="22"/>
        <v>0.58968779722807596</v>
      </c>
      <c r="AU10" s="58">
        <v>64</v>
      </c>
      <c r="AV10" s="168">
        <f t="shared" si="23"/>
        <v>0.90161346956831179</v>
      </c>
      <c r="AW10" s="168">
        <f t="shared" si="12"/>
        <v>1.0000000000000002</v>
      </c>
      <c r="AX10" s="168">
        <f t="shared" si="13"/>
        <v>0.950806734784156</v>
      </c>
      <c r="AY10" s="168">
        <f t="shared" si="24"/>
        <v>0.94414293446273856</v>
      </c>
      <c r="AZ10" s="188">
        <f t="shared" si="14"/>
        <v>0.36059183454396138</v>
      </c>
      <c r="BA10" s="189">
        <f t="shared" si="25"/>
        <v>5.7060335656544559E-2</v>
      </c>
      <c r="BB10" s="74"/>
      <c r="BC10" s="171">
        <f t="shared" si="26"/>
        <v>70.666700000000006</v>
      </c>
      <c r="BD10" s="170" cm="1">
        <f t="array" ref="BD10">IFERROR(INDEX($E$8:$E$24,MATCH(AU10,$E$8:$E$24,-1)+1),BC10)</f>
        <v>61.333300000000001</v>
      </c>
      <c r="BE10" s="170">
        <f t="shared" si="27"/>
        <v>0.93069753951619016</v>
      </c>
      <c r="BF10" s="172" cm="1">
        <f t="array" ref="BF10">IFERROR(INDEX($I$8:$I$24,MATCH(AU10,$E$8:$E$24,-1)+1),BE10)</f>
        <v>0.88997975433738685</v>
      </c>
      <c r="BG10" s="170">
        <f t="shared" si="15"/>
        <v>102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1.0000000000000002</v>
      </c>
      <c r="BJ10" s="172" cm="1">
        <f t="array" ref="BJ10">IFERROR(INDEX($AD$8:$AD$24,MATCH(AU10,$N$8:$N$24,-1)+1),BI10)</f>
        <v>1.0000000000000002</v>
      </c>
      <c r="BK10" s="170">
        <f t="shared" si="28"/>
        <v>102</v>
      </c>
      <c r="BL10" s="170" cm="1">
        <f t="array" ref="BL10">IFERROR(INDEX($N$8:$N$24,MATCH(AU10,$N$8:$N$24,-1)+1),BK10)</f>
        <v>63</v>
      </c>
      <c r="BM10" s="170">
        <f t="shared" si="29"/>
        <v>0.99999999999999978</v>
      </c>
      <c r="BN10" s="172" cm="1">
        <f t="array" ref="BN10">IFERROR(INDEX($R$8:$R$24,MATCH(AU10,$N$8:$N$24,-1)+1),BM10)</f>
        <v>0.94267301168544226</v>
      </c>
    </row>
    <row r="11" spans="1:66" ht="17.25" customHeight="1">
      <c r="A11"/>
      <c r="B11" s="44">
        <v>117.33329999999999</v>
      </c>
      <c r="C11" s="44">
        <v>0.60950000000000004</v>
      </c>
      <c r="D11" s="20"/>
      <c r="E11" s="32">
        <f t="shared" si="0"/>
        <v>126.66670000000001</v>
      </c>
      <c r="F11" s="30">
        <f t="shared" si="1"/>
        <v>0.40189999999999998</v>
      </c>
      <c r="G11" s="26">
        <f t="shared" ref="G11:G22" si="31">G12+F11</f>
        <v>139.53189999999998</v>
      </c>
      <c r="H11" s="9">
        <f t="shared" si="2"/>
        <v>2.8711121398250902E-3</v>
      </c>
      <c r="I11" s="11">
        <f t="shared" si="16"/>
        <v>0.99679455581702048</v>
      </c>
      <c r="K11" s="44">
        <v>8</v>
      </c>
      <c r="L11" s="44">
        <v>5143.6000000000004</v>
      </c>
      <c r="N11" s="42">
        <f t="shared" si="17"/>
        <v>16</v>
      </c>
      <c r="O11" s="30">
        <f t="shared" si="17"/>
        <v>5296.5</v>
      </c>
      <c r="P11" s="29">
        <f t="shared" si="18"/>
        <v>24077.5</v>
      </c>
      <c r="Q11" s="9">
        <f t="shared" si="19"/>
        <v>0.1566488126750524</v>
      </c>
      <c r="R11" s="11">
        <f t="shared" si="4"/>
        <v>0.71211399739140457</v>
      </c>
      <c r="S11"/>
      <c r="T11" s="79"/>
      <c r="U11" s="90">
        <f t="shared" si="5"/>
        <v>0.1566488126750524</v>
      </c>
      <c r="V11" s="85">
        <f t="shared" si="6"/>
        <v>0.28788600260859543</v>
      </c>
      <c r="W11" s="86">
        <f t="shared" si="7"/>
        <v>0.39605901719066972</v>
      </c>
      <c r="X11" s="86">
        <f t="shared" si="8"/>
        <v>5.4350739911497088E-2</v>
      </c>
      <c r="Y11" s="86">
        <f t="shared" si="9"/>
        <v>0.10608046728571943</v>
      </c>
      <c r="Z11" s="86">
        <f t="shared" si="10"/>
        <v>6.674170461595301E-2</v>
      </c>
      <c r="AA11" s="84">
        <f t="shared" si="20"/>
        <v>0.93325829538404703</v>
      </c>
      <c r="AB11" s="89">
        <f t="shared" si="21"/>
        <v>6.9687353589480028E-2</v>
      </c>
      <c r="AC11" s="88">
        <f t="shared" si="11"/>
        <v>0.1002185130390319</v>
      </c>
      <c r="AD11" s="91">
        <f t="shared" si="22"/>
        <v>0.17720273842504447</v>
      </c>
      <c r="AU11" s="58">
        <v>32</v>
      </c>
      <c r="AV11" s="168">
        <f t="shared" si="23"/>
        <v>0.54102163502435041</v>
      </c>
      <c r="AW11" s="168">
        <f t="shared" si="12"/>
        <v>0.59620068933556669</v>
      </c>
      <c r="AX11" s="168">
        <f t="shared" si="13"/>
        <v>0.56861116217995855</v>
      </c>
      <c r="AY11" s="168">
        <f t="shared" si="24"/>
        <v>0.887082598806194</v>
      </c>
      <c r="AZ11" s="188">
        <f t="shared" si="14"/>
        <v>0.37832377583519061</v>
      </c>
      <c r="BA11" s="189">
        <f t="shared" si="25"/>
        <v>0.17496860141478943</v>
      </c>
      <c r="BB11" s="74"/>
      <c r="BC11" s="171">
        <f t="shared" si="26"/>
        <v>33.333300000000001</v>
      </c>
      <c r="BD11" s="170" cm="1">
        <f t="array" ref="BD11">IFERROR(INDEX($E$8:$E$24,MATCH(AU11,$E$8:$E$24,-1)+1),BC11)</f>
        <v>24</v>
      </c>
      <c r="BE11" s="170">
        <f t="shared" si="27"/>
        <v>0.57110056679282706</v>
      </c>
      <c r="BF11" s="172" cm="1">
        <f t="array" ref="BF11">IFERROR(INDEX($I$8:$I$24,MATCH(AU11,$E$8:$E$24,-1)+1),BE11)</f>
        <v>0.36054353246092674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1.0000000000000002</v>
      </c>
      <c r="BJ11" s="172" cm="1">
        <f t="array" ref="BJ11">IFERROR(INDEX($AD$8:$AD$24,MATCH(AU11,$N$8:$N$24,-1)+1),BI11)</f>
        <v>0.58968779722807596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0.94267301168544226</v>
      </c>
      <c r="BN11" s="172" cm="1">
        <f t="array" ref="BN11">IFERROR(INDEX($R$8:$R$24,MATCH(AU11,$N$8:$N$24,-1)+1),BM11)</f>
        <v>0.88618597924362552</v>
      </c>
    </row>
    <row r="12" spans="1:66" ht="17.25" customHeight="1">
      <c r="A12"/>
      <c r="B12" s="44">
        <v>108</v>
      </c>
      <c r="C12" s="44">
        <v>0.93459999999999999</v>
      </c>
      <c r="D12" s="20"/>
      <c r="E12" s="32">
        <f t="shared" si="0"/>
        <v>117.33329999999999</v>
      </c>
      <c r="F12" s="30">
        <f t="shared" si="1"/>
        <v>0.60950000000000004</v>
      </c>
      <c r="G12" s="26">
        <f t="shared" si="31"/>
        <v>139.12999999999997</v>
      </c>
      <c r="H12" s="9">
        <f t="shared" si="2"/>
        <v>4.3541747927927166E-3</v>
      </c>
      <c r="I12" s="11">
        <f t="shared" si="16"/>
        <v>0.99392344367719543</v>
      </c>
      <c r="K12" s="44">
        <v>4</v>
      </c>
      <c r="L12" s="44">
        <v>4004.4</v>
      </c>
      <c r="N12" s="42">
        <f t="shared" si="17"/>
        <v>8</v>
      </c>
      <c r="O12" s="30">
        <f t="shared" si="17"/>
        <v>5143.6000000000004</v>
      </c>
      <c r="P12" s="29">
        <f t="shared" si="18"/>
        <v>18781</v>
      </c>
      <c r="Q12" s="9">
        <f t="shared" si="19"/>
        <v>0.15212665588131777</v>
      </c>
      <c r="R12" s="11">
        <f t="shared" si="4"/>
        <v>0.5554651847163522</v>
      </c>
      <c r="S12"/>
      <c r="T12" s="79"/>
      <c r="U12" s="90">
        <f t="shared" si="5"/>
        <v>0.15212665588131777</v>
      </c>
      <c r="V12" s="85">
        <f t="shared" si="6"/>
        <v>0.4445348152836478</v>
      </c>
      <c r="W12" s="86">
        <f t="shared" si="7"/>
        <v>0.28005601680560194</v>
      </c>
      <c r="X12" s="86">
        <f t="shared" si="8"/>
        <v>2.6205607194819489E-2</v>
      </c>
      <c r="Y12" s="86">
        <f>X12+Y13</f>
        <v>5.1729727374222351E-2</v>
      </c>
      <c r="Z12" s="86">
        <f t="shared" si="10"/>
        <v>3.2546332728484381E-2</v>
      </c>
      <c r="AA12" s="84">
        <f t="shared" si="20"/>
        <v>0.9674536672715156</v>
      </c>
      <c r="AB12" s="89">
        <f t="shared" si="21"/>
        <v>3.0979830204373223E-2</v>
      </c>
      <c r="AC12" s="88">
        <f t="shared" si="11"/>
        <v>4.4552596093312753E-2</v>
      </c>
      <c r="AD12" s="91">
        <f t="shared" si="22"/>
        <v>7.6984225386012586E-2</v>
      </c>
      <c r="AU12" s="58">
        <v>16</v>
      </c>
      <c r="AV12" s="168">
        <f t="shared" si="23"/>
        <v>0.1626978591891598</v>
      </c>
      <c r="AW12" s="168">
        <f t="shared" si="12"/>
        <v>0.17720273842504447</v>
      </c>
      <c r="AX12" s="168">
        <f t="shared" si="13"/>
        <v>0.16995029880710213</v>
      </c>
      <c r="AY12" s="168">
        <f t="shared" si="24"/>
        <v>0.71211399739140457</v>
      </c>
      <c r="AZ12" s="188">
        <f t="shared" si="14"/>
        <v>0.1626978591891598</v>
      </c>
      <c r="BA12" s="189">
        <f t="shared" si="25"/>
        <v>0.15664881267505237</v>
      </c>
      <c r="BB12" s="74"/>
      <c r="BC12" s="171">
        <f t="shared" si="26"/>
        <v>24</v>
      </c>
      <c r="BD12" s="170" cm="1">
        <f t="array" ref="BD12">IFERROR(INDEX($E$8:$E$24,MATCH(AU12,$E$8:$E$24,-1)+1),BC12)</f>
        <v>14.666700000000001</v>
      </c>
      <c r="BE12" s="170">
        <f t="shared" si="27"/>
        <v>0.36054353246092674</v>
      </c>
      <c r="BF12" s="172" cm="1">
        <f t="array" ref="BF12">IFERROR(INDEX($I$8:$I$24,MATCH(AU12,$E$8:$E$24,-1)+1),BE12)</f>
        <v>0.12972440466750393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0.17720273842504447</v>
      </c>
      <c r="BJ12" s="172" cm="1">
        <f t="array" ref="BJ12">IFERROR(INDEX($AD$8:$AD$24,MATCH(AU12,$N$8:$N$24,-1)+1),BI12)</f>
        <v>7.6984225386012586E-2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0.71211399739140457</v>
      </c>
      <c r="BN12" s="172" cm="1">
        <f t="array" ref="BN12">IFERROR(INDEX($R$8:$R$24,MATCH(AU12,$N$8:$N$24,-1)+1),BM12)</f>
        <v>0.5554651847163522</v>
      </c>
    </row>
    <row r="13" spans="1:66" ht="17.25" customHeight="1">
      <c r="A13"/>
      <c r="B13" s="44">
        <v>98.666700000000006</v>
      </c>
      <c r="C13" s="44">
        <v>1.4491000000000001</v>
      </c>
      <c r="D13" s="20"/>
      <c r="E13" s="32">
        <f t="shared" si="0"/>
        <v>108</v>
      </c>
      <c r="F13" s="30">
        <f t="shared" si="1"/>
        <v>0.93459999999999999</v>
      </c>
      <c r="G13" s="26">
        <f t="shared" si="31"/>
        <v>138.52049999999997</v>
      </c>
      <c r="H13" s="9">
        <f t="shared" si="2"/>
        <v>6.6766394771846961E-3</v>
      </c>
      <c r="I13" s="11">
        <f t="shared" si="16"/>
        <v>0.98956926888440266</v>
      </c>
      <c r="K13" s="44">
        <v>2</v>
      </c>
      <c r="L13" s="44">
        <v>2812</v>
      </c>
      <c r="N13" s="42">
        <f t="shared" si="17"/>
        <v>4</v>
      </c>
      <c r="O13" s="30">
        <f t="shared" si="17"/>
        <v>4004.4</v>
      </c>
      <c r="P13" s="29">
        <f t="shared" si="18"/>
        <v>13637.4</v>
      </c>
      <c r="Q13" s="9">
        <f t="shared" si="19"/>
        <v>0.11843377805644857</v>
      </c>
      <c r="R13" s="11">
        <f t="shared" si="4"/>
        <v>0.4033385288350344</v>
      </c>
      <c r="S13"/>
      <c r="T13" s="79"/>
      <c r="U13" s="90">
        <f t="shared" si="5"/>
        <v>0.11843377805644857</v>
      </c>
      <c r="V13" s="85">
        <f t="shared" si="6"/>
        <v>0.5966614711649656</v>
      </c>
      <c r="W13" s="86">
        <f t="shared" si="7"/>
        <v>0.19802950859533486</v>
      </c>
      <c r="X13" s="86">
        <f t="shared" si="8"/>
        <v>1.2981583252293613E-2</v>
      </c>
      <c r="Y13" s="86">
        <f t="shared" si="9"/>
        <v>2.5524120179402858E-2</v>
      </c>
      <c r="Z13" s="86">
        <f t="shared" si="10"/>
        <v>1.6058783800485008E-2</v>
      </c>
      <c r="AA13" s="84">
        <f t="shared" si="20"/>
        <v>0.98394121619951502</v>
      </c>
      <c r="AB13" s="89">
        <f t="shared" si="21"/>
        <v>1.2803081058845891E-2</v>
      </c>
      <c r="AC13" s="88">
        <f t="shared" si="11"/>
        <v>1.8412318447251615E-2</v>
      </c>
      <c r="AD13" s="91">
        <f t="shared" si="22"/>
        <v>3.2431629292699833E-2</v>
      </c>
      <c r="AU13" s="58">
        <v>8</v>
      </c>
      <c r="AV13" s="168">
        <f t="shared" si="23"/>
        <v>0</v>
      </c>
      <c r="AW13" s="168">
        <f t="shared" si="12"/>
        <v>7.6984225386012586E-2</v>
      </c>
      <c r="AX13" s="168">
        <f t="shared" si="13"/>
        <v>3.8492112693006293E-2</v>
      </c>
      <c r="AY13" s="168">
        <f t="shared" si="24"/>
        <v>0.5554651847163522</v>
      </c>
      <c r="AZ13" s="188">
        <f t="shared" si="14"/>
        <v>0</v>
      </c>
      <c r="BA13" s="189">
        <f t="shared" si="25"/>
        <v>0.27056043393776635</v>
      </c>
      <c r="BB13" s="74"/>
      <c r="BC13" s="171">
        <f t="shared" si="26"/>
        <v>8</v>
      </c>
      <c r="BD13" s="170" cm="1">
        <f t="array" ref="BD13">IFERROR(INDEX($E$8:$E$24,MATCH(AU13,$E$8:$E$24,-1)+1),BC13)</f>
        <v>8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7.6984225386012586E-2</v>
      </c>
      <c r="BJ13" s="172" cm="1">
        <f t="array" ref="BJ13">IFERROR(INDEX($AD$8:$AD$24,MATCH(AU13,$N$8:$N$24,-1)+1),BI13)</f>
        <v>3.2431629292699833E-2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0.5554651847163522</v>
      </c>
      <c r="BN13" s="172" cm="1">
        <f t="array" ref="BN13">IFERROR(INDEX($R$8:$R$24,MATCH(AU13,$N$8:$N$24,-1)+1),BM13)</f>
        <v>0.4033385288350344</v>
      </c>
    </row>
    <row r="14" spans="1:66" ht="17.25" customHeight="1">
      <c r="A14"/>
      <c r="B14" s="44">
        <v>89.333299999999994</v>
      </c>
      <c r="C14" s="44">
        <v>2.27</v>
      </c>
      <c r="D14" s="20"/>
      <c r="E14" s="32">
        <f t="shared" si="0"/>
        <v>98.666700000000006</v>
      </c>
      <c r="F14" s="30">
        <f t="shared" si="1"/>
        <v>1.4491000000000001</v>
      </c>
      <c r="G14" s="26">
        <f t="shared" si="31"/>
        <v>137.58589999999998</v>
      </c>
      <c r="H14" s="9">
        <f t="shared" si="2"/>
        <v>1.0352148797761977E-2</v>
      </c>
      <c r="I14" s="11">
        <f t="shared" si="16"/>
        <v>0.982892629407218</v>
      </c>
      <c r="K14" s="44">
        <v>1</v>
      </c>
      <c r="L14" s="44">
        <v>1382.8</v>
      </c>
      <c r="N14" s="42">
        <f t="shared" si="17"/>
        <v>2</v>
      </c>
      <c r="O14" s="30">
        <f t="shared" si="17"/>
        <v>2812</v>
      </c>
      <c r="P14" s="29">
        <f t="shared" si="18"/>
        <v>9633</v>
      </c>
      <c r="Q14" s="9">
        <f t="shared" si="19"/>
        <v>8.3167461765741038E-2</v>
      </c>
      <c r="R14" s="11">
        <f t="shared" si="4"/>
        <v>0.28490475077858585</v>
      </c>
      <c r="S14"/>
      <c r="T14" s="79"/>
      <c r="U14" s="90">
        <f t="shared" si="5"/>
        <v>8.3167461765741038E-2</v>
      </c>
      <c r="V14" s="85">
        <f t="shared" si="6"/>
        <v>0.71509524922141421</v>
      </c>
      <c r="W14" s="86">
        <f t="shared" si="7"/>
        <v>0.14002800840280097</v>
      </c>
      <c r="X14" s="86">
        <f t="shared" si="8"/>
        <v>6.4756390830072895E-3</v>
      </c>
      <c r="Y14" s="86">
        <f t="shared" si="9"/>
        <v>1.2542536927109247E-2</v>
      </c>
      <c r="Z14" s="86">
        <f t="shared" si="10"/>
        <v>7.8912764634521959E-3</v>
      </c>
      <c r="AA14" s="84">
        <f t="shared" si="20"/>
        <v>0.99210872353654778</v>
      </c>
      <c r="AB14" s="89">
        <f t="shared" si="21"/>
        <v>5.3360089135285364E-3</v>
      </c>
      <c r="AC14" s="88">
        <f t="shared" si="11"/>
        <v>7.6738009313296442E-3</v>
      </c>
      <c r="AD14" s="91">
        <f t="shared" si="22"/>
        <v>1.4019310845448218E-2</v>
      </c>
      <c r="AU14" s="58">
        <v>2</v>
      </c>
      <c r="AV14" s="168">
        <f t="shared" si="23"/>
        <v>0</v>
      </c>
      <c r="AW14" s="168">
        <f t="shared" si="12"/>
        <v>1.4019310845448218E-2</v>
      </c>
      <c r="AX14" s="168">
        <f t="shared" si="13"/>
        <v>7.0096554227241092E-3</v>
      </c>
      <c r="AY14" s="168">
        <f t="shared" si="24"/>
        <v>0.28490475077858585</v>
      </c>
      <c r="AZ14" s="188">
        <f t="shared" si="14"/>
        <v>0</v>
      </c>
      <c r="BA14" s="189">
        <f t="shared" si="25"/>
        <v>8.316746176574108E-2</v>
      </c>
      <c r="BB14" s="74"/>
      <c r="BC14" s="171">
        <f t="shared" si="26"/>
        <v>8</v>
      </c>
      <c r="BD14" s="170" cm="1">
        <f t="array" ref="BD14">IFERROR(INDEX($E$8:$E$24,MATCH(AU14,$E$8:$E$24,-1)+1),BC14)</f>
        <v>8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1.4019310845448218E-2</v>
      </c>
      <c r="BJ14" s="172" cm="1">
        <f t="array" ref="BJ14">IFERROR(INDEX($AD$8:$AD$24,MATCH(AU14,$N$8:$N$24,-1)+1),BI14)</f>
        <v>6.3455099141185734E-3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0.28490475077858585</v>
      </c>
      <c r="BN14" s="172" cm="1">
        <f t="array" ref="BN14">IFERROR(INDEX($R$8:$R$24,MATCH(AU14,$N$8:$N$24,-1)+1),BM14)</f>
        <v>0.20173728901284479</v>
      </c>
    </row>
    <row r="15" spans="1:66" ht="17.25" customHeight="1">
      <c r="A15"/>
      <c r="B15" s="44">
        <v>80</v>
      </c>
      <c r="C15" s="44">
        <v>3.5872000000000002</v>
      </c>
      <c r="D15" s="20"/>
      <c r="E15" s="32">
        <f t="shared" si="0"/>
        <v>89.333299999999994</v>
      </c>
      <c r="F15" s="30">
        <f t="shared" si="1"/>
        <v>2.27</v>
      </c>
      <c r="G15" s="26">
        <f t="shared" si="31"/>
        <v>136.13679999999999</v>
      </c>
      <c r="H15" s="9">
        <f t="shared" si="2"/>
        <v>1.6216532862410937E-2</v>
      </c>
      <c r="I15" s="11">
        <f t="shared" si="16"/>
        <v>0.97254048060945597</v>
      </c>
      <c r="K15" s="44">
        <v>0.5</v>
      </c>
      <c r="L15" s="44">
        <v>502.4</v>
      </c>
      <c r="N15" s="42">
        <f t="shared" si="17"/>
        <v>1</v>
      </c>
      <c r="O15" s="30">
        <f t="shared" si="17"/>
        <v>1382.8</v>
      </c>
      <c r="P15" s="29">
        <f t="shared" si="18"/>
        <v>6820.9999999999991</v>
      </c>
      <c r="Q15" s="9">
        <f t="shared" si="19"/>
        <v>4.0897569747392136E-2</v>
      </c>
      <c r="R15" s="11">
        <f t="shared" si="4"/>
        <v>0.20173728901284479</v>
      </c>
      <c r="S15"/>
      <c r="T15" s="79"/>
      <c r="U15" s="90">
        <f t="shared" si="5"/>
        <v>4.0897569747392136E-2</v>
      </c>
      <c r="V15" s="85">
        <f t="shared" si="6"/>
        <v>0.79826271098715518</v>
      </c>
      <c r="W15" s="86">
        <f t="shared" si="7"/>
        <v>9.9014754297667429E-2</v>
      </c>
      <c r="X15" s="86">
        <f t="shared" si="8"/>
        <v>3.2359254736112055E-3</v>
      </c>
      <c r="Y15" s="86">
        <f t="shared" si="9"/>
        <v>6.0668978441019575E-3</v>
      </c>
      <c r="Z15" s="86">
        <f t="shared" si="10"/>
        <v>3.8170561858066471E-3</v>
      </c>
      <c r="AA15" s="84">
        <f t="shared" si="20"/>
        <v>0.99618294381419337</v>
      </c>
      <c r="AB15" s="89">
        <f t="shared" si="21"/>
        <v>1.6679743102713802E-3</v>
      </c>
      <c r="AC15" s="88">
        <f t="shared" si="11"/>
        <v>2.3987408984911898E-3</v>
      </c>
      <c r="AD15" s="91">
        <f t="shared" si="22"/>
        <v>6.3455099141185734E-3</v>
      </c>
      <c r="AU15" s="58">
        <v>1</v>
      </c>
      <c r="AV15" s="168">
        <f t="shared" si="23"/>
        <v>0</v>
      </c>
      <c r="AW15" s="168">
        <f t="shared" si="12"/>
        <v>6.3455099141185734E-3</v>
      </c>
      <c r="AX15" s="168">
        <f t="shared" si="13"/>
        <v>3.1727549570592867E-3</v>
      </c>
      <c r="AY15" s="168">
        <f t="shared" si="24"/>
        <v>0.20173728901284477</v>
      </c>
      <c r="AZ15" s="188">
        <f t="shared" si="14"/>
        <v>0</v>
      </c>
      <c r="BA15" s="189">
        <f t="shared" si="25"/>
        <v>0.20173728901284477</v>
      </c>
      <c r="BB15" s="74"/>
      <c r="BC15" s="171">
        <f t="shared" si="26"/>
        <v>8</v>
      </c>
      <c r="BD15" s="170" cm="1">
        <f t="array" ref="BD15">IFERROR(INDEX($E$8:$E$24,MATCH(AU15,$E$8:$E$24,-1)+1),BC15)</f>
        <v>8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6.3455099141185734E-3</v>
      </c>
      <c r="BJ15" s="172" cm="1">
        <f t="array" ref="BJ15">IFERROR(INDEX($AD$8:$AD$24,MATCH(AU15,$N$8:$N$24,-1)+1),BI15)</f>
        <v>3.9467690156273841E-3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0.20173728901284479</v>
      </c>
      <c r="BN15" s="172" cm="1">
        <f t="array" ref="BN15">IFERROR(INDEX($R$8:$R$24,MATCH(AU15,$N$8:$N$24,-1)+1),BM15)</f>
        <v>0.16083971926545265</v>
      </c>
    </row>
    <row r="16" spans="1:66" ht="17.25" customHeight="1" thickBot="1">
      <c r="A16"/>
      <c r="B16" s="44">
        <v>70.666700000000006</v>
      </c>
      <c r="C16" s="44">
        <v>5.6997</v>
      </c>
      <c r="D16" s="20"/>
      <c r="E16" s="32">
        <f t="shared" si="0"/>
        <v>80</v>
      </c>
      <c r="F16" s="30">
        <f t="shared" si="1"/>
        <v>3.5872000000000002</v>
      </c>
      <c r="G16" s="26">
        <f t="shared" si="31"/>
        <v>133.86679999999998</v>
      </c>
      <c r="H16" s="9">
        <f t="shared" si="2"/>
        <v>2.5626408230854852E-2</v>
      </c>
      <c r="I16" s="11">
        <f t="shared" si="16"/>
        <v>0.95632394774704499</v>
      </c>
      <c r="K16" s="44">
        <v>0.25</v>
      </c>
      <c r="L16" s="44">
        <v>2652.2</v>
      </c>
      <c r="N16" s="42">
        <f t="shared" si="17"/>
        <v>0.5</v>
      </c>
      <c r="O16" s="30">
        <f t="shared" si="17"/>
        <v>502.4</v>
      </c>
      <c r="P16" s="29">
        <f>O16+P17</f>
        <v>5438.1999999999989</v>
      </c>
      <c r="Q16" s="9">
        <f t="shared" si="19"/>
        <v>1.4858937692428268E-2</v>
      </c>
      <c r="R16" s="11">
        <f>Q16+R17</f>
        <v>0.16083971926545265</v>
      </c>
      <c r="S16"/>
      <c r="T16" s="79"/>
      <c r="U16" s="90">
        <f t="shared" si="5"/>
        <v>1.4858937692428268E-2</v>
      </c>
      <c r="V16" s="85">
        <f t="shared" si="6"/>
        <v>0.83916028073454729</v>
      </c>
      <c r="W16" s="86">
        <f t="shared" si="7"/>
        <v>7.0014004201400484E-2</v>
      </c>
      <c r="X16" s="86">
        <f t="shared" si="8"/>
        <v>1.6177259783190477E-3</v>
      </c>
      <c r="Y16" s="86">
        <f t="shared" si="9"/>
        <v>2.830972370490752E-3</v>
      </c>
      <c r="Z16" s="86">
        <f t="shared" si="10"/>
        <v>1.7811377208427298E-3</v>
      </c>
      <c r="AA16" s="84">
        <f t="shared" si="20"/>
        <v>0.99821886227915724</v>
      </c>
      <c r="AB16" s="89">
        <f t="shared" si="21"/>
        <v>4.0840274967220662E-4</v>
      </c>
      <c r="AC16" s="88">
        <f t="shared" si="11"/>
        <v>5.8733061574287168E-4</v>
      </c>
      <c r="AD16" s="91">
        <f t="shared" si="22"/>
        <v>3.9467690156273841E-3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6"/>
        <v>8</v>
      </c>
      <c r="BD16" s="174" cm="1">
        <f t="array" ref="BD16">IFERROR(INDEX($E$8:$E$24,MATCH(AU16,$E$8:$E$24,-1)+1),BC16)</f>
        <v>8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61.333300000000001</v>
      </c>
      <c r="C17" s="44">
        <v>9.0492000000000008</v>
      </c>
      <c r="D17" s="20"/>
      <c r="E17" s="32">
        <f t="shared" si="0"/>
        <v>70.666700000000006</v>
      </c>
      <c r="F17" s="30">
        <f t="shared" si="1"/>
        <v>5.6997</v>
      </c>
      <c r="G17" s="26">
        <f t="shared" si="31"/>
        <v>130.27959999999999</v>
      </c>
      <c r="H17" s="9">
        <f t="shared" si="2"/>
        <v>4.0717785178803353E-2</v>
      </c>
      <c r="I17" s="11">
        <f t="shared" si="16"/>
        <v>0.93069753951619016</v>
      </c>
      <c r="K17" s="65">
        <v>0.125</v>
      </c>
      <c r="L17" s="44">
        <v>2283.6</v>
      </c>
      <c r="N17" s="42">
        <f t="shared" ref="N17:N19" si="33">K16</f>
        <v>0.25</v>
      </c>
      <c r="O17" s="30">
        <f t="shared" ref="O17:O19" si="34">L16</f>
        <v>2652.2</v>
      </c>
      <c r="P17" s="29">
        <f t="shared" ref="P17:P19" si="35">O17+P18</f>
        <v>4935.7999999999993</v>
      </c>
      <c r="Q17" s="9">
        <f t="shared" ref="Q17:Q19" si="36">O17/$L$6</f>
        <v>7.8441231186023599E-2</v>
      </c>
      <c r="R17" s="11">
        <f t="shared" ref="R17:R19" si="37">Q17+R18</f>
        <v>0.14598078157302438</v>
      </c>
      <c r="S17"/>
      <c r="T17" s="79"/>
      <c r="U17" s="90">
        <f t="shared" si="5"/>
        <v>7.8441231186023599E-2</v>
      </c>
      <c r="V17" s="85">
        <f t="shared" si="6"/>
        <v>0.85401921842697559</v>
      </c>
      <c r="W17" s="86">
        <f t="shared" si="7"/>
        <v>4.9507377148833714E-2</v>
      </c>
      <c r="X17" s="86">
        <f t="shared" si="8"/>
        <v>8.0883339434870453E-4</v>
      </c>
      <c r="Y17" s="86">
        <f t="shared" si="9"/>
        <v>1.2132463921717043E-3</v>
      </c>
      <c r="Z17" s="86">
        <f t="shared" si="10"/>
        <v>7.6332744759312842E-4</v>
      </c>
      <c r="AA17" s="84">
        <f t="shared" si="20"/>
        <v>0.99923667255240689</v>
      </c>
      <c r="AB17" s="89">
        <f t="shared" si="21"/>
        <v>1.4994579025005058E-3</v>
      </c>
      <c r="AC17" s="88">
        <f t="shared" si="11"/>
        <v>2.1563947203171105E-3</v>
      </c>
      <c r="AD17" s="91">
        <f t="shared" si="22"/>
        <v>3.3594383998845128E-3</v>
      </c>
    </row>
    <row r="18" spans="1:66" ht="17.25" customHeight="1">
      <c r="A18"/>
      <c r="B18" s="44">
        <v>52</v>
      </c>
      <c r="C18" s="44">
        <v>14.1822</v>
      </c>
      <c r="D18" s="20"/>
      <c r="E18" s="32">
        <f t="shared" si="0"/>
        <v>61.333300000000001</v>
      </c>
      <c r="F18" s="30">
        <f t="shared" si="1"/>
        <v>9.0492000000000008</v>
      </c>
      <c r="G18" s="26">
        <f t="shared" si="31"/>
        <v>124.57989999999999</v>
      </c>
      <c r="H18" s="9">
        <f t="shared" si="2"/>
        <v>6.4646100959704425E-2</v>
      </c>
      <c r="I18" s="11">
        <f t="shared" si="16"/>
        <v>0.88997975433738685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2283.6</v>
      </c>
      <c r="P18" s="29">
        <f t="shared" si="35"/>
        <v>2283.6</v>
      </c>
      <c r="Q18" s="9">
        <f t="shared" si="36"/>
        <v>6.7539550387000782E-2</v>
      </c>
      <c r="R18" s="11">
        <f t="shared" si="37"/>
        <v>6.7539550387000782E-2</v>
      </c>
      <c r="S18"/>
      <c r="T18" s="79"/>
      <c r="U18" s="90">
        <f t="shared" si="5"/>
        <v>6.7539550387000782E-2</v>
      </c>
      <c r="V18" s="85">
        <f t="shared" si="6"/>
        <v>0.93246044961299923</v>
      </c>
      <c r="W18" s="86">
        <f t="shared" si="7"/>
        <v>3.5007002100700242E-2</v>
      </c>
      <c r="X18" s="86">
        <f t="shared" si="8"/>
        <v>4.0441299782299983E-4</v>
      </c>
      <c r="Y18" s="86">
        <f>X18+Y19</f>
        <v>4.0441299782299983E-4</v>
      </c>
      <c r="Z18" s="86">
        <f t="shared" si="10"/>
        <v>2.5444093087237244E-4</v>
      </c>
      <c r="AA18" s="84">
        <f t="shared" si="20"/>
        <v>0.99974555906912765</v>
      </c>
      <c r="AB18" s="89">
        <f t="shared" si="21"/>
        <v>8.3654135088744388E-4</v>
      </c>
      <c r="AC18" s="88">
        <f t="shared" si="11"/>
        <v>1.2030436795674021E-3</v>
      </c>
      <c r="AD18" s="91">
        <f t="shared" si="22"/>
        <v>1.2030436795674021E-3</v>
      </c>
      <c r="AU18" s="194" t="s">
        <v>80</v>
      </c>
      <c r="AV18" s="235">
        <f t="shared" ref="AV18:AY18" si="38">SLOPE(AV21:AV22,AV19:AV20)*0.65+INTERCEPT(AV21:AV22,AV19:AV20)</f>
        <v>41.671066688548756</v>
      </c>
      <c r="AW18" s="236">
        <f t="shared" si="38"/>
        <v>36.263449430929157</v>
      </c>
      <c r="AX18" s="191">
        <f>SLOPE(AX21:AX22,AX19:AX20)*0.65+INTERCEPT(AX21:AX22,AX19:AX20)</f>
        <v>38.81442433384359</v>
      </c>
      <c r="AY18" s="237">
        <f t="shared" si="38"/>
        <v>12.827859907486079</v>
      </c>
    </row>
    <row r="19" spans="1:66" ht="17.25" customHeight="1" thickBot="1">
      <c r="A19"/>
      <c r="B19" s="44">
        <v>42.666699999999999</v>
      </c>
      <c r="C19" s="44">
        <v>21.4055</v>
      </c>
      <c r="E19" s="32">
        <f t="shared" si="0"/>
        <v>52</v>
      </c>
      <c r="F19" s="30">
        <f t="shared" si="1"/>
        <v>14.1822</v>
      </c>
      <c r="G19" s="26">
        <f t="shared" si="31"/>
        <v>115.5307</v>
      </c>
      <c r="H19" s="9">
        <f t="shared" si="2"/>
        <v>0.1013154680005658</v>
      </c>
      <c r="I19" s="11">
        <f t="shared" si="16"/>
        <v>0.82533365337768239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2.4852506087385422E-2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0.90161346956831179</v>
      </c>
      <c r="AW19" s="170">
        <f t="shared" si="39"/>
        <v>1.0000000000000002</v>
      </c>
      <c r="AX19" s="170">
        <f>INDEX(AX8:AX16,MATCH(0.65,AX8:AX16,-1))</f>
        <v>0.950806734784156</v>
      </c>
      <c r="AY19" s="170">
        <f t="shared" ref="AY19" si="40">INDEX(AY8:AY16,MATCH(0.65,AY8:AY16,-1))</f>
        <v>0.71211399739140457</v>
      </c>
    </row>
    <row r="20" spans="1:66" ht="17.25" customHeight="1">
      <c r="A20"/>
      <c r="B20" s="44">
        <v>33.333300000000001</v>
      </c>
      <c r="C20" s="44">
        <v>29.4739</v>
      </c>
      <c r="E20" s="32">
        <f t="shared" si="0"/>
        <v>42.666699999999999</v>
      </c>
      <c r="F20" s="30">
        <f t="shared" si="1"/>
        <v>21.4055</v>
      </c>
      <c r="G20" s="26">
        <f t="shared" si="31"/>
        <v>101.3485</v>
      </c>
      <c r="H20" s="9">
        <f t="shared" si="2"/>
        <v>0.15291761858428957</v>
      </c>
      <c r="I20" s="11">
        <f t="shared" si="16"/>
        <v>0.7240181853771166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0.69535409652644753</v>
      </c>
      <c r="AC20" s="78">
        <f>SUM(AC8:AC19)</f>
        <v>1.0000000000000002</v>
      </c>
      <c r="AD20" s="148"/>
      <c r="AV20" s="170" cm="1">
        <f t="array" ref="AV20">INDEX(AV8:AV16,MATCH(0.65,AV8:AV16,-1)+1)</f>
        <v>0.54102163502435041</v>
      </c>
      <c r="AW20" s="170" cm="1">
        <f t="array" ref="AW20">INDEX(AW8:AW16,MATCH(0.65,AW8:AW16,-1)+1)</f>
        <v>0.59620068933556669</v>
      </c>
      <c r="AX20" s="170" cm="1">
        <f t="array" ref="AX20">INDEX(AX8:AX16,MATCH(0.65,AX8:AX16,-1)+1)</f>
        <v>0.56861116217995855</v>
      </c>
      <c r="AY20" s="170" cm="1">
        <f t="array" ref="AY20">INDEX(AY8:AY16,MATCH(0.65,AY8:AY16,-1)+1)</f>
        <v>0.5554651847163522</v>
      </c>
      <c r="BD20" s="169"/>
    </row>
    <row r="21" spans="1:66" ht="17.25" customHeight="1">
      <c r="A21"/>
      <c r="B21" s="44">
        <v>24</v>
      </c>
      <c r="C21" s="44">
        <v>32.310200000000002</v>
      </c>
      <c r="E21" s="32">
        <f t="shared" si="0"/>
        <v>33.333300000000001</v>
      </c>
      <c r="F21" s="30">
        <f t="shared" si="1"/>
        <v>29.4739</v>
      </c>
      <c r="G21" s="26">
        <f t="shared" si="31"/>
        <v>79.942999999999998</v>
      </c>
      <c r="H21" s="9">
        <f t="shared" si="2"/>
        <v>0.21055703433190032</v>
      </c>
      <c r="I21" s="11">
        <f t="shared" si="16"/>
        <v>0.57110056679282706</v>
      </c>
      <c r="K21"/>
      <c r="L21"/>
      <c r="N21" t="s">
        <v>80</v>
      </c>
      <c r="O21" s="159">
        <f>N12+(0.65-R12)/(R11-R12)*(N11-N12)</f>
        <v>12.827859907486079</v>
      </c>
      <c r="S21"/>
      <c r="T21"/>
      <c r="W21" t="s">
        <v>80</v>
      </c>
      <c r="X21" s="159">
        <f>N10+(0.65-AD10)/(AD9-AD10)*(N9-N10)</f>
        <v>36.130216636212616</v>
      </c>
      <c r="AV21" s="170">
        <f t="shared" ref="AV21:AW21" si="41">INDEX($AU$8:$AU$16,MATCH(0.65,AV8:AV16,-1))</f>
        <v>64</v>
      </c>
      <c r="AW21" s="170">
        <f t="shared" si="41"/>
        <v>64</v>
      </c>
      <c r="AX21" s="170">
        <f>INDEX($AU$8:$AU$16,MATCH(0.65,AX8:AX16,-1))</f>
        <v>64</v>
      </c>
      <c r="AY21" s="170">
        <f t="shared" ref="AY21" si="42">INDEX($AU$8:$AU$16,MATCH(0.65,AY8:AY16,-1))</f>
        <v>16</v>
      </c>
      <c r="BD21" s="169"/>
    </row>
    <row r="22" spans="1:66" ht="17.25" customHeight="1">
      <c r="A22"/>
      <c r="B22" s="44">
        <v>14.666700000000001</v>
      </c>
      <c r="C22" s="44">
        <v>18.158899999999999</v>
      </c>
      <c r="E22" s="32">
        <f t="shared" si="0"/>
        <v>24</v>
      </c>
      <c r="F22" s="30">
        <f t="shared" si="1"/>
        <v>32.310200000000002</v>
      </c>
      <c r="G22" s="26">
        <f t="shared" si="31"/>
        <v>50.469099999999997</v>
      </c>
      <c r="H22" s="9">
        <f t="shared" si="2"/>
        <v>0.23081912779342284</v>
      </c>
      <c r="I22" s="11">
        <f t="shared" si="16"/>
        <v>0.36054353246092674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3">
        <v>8</v>
      </c>
      <c r="C23" s="63">
        <v>0</v>
      </c>
      <c r="E23" s="32">
        <f t="shared" si="0"/>
        <v>14.666700000000001</v>
      </c>
      <c r="F23" s="30">
        <f t="shared" si="1"/>
        <v>18.158899999999999</v>
      </c>
      <c r="G23" s="26">
        <f>F23</f>
        <v>18.158899999999999</v>
      </c>
      <c r="H23" s="9">
        <f t="shared" si="2"/>
        <v>0.12972440466750393</v>
      </c>
      <c r="I23" s="11">
        <f>H23</f>
        <v>0.12972440466750393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3">SLOPE(AV27:AV28,AV25:AV26)*0.84+INTERCEPT(AV27:AV28,AV25:AV26)</f>
        <v>58.532236070515879</v>
      </c>
      <c r="AW24" s="236">
        <f t="shared" si="43"/>
        <v>51.3204340255676</v>
      </c>
      <c r="AX24" s="191">
        <f>SLOPE(AX27:AX28,AX25:AX26)*0.84+INTERCEPT(AX27:AX28,AX25:AX26)</f>
        <v>54.722510234923504</v>
      </c>
      <c r="AY24" s="237">
        <f>SLOPE(AY27:AY28,AY25:AY26)*0.84+INTERCEPT(AY27:AY28,AY25:AY26)</f>
        <v>27.694532762977047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4">INDEX(AV8:AV16,MATCH(0.84,AV8:AV16,-1))</f>
        <v>0.90161346956831179</v>
      </c>
      <c r="AW25" s="170">
        <f t="shared" si="44"/>
        <v>1.0000000000000002</v>
      </c>
      <c r="AX25" s="170">
        <f>INDEX(AX8:AX16,MATCH(0.84,AX8:AX16,-1))</f>
        <v>0.950806734784156</v>
      </c>
      <c r="AY25" s="170">
        <f>INDEX(AY8:AY16,MATCH(0.84,AY8:AY16,-1))</f>
        <v>0.887082598806194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E21+(0.65-I21)/(I20-I21)*(E20-E21)</f>
        <v>38.148964648151171</v>
      </c>
      <c r="I26" s="23"/>
      <c r="M26"/>
      <c r="N26" s="287"/>
      <c r="O26"/>
      <c r="P26"/>
      <c r="Q26"/>
      <c r="R26"/>
      <c r="Z26" s="82"/>
      <c r="AV26" s="170">
        <f t="shared" ref="AV26:AW26" si="45">INDEX(AV8:AV16,MATCH(0.84,AV8:AV16,-1)+1)</f>
        <v>0.54102163502435041</v>
      </c>
      <c r="AW26" s="170">
        <f t="shared" si="45"/>
        <v>0.59620068933556669</v>
      </c>
      <c r="AX26" s="170">
        <f>INDEX(AX8:AX16,MATCH(0.84,AX8:AX16,-1)+1)</f>
        <v>0.56861116217995855</v>
      </c>
      <c r="AY26" s="170">
        <f>INDEX(AY8:AY16,MATCH(0.84,AY8:AY16,-1)+1)</f>
        <v>0.71211399739140457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6">SLOPE(F30:F31,F28:F29)*0.84+INTERCEPT(F30:F31,F28:F29)</f>
        <v>54.117458143614883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7">INDEX($AU$8:$AU$16,MATCH(0.84,AV8:AV16,-1))</f>
        <v>64</v>
      </c>
      <c r="AW27" s="170">
        <f t="shared" si="47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0.88997975433738685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8.0038053712742085E-2</v>
      </c>
      <c r="R28" s="123">
        <f>Q28</f>
        <v>8.0038053712742085E-2</v>
      </c>
      <c r="T28" s="113"/>
      <c r="U28" s="115">
        <f>U29+R28</f>
        <v>1</v>
      </c>
      <c r="V28" s="115">
        <f>U28-V31-V34-V37-V40-V43</f>
        <v>0.18603709364193061</v>
      </c>
      <c r="X28" s="130">
        <v>63</v>
      </c>
      <c r="Y28" s="131">
        <f>V28</f>
        <v>0.18603709364193061</v>
      </c>
      <c r="Z28" s="132">
        <f>ROUND(Y28*100,0)</f>
        <v>19</v>
      </c>
      <c r="AV28" s="170">
        <f t="shared" ref="AV28:AW28" si="49">INDEX($AU$8:$AU$16,MATCH(0.84,AV8:AV16,-1)+1)</f>
        <v>32</v>
      </c>
      <c r="AW28" s="170">
        <f t="shared" si="49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(I17-I18)/(E17-E18)*(B29-E18)+I18</f>
        <v>0.89725088088907345</v>
      </c>
      <c r="F29" s="170">
        <f>INDEX(I8:I24,MATCH(0.84,I8:I24,-1)+1)</f>
        <v>0.82533365337768239</v>
      </c>
      <c r="K29" s="44">
        <v>63</v>
      </c>
      <c r="L29" s="69">
        <f>((R9-R10)/(N9-N10))*(K29-N10)+R10</f>
        <v>0.94267301168544226</v>
      </c>
      <c r="N29" s="111"/>
      <c r="O29" s="124">
        <v>63</v>
      </c>
      <c r="P29" s="85">
        <f t="shared" ref="P29:P34" si="50">(C29+L29)/2</f>
        <v>0.91996194628725791</v>
      </c>
      <c r="Q29" s="119">
        <f t="shared" si="48"/>
        <v>0.21199807985837693</v>
      </c>
      <c r="R29" s="125">
        <f t="shared" ref="R29:R32" si="51">Q29/2</f>
        <v>0.10599903992918847</v>
      </c>
      <c r="S29" s="12"/>
      <c r="T29" s="129">
        <v>63</v>
      </c>
      <c r="U29" s="115">
        <f>P29</f>
        <v>0.91996194628725791</v>
      </c>
      <c r="V29" s="115"/>
      <c r="W29" s="12"/>
      <c r="X29" s="133">
        <v>31.5</v>
      </c>
      <c r="Y29" s="88">
        <f>V31</f>
        <v>0.24127800899848778</v>
      </c>
      <c r="Z29" s="134">
        <f t="shared" ref="Z29:Z33" si="52">ROUND(Y29*100,0)</f>
        <v>24</v>
      </c>
    </row>
    <row r="30" spans="1:66" customFormat="1" ht="14.4">
      <c r="B30" s="44">
        <v>31.5</v>
      </c>
      <c r="C30" s="69">
        <f>(I21-I22)/(E21-E22)*(B30-E22)+I22</f>
        <v>0.52974175361413645</v>
      </c>
      <c r="F30" s="170">
        <f>INDEX(E8:E24,MATCH(0.84,I8:I24,-1))</f>
        <v>61.333300000000001</v>
      </c>
      <c r="K30" s="44">
        <v>31.5</v>
      </c>
      <c r="L30" s="69">
        <f>R10</f>
        <v>0.88618597924362552</v>
      </c>
      <c r="N30" s="111"/>
      <c r="O30" s="124">
        <v>31.5</v>
      </c>
      <c r="P30" s="85">
        <f t="shared" si="50"/>
        <v>0.70796386642888098</v>
      </c>
      <c r="Q30" s="119">
        <f t="shared" si="48"/>
        <v>0.2705579381385988</v>
      </c>
      <c r="R30" s="125">
        <f t="shared" si="51"/>
        <v>0.1352789690692994</v>
      </c>
      <c r="S30" s="12"/>
      <c r="T30" s="114"/>
      <c r="U30" s="115">
        <f>U29-R29</f>
        <v>0.81396290635806945</v>
      </c>
      <c r="V30" s="115"/>
      <c r="W30" s="12"/>
      <c r="X30" s="133">
        <v>16</v>
      </c>
      <c r="Y30" s="88">
        <f>V34</f>
        <v>0.21511563703535247</v>
      </c>
      <c r="Z30" s="134">
        <f t="shared" si="52"/>
        <v>22</v>
      </c>
    </row>
    <row r="31" spans="1:66" customFormat="1" ht="14.4">
      <c r="B31" s="44">
        <v>16</v>
      </c>
      <c r="C31" s="69">
        <f t="shared" ref="C31" si="53">(I22-I23)/(E22-E23)*(B31-E23)+I23</f>
        <v>0.16269785918915977</v>
      </c>
      <c r="F31" s="170">
        <f>INDEX(E8:E24,MATCH(0.84,I8:I24,-1)+1)</f>
        <v>52</v>
      </c>
      <c r="K31" s="44">
        <v>16</v>
      </c>
      <c r="L31" s="69">
        <f>R11</f>
        <v>0.71211399739140457</v>
      </c>
      <c r="N31" s="111"/>
      <c r="O31" s="124">
        <v>16</v>
      </c>
      <c r="P31" s="85">
        <f t="shared" si="50"/>
        <v>0.43740592829028219</v>
      </c>
      <c r="Q31" s="119">
        <f t="shared" si="48"/>
        <v>0.15967333593210609</v>
      </c>
      <c r="R31" s="125">
        <f t="shared" si="51"/>
        <v>7.9836667966053043E-2</v>
      </c>
      <c r="S31" s="12"/>
      <c r="T31" s="114"/>
      <c r="U31" s="115">
        <f>U32+R29</f>
        <v>0.81396290635806945</v>
      </c>
      <c r="V31" s="115">
        <f>U31-V34-V37-V40-V43</f>
        <v>0.24127800899848778</v>
      </c>
      <c r="W31" s="12"/>
      <c r="X31" s="133">
        <v>8</v>
      </c>
      <c r="Y31" s="88">
        <f>V37</f>
        <v>0.14747677645049462</v>
      </c>
      <c r="Z31" s="134">
        <f t="shared" si="52"/>
        <v>15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0.5554651847163522</v>
      </c>
      <c r="N32" s="111"/>
      <c r="O32" s="124">
        <v>8</v>
      </c>
      <c r="P32" s="85">
        <f t="shared" si="50"/>
        <v>0.2777325923581761</v>
      </c>
      <c r="Q32" s="119">
        <f t="shared" si="48"/>
        <v>0.13528021696888318</v>
      </c>
      <c r="R32" s="125">
        <f t="shared" si="51"/>
        <v>6.7640108484441588E-2</v>
      </c>
      <c r="S32" s="12"/>
      <c r="T32" s="114">
        <v>31.5</v>
      </c>
      <c r="U32" s="115">
        <f>P30</f>
        <v>0.70796386642888098</v>
      </c>
      <c r="V32" s="115"/>
      <c r="W32" s="12"/>
      <c r="X32" s="133">
        <v>2</v>
      </c>
      <c r="Y32" s="88">
        <f>V40</f>
        <v>9.8656366362724901E-2</v>
      </c>
      <c r="Z32" s="134">
        <f t="shared" si="52"/>
        <v>10</v>
      </c>
    </row>
    <row r="33" spans="2:26" customFormat="1" ht="15" thickBot="1">
      <c r="B33" s="44">
        <v>2</v>
      </c>
      <c r="C33" s="69">
        <v>0</v>
      </c>
      <c r="K33" s="65">
        <v>2</v>
      </c>
      <c r="L33" s="69">
        <f>R14</f>
        <v>0.28490475077858585</v>
      </c>
      <c r="N33" s="111"/>
      <c r="O33" s="124">
        <v>2</v>
      </c>
      <c r="P33" s="85">
        <f t="shared" si="50"/>
        <v>0.14245237538929292</v>
      </c>
      <c r="Q33" s="119">
        <f t="shared" si="48"/>
        <v>6.2032515756566597E-2</v>
      </c>
      <c r="R33" s="125">
        <f>Q33/2</f>
        <v>3.1016257878283299E-2</v>
      </c>
      <c r="S33" s="12"/>
      <c r="T33" s="114"/>
      <c r="U33" s="115">
        <f>U32-R30</f>
        <v>0.57268489735958161</v>
      </c>
      <c r="V33" s="115"/>
      <c r="W33" s="12"/>
      <c r="X33" s="135">
        <v>0.5</v>
      </c>
      <c r="Y33" s="97">
        <f>V43</f>
        <v>0.11143611751100962</v>
      </c>
      <c r="Z33" s="136">
        <f t="shared" si="52"/>
        <v>11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0.16083971926545265</v>
      </c>
      <c r="N34" s="111"/>
      <c r="O34" s="126">
        <v>0.5</v>
      </c>
      <c r="P34" s="93">
        <f t="shared" si="50"/>
        <v>8.0419859632726326E-2</v>
      </c>
      <c r="Q34" s="127"/>
      <c r="R34" s="128"/>
      <c r="S34" s="12"/>
      <c r="T34" s="114"/>
      <c r="U34" s="115">
        <f>U35+R30</f>
        <v>0.57268489735958161</v>
      </c>
      <c r="V34" s="115">
        <f>U34-V37-V40-V43</f>
        <v>0.21511563703535247</v>
      </c>
      <c r="W34" s="12"/>
      <c r="X34" s="79"/>
      <c r="Y34" s="79"/>
      <c r="Z34" s="116">
        <f>SUM(Z28:Z33)</f>
        <v>101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0.43740592829028219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0.35756926032422914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0.35756926032422914</v>
      </c>
      <c r="V37" s="115">
        <f>U37-V40-V43</f>
        <v>0.14747677645049462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0.2777325923581761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0.21009248387373453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0.21009248387373453</v>
      </c>
      <c r="V40" s="115">
        <f>U40-V43</f>
        <v>9.8656366362724901E-2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0.14245237538929292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0.11143611751100962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0.11143611751100962</v>
      </c>
      <c r="V43" s="115">
        <f>U43</f>
        <v>0.11143611751100962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8.0419859632726326E-2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N114"/>
  <sheetViews>
    <sheetView topLeftCell="AA1" zoomScale="80" zoomScaleNormal="80" workbookViewId="0">
      <selection activeCell="AQ29" sqref="AQ29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6.6640625" style="12" customWidth="1"/>
    <col min="24" max="24" width="33.332031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6.33203125" style="12" customWidth="1"/>
    <col min="29" max="29" width="28.554687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29</v>
      </c>
      <c r="D5" s="20"/>
      <c r="E5" s="2" t="s">
        <v>0</v>
      </c>
      <c r="F5" s="34" t="str">
        <f>'pos13'!C5</f>
        <v>position 13</v>
      </c>
      <c r="G5" s="35"/>
      <c r="H5" s="35"/>
      <c r="I5" s="36"/>
      <c r="K5" s="21" t="s">
        <v>12</v>
      </c>
      <c r="L5" s="22" t="str">
        <f>C5</f>
        <v>position 13</v>
      </c>
      <c r="N5" s="2" t="s">
        <v>0</v>
      </c>
      <c r="O5" s="34" t="str">
        <f>'pos13'!L5</f>
        <v>position 13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SUM(C7:C21)</f>
        <v>152.83760000000001</v>
      </c>
      <c r="D6" s="20"/>
      <c r="E6" s="5" t="s">
        <v>4</v>
      </c>
      <c r="F6" s="37">
        <f>'pos13'!C6</f>
        <v>152.83760000000001</v>
      </c>
      <c r="G6" s="38"/>
      <c r="H6" s="38"/>
      <c r="I6" s="39"/>
      <c r="K6" s="27" t="s">
        <v>6</v>
      </c>
      <c r="L6" s="28">
        <f>SUM(L7:L17)</f>
        <v>22171.1</v>
      </c>
      <c r="N6" s="5" t="s">
        <v>4</v>
      </c>
      <c r="O6" s="37">
        <f>'pos13'!L6</f>
        <v>22171.1</v>
      </c>
      <c r="P6" s="38"/>
      <c r="Q6" s="38"/>
      <c r="R6" s="39"/>
      <c r="S6"/>
      <c r="T6" s="83"/>
      <c r="U6" s="83"/>
    </row>
    <row r="7" spans="1:66" ht="33" thickBot="1">
      <c r="B7" s="44">
        <v>324.36669999999998</v>
      </c>
      <c r="C7" s="44">
        <v>3.1899999999999998E-2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80</v>
      </c>
      <c r="L7" s="44">
        <v>405.1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303.10000000000002</v>
      </c>
      <c r="C8" s="44">
        <v>4.7800000000000002E-2</v>
      </c>
      <c r="D8" s="20"/>
      <c r="E8" s="32">
        <f t="shared" ref="E8:E23" si="0">B7</f>
        <v>324.36669999999998</v>
      </c>
      <c r="F8" s="30">
        <f t="shared" ref="F8:F23" si="1">C7</f>
        <v>3.1899999999999998E-2</v>
      </c>
      <c r="G8" s="29">
        <f>F8+G9</f>
        <v>152.83760000000001</v>
      </c>
      <c r="H8" s="9">
        <f>F8/$C$6</f>
        <v>2.0871827351384736E-4</v>
      </c>
      <c r="I8" s="10">
        <f t="shared" ref="I8:I21" si="2">I9+H8</f>
        <v>1.0000000000000002</v>
      </c>
      <c r="K8" s="44">
        <v>63</v>
      </c>
      <c r="L8" s="44">
        <v>398.4</v>
      </c>
      <c r="N8" s="42">
        <f>K7</f>
        <v>80</v>
      </c>
      <c r="O8" s="30">
        <f>L7</f>
        <v>405.1</v>
      </c>
      <c r="P8" s="29">
        <f>O8+P9</f>
        <v>22171.1</v>
      </c>
      <c r="Q8" s="9">
        <f>O8/$L$6</f>
        <v>1.8271533663192174E-2</v>
      </c>
      <c r="R8" s="10">
        <f t="shared" ref="R8:R15" si="3">R9+Q8</f>
        <v>1</v>
      </c>
      <c r="S8"/>
      <c r="T8" s="79"/>
      <c r="U8" s="137">
        <f t="shared" ref="U8:U19" si="4">Q8</f>
        <v>1.8271533663192174E-2</v>
      </c>
      <c r="V8" s="138">
        <f t="shared" ref="V8:V19" si="5">1-R8</f>
        <v>0</v>
      </c>
      <c r="W8" s="139">
        <f t="shared" ref="W8:W19" si="6">SQRT(N8/$N$8)</f>
        <v>1</v>
      </c>
      <c r="X8" s="139">
        <f t="shared" ref="X8:X18" si="7">0.67*((N8/$N$8)^3)+0.33*(N8/$N$8)</f>
        <v>1</v>
      </c>
      <c r="Y8" s="139">
        <f t="shared" ref="Y8:Y17" si="8">X8+Y9</f>
        <v>1.8955337730026245</v>
      </c>
      <c r="Z8" s="139">
        <f t="shared" ref="Z8:Z18" si="9">Y8/$Y$8</f>
        <v>1</v>
      </c>
      <c r="AA8" s="140">
        <f>1-Z8</f>
        <v>0</v>
      </c>
      <c r="AB8" s="141">
        <v>0</v>
      </c>
      <c r="AC8" s="131">
        <f t="shared" ref="AC8:AC19" si="10">AB8/$AB$20</f>
        <v>0</v>
      </c>
      <c r="AD8" s="142">
        <f>AC8+AD9</f>
        <v>0.99999999999999978</v>
      </c>
      <c r="AU8" s="58">
        <v>256</v>
      </c>
      <c r="AV8" s="168">
        <v>1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2.7441574456070872E-2</v>
      </c>
      <c r="BA8" s="189">
        <f>AY8-AY9</f>
        <v>0</v>
      </c>
      <c r="BB8" s="74"/>
      <c r="BC8" s="176">
        <f>IFERROR(INDEX($E$8:$E$24,MATCH(AU8,$E$8:$E$24,-1)),"-")</f>
        <v>260.56670000000003</v>
      </c>
      <c r="BD8" s="177" cm="1">
        <f t="array" ref="BD8">IFERROR(INDEX($E$8:$E$24,MATCH(AU8,$E$8:$E$24,-1)+1),BC8)</f>
        <v>239.3</v>
      </c>
      <c r="BE8" s="177">
        <f>IFERROR(INDEX($I$8:$I$24,MATCH(AU8,$E$8:$E$24,-1)),1)</f>
        <v>0.99900090030202005</v>
      </c>
      <c r="BF8" s="178" cm="1">
        <f t="array" ref="BF8">IFERROR(INDEX($I$8:$I$24,MATCH(AU8,$E$8:$E$24,-1)+1),BE8)</f>
        <v>0.99825762770417759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281.83330000000001</v>
      </c>
      <c r="C9" s="44">
        <v>7.2999999999999995E-2</v>
      </c>
      <c r="D9" s="20"/>
      <c r="E9" s="32">
        <f t="shared" si="0"/>
        <v>303.10000000000002</v>
      </c>
      <c r="F9" s="30">
        <f t="shared" si="1"/>
        <v>4.7800000000000002E-2</v>
      </c>
      <c r="G9" s="26">
        <f>F9+G10</f>
        <v>152.8057</v>
      </c>
      <c r="H9" s="9">
        <f t="shared" ref="H9:H22" si="15">F9/$C$6</f>
        <v>3.1275026564143901E-4</v>
      </c>
      <c r="I9" s="11">
        <f t="shared" si="2"/>
        <v>0.99979128172648635</v>
      </c>
      <c r="K9" s="44">
        <v>31.5</v>
      </c>
      <c r="L9" s="44">
        <v>6765.2</v>
      </c>
      <c r="N9" s="42">
        <f t="shared" ref="N9:O16" si="16">K8</f>
        <v>63</v>
      </c>
      <c r="O9" s="30">
        <f t="shared" si="16"/>
        <v>398.4</v>
      </c>
      <c r="P9" s="29">
        <f t="shared" ref="P9:P15" si="17">O9+P10</f>
        <v>21766</v>
      </c>
      <c r="Q9" s="9">
        <f t="shared" ref="Q9:Q16" si="18">O9/$L$6</f>
        <v>1.7969338463134442E-2</v>
      </c>
      <c r="R9" s="11">
        <f t="shared" si="3"/>
        <v>0.98172846633680788</v>
      </c>
      <c r="S9"/>
      <c r="T9" s="79"/>
      <c r="U9" s="90">
        <f t="shared" si="4"/>
        <v>1.7969338463134442E-2</v>
      </c>
      <c r="V9" s="85">
        <f t="shared" si="5"/>
        <v>1.8271533663192119E-2</v>
      </c>
      <c r="W9" s="86">
        <f t="shared" si="6"/>
        <v>0.88741196746494244</v>
      </c>
      <c r="X9" s="86">
        <f t="shared" si="7"/>
        <v>0.58708494140625</v>
      </c>
      <c r="Y9" s="86">
        <f t="shared" si="8"/>
        <v>0.89553377300262449</v>
      </c>
      <c r="Z9" s="86">
        <f t="shared" si="9"/>
        <v>0.47244411350373999</v>
      </c>
      <c r="AA9" s="84">
        <f t="shared" ref="AA9:AA18" si="19">1-Z9</f>
        <v>0.52755588649625995</v>
      </c>
      <c r="AB9" s="89">
        <f t="shared" ref="AB9:AB18" si="20">X9*(U9/W9)*(AA9/V9)</f>
        <v>0.34324262890368384</v>
      </c>
      <c r="AC9" s="88">
        <f t="shared" si="10"/>
        <v>0.14373860308310771</v>
      </c>
      <c r="AD9" s="91">
        <f t="shared" ref="AD9:AD18" si="21">AC9+AD10</f>
        <v>0.99999999999999978</v>
      </c>
      <c r="AU9" s="58">
        <v>128</v>
      </c>
      <c r="AV9" s="168">
        <f t="shared" ref="AV9:AV16" si="22">IFERROR(SLOPE(BE9:BF9,BC9:BD9)*AU9+INTERCEPT(BE9:BF9,BC9:BD9),0)</f>
        <v>0.97255842554392913</v>
      </c>
      <c r="AW9" s="168">
        <f t="shared" si="11"/>
        <v>1</v>
      </c>
      <c r="AX9" s="168">
        <f t="shared" si="12"/>
        <v>0.98627921277196462</v>
      </c>
      <c r="AY9" s="168">
        <f t="shared" ref="AY9:AY16" si="23">IFERROR(SLOPE(BM9:BN9,BK9:BL9)*AU9+INTERCEPT(BM9:BN9,BK9:BL9),1)</f>
        <v>1</v>
      </c>
      <c r="AZ9" s="188">
        <f t="shared" si="13"/>
        <v>0.14934312478769673</v>
      </c>
      <c r="BA9" s="189">
        <f t="shared" ref="BA9:BA15" si="24">AY9-AY10</f>
        <v>1.7196737565357445E-2</v>
      </c>
      <c r="BB9" s="74"/>
      <c r="BC9" s="171">
        <f t="shared" ref="BC9:BC16" si="25">INDEX($E$8:$E$24,MATCH(AU9,$E$8:$E$24,-1))</f>
        <v>132.9667</v>
      </c>
      <c r="BD9" s="170" cm="1">
        <f t="array" ref="BD9">IFERROR(INDEX($E$8:$E$24,MATCH(AU9,$E$8:$E$24,-1)+1),BC9)</f>
        <v>111.7</v>
      </c>
      <c r="BE9" s="170">
        <f t="shared" ref="BE9:BE16" si="26">INDEX($I$8:$I$24,MATCH(AU9,$E$8:$E$24,-1))</f>
        <v>0.97673412825116335</v>
      </c>
      <c r="BF9" s="172" cm="1">
        <f t="array" ref="BF9">IFERROR(INDEX($I$8:$I$24,MATCH(AU9,$E$8:$E$24,-1)+1),BE9)</f>
        <v>0.95885436567964955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7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8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260.56670000000003</v>
      </c>
      <c r="C10" s="44">
        <v>0.11360000000000001</v>
      </c>
      <c r="D10" s="20"/>
      <c r="E10" s="32">
        <f t="shared" si="0"/>
        <v>281.83330000000001</v>
      </c>
      <c r="F10" s="30">
        <f t="shared" si="1"/>
        <v>7.2999999999999995E-2</v>
      </c>
      <c r="G10" s="26">
        <f t="shared" ref="G10:G21" si="29">G11+F10</f>
        <v>152.75790000000001</v>
      </c>
      <c r="H10" s="9">
        <f t="shared" si="15"/>
        <v>4.7763115882479176E-4</v>
      </c>
      <c r="I10" s="11">
        <f t="shared" si="2"/>
        <v>0.99947853146084487</v>
      </c>
      <c r="K10" s="44">
        <v>16</v>
      </c>
      <c r="L10" s="44">
        <v>4101.8</v>
      </c>
      <c r="N10" s="42">
        <f t="shared" si="16"/>
        <v>31.5</v>
      </c>
      <c r="O10" s="30">
        <f t="shared" si="16"/>
        <v>6765.2</v>
      </c>
      <c r="P10" s="29">
        <f t="shared" si="17"/>
        <v>21367.599999999999</v>
      </c>
      <c r="Q10" s="9">
        <f t="shared" si="18"/>
        <v>0.30513596528814541</v>
      </c>
      <c r="R10" s="11">
        <f t="shared" si="3"/>
        <v>0.96375912787367346</v>
      </c>
      <c r="S10"/>
      <c r="T10" s="79"/>
      <c r="U10" s="90">
        <f t="shared" si="4"/>
        <v>0.30513596528814541</v>
      </c>
      <c r="V10" s="85">
        <f t="shared" si="5"/>
        <v>3.624087212632654E-2</v>
      </c>
      <c r="W10" s="86">
        <f t="shared" si="6"/>
        <v>0.62749501990055667</v>
      </c>
      <c r="X10" s="86">
        <f t="shared" si="7"/>
        <v>0.17083874267578125</v>
      </c>
      <c r="Y10" s="86">
        <f t="shared" si="8"/>
        <v>0.30844883159637448</v>
      </c>
      <c r="Z10" s="86">
        <f t="shared" si="9"/>
        <v>0.16272399679156094</v>
      </c>
      <c r="AA10" s="84">
        <f t="shared" si="19"/>
        <v>0.83727600320843909</v>
      </c>
      <c r="AB10" s="89">
        <f t="shared" si="20"/>
        <v>1.9192850765530955</v>
      </c>
      <c r="AC10" s="88">
        <f t="shared" si="10"/>
        <v>0.8037327901349044</v>
      </c>
      <c r="AD10" s="91">
        <f t="shared" si="21"/>
        <v>0.85626139691689207</v>
      </c>
      <c r="AU10" s="58">
        <v>64</v>
      </c>
      <c r="AV10" s="168">
        <f t="shared" si="22"/>
        <v>0.82321530075623239</v>
      </c>
      <c r="AW10" s="168">
        <f t="shared" si="11"/>
        <v>0.99999999999999978</v>
      </c>
      <c r="AX10" s="168">
        <f t="shared" si="12"/>
        <v>0.91160765037811609</v>
      </c>
      <c r="AY10" s="168">
        <f t="shared" si="23"/>
        <v>0.98280326243464255</v>
      </c>
      <c r="AZ10" s="188">
        <f t="shared" si="13"/>
        <v>0.31433002099314766</v>
      </c>
      <c r="BA10" s="189">
        <f t="shared" si="24"/>
        <v>1.8758906966316324E-2</v>
      </c>
      <c r="BB10" s="74"/>
      <c r="BC10" s="171">
        <f t="shared" si="25"/>
        <v>69.166700000000006</v>
      </c>
      <c r="BD10" s="170" cm="1">
        <f t="array" ref="BD10">IFERROR(INDEX($E$8:$E$24,MATCH(AU10,$E$8:$E$24,-1)+1),BC10)</f>
        <v>47.9</v>
      </c>
      <c r="BE10" s="170">
        <f t="shared" si="26"/>
        <v>0.85693049354347361</v>
      </c>
      <c r="BF10" s="172" cm="1">
        <f t="array" ref="BF10">IFERROR(INDEX($I$8:$I$24,MATCH(AU10,$E$8:$E$24,-1)+1),BE10)</f>
        <v>0.71815508749155965</v>
      </c>
      <c r="BG10" s="170">
        <f t="shared" si="14"/>
        <v>80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0.99999999999999978</v>
      </c>
      <c r="BJ10" s="172" cm="1">
        <f t="array" ref="BJ10">IFERROR(INDEX($AD$8:$AD$24,MATCH(AU10,$N$8:$N$24,-1)+1),BI10)</f>
        <v>0.99999999999999978</v>
      </c>
      <c r="BK10" s="170">
        <f t="shared" si="27"/>
        <v>80</v>
      </c>
      <c r="BL10" s="170" cm="1">
        <f t="array" ref="BL10">IFERROR(INDEX($N$8:$N$24,MATCH(AU10,$N$8:$N$24,-1)+1),BK10)</f>
        <v>63</v>
      </c>
      <c r="BM10" s="170">
        <f t="shared" si="28"/>
        <v>1</v>
      </c>
      <c r="BN10" s="172" cm="1">
        <f t="array" ref="BN10">IFERROR(INDEX($R$8:$R$24,MATCH(AU10,$N$8:$N$24,-1)+1),BM10)</f>
        <v>0.98172846633680788</v>
      </c>
    </row>
    <row r="11" spans="1:66" ht="17.25" customHeight="1">
      <c r="A11"/>
      <c r="B11" s="44">
        <v>239.3</v>
      </c>
      <c r="C11" s="44">
        <v>0.1804</v>
      </c>
      <c r="D11" s="20"/>
      <c r="E11" s="32">
        <f t="shared" si="0"/>
        <v>260.56670000000003</v>
      </c>
      <c r="F11" s="30">
        <f t="shared" si="1"/>
        <v>0.11360000000000001</v>
      </c>
      <c r="G11" s="26">
        <f t="shared" si="29"/>
        <v>152.6849</v>
      </c>
      <c r="H11" s="9">
        <f t="shared" si="15"/>
        <v>7.4327259784241577E-4</v>
      </c>
      <c r="I11" s="11">
        <f t="shared" si="2"/>
        <v>0.99900090030202005</v>
      </c>
      <c r="K11" s="44">
        <v>8</v>
      </c>
      <c r="L11" s="44">
        <v>2944.5</v>
      </c>
      <c r="N11" s="42">
        <f t="shared" si="16"/>
        <v>16</v>
      </c>
      <c r="O11" s="30">
        <f t="shared" si="16"/>
        <v>4101.8</v>
      </c>
      <c r="P11" s="29">
        <f t="shared" si="17"/>
        <v>14602.399999999998</v>
      </c>
      <c r="Q11" s="9">
        <f t="shared" si="18"/>
        <v>0.18500660770101621</v>
      </c>
      <c r="R11" s="11">
        <f t="shared" si="3"/>
        <v>0.658623162585528</v>
      </c>
      <c r="S11"/>
      <c r="T11" s="79"/>
      <c r="U11" s="90">
        <f t="shared" si="4"/>
        <v>0.18500660770101621</v>
      </c>
      <c r="V11" s="85">
        <f t="shared" si="5"/>
        <v>0.341376837414472</v>
      </c>
      <c r="W11" s="86">
        <f t="shared" si="6"/>
        <v>0.44721359549995793</v>
      </c>
      <c r="X11" s="86">
        <f t="shared" si="7"/>
        <v>7.1360000000000007E-2</v>
      </c>
      <c r="Y11" s="86">
        <f t="shared" si="8"/>
        <v>0.13761008892059326</v>
      </c>
      <c r="Z11" s="86">
        <f t="shared" si="9"/>
        <v>7.2597012451332738E-2</v>
      </c>
      <c r="AA11" s="84">
        <f t="shared" si="19"/>
        <v>0.92740298754866723</v>
      </c>
      <c r="AB11" s="89">
        <f t="shared" si="20"/>
        <v>8.0197628006284064E-2</v>
      </c>
      <c r="AC11" s="88">
        <f t="shared" si="10"/>
        <v>3.3584100719134972E-2</v>
      </c>
      <c r="AD11" s="91">
        <f t="shared" si="21"/>
        <v>5.2528606781987675E-2</v>
      </c>
      <c r="AU11" s="58">
        <v>32</v>
      </c>
      <c r="AV11" s="168">
        <f t="shared" si="22"/>
        <v>0.50888527976308473</v>
      </c>
      <c r="AW11" s="168">
        <f t="shared" si="11"/>
        <v>0.85854296204519542</v>
      </c>
      <c r="AX11" s="168">
        <f t="shared" si="12"/>
        <v>0.68371412090414008</v>
      </c>
      <c r="AY11" s="168">
        <f t="shared" si="23"/>
        <v>0.96404435546832623</v>
      </c>
      <c r="AZ11" s="188">
        <f t="shared" si="13"/>
        <v>0.50888527976308473</v>
      </c>
      <c r="BA11" s="189">
        <f t="shared" si="24"/>
        <v>0.30542119288279823</v>
      </c>
      <c r="BB11" s="74"/>
      <c r="BC11" s="171">
        <f t="shared" si="25"/>
        <v>47.9</v>
      </c>
      <c r="BD11" s="170" cm="1">
        <f t="array" ref="BD11">IFERROR(INDEX($E$8:$E$24,MATCH(AU11,$E$8:$E$24,-1)+1),BC11)</f>
        <v>26.633299999999998</v>
      </c>
      <c r="BE11" s="170">
        <f t="shared" si="26"/>
        <v>0.71815508749155965</v>
      </c>
      <c r="BF11" s="172" cm="1">
        <f t="array" ref="BF11">IFERROR(INDEX($I$8:$I$24,MATCH(AU11,$E$8:$E$24,-1)+1),BE11)</f>
        <v>0.43825079692431701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0.99999999999999978</v>
      </c>
      <c r="BJ11" s="172" cm="1">
        <f t="array" ref="BJ11">IFERROR(INDEX($AD$8:$AD$24,MATCH(AU11,$N$8:$N$24,-1)+1),BI11)</f>
        <v>0.85626139691689207</v>
      </c>
      <c r="BK11" s="170">
        <f t="shared" si="27"/>
        <v>63</v>
      </c>
      <c r="BL11" s="170" cm="1">
        <f t="array" ref="BL11">IFERROR(INDEX($N$8:$N$24,MATCH(AU11,$N$8:$N$24,-1)+1),BK11)</f>
        <v>31.5</v>
      </c>
      <c r="BM11" s="170">
        <f t="shared" si="28"/>
        <v>0.98172846633680788</v>
      </c>
      <c r="BN11" s="172" cm="1">
        <f t="array" ref="BN11">IFERROR(INDEX($R$8:$R$24,MATCH(AU11,$N$8:$N$24,-1)+1),BM11)</f>
        <v>0.96375912787367346</v>
      </c>
    </row>
    <row r="12" spans="1:66" ht="17.25" customHeight="1">
      <c r="A12"/>
      <c r="B12" s="44">
        <v>218.0333</v>
      </c>
      <c r="C12" s="44">
        <v>0.29320000000000002</v>
      </c>
      <c r="D12" s="20"/>
      <c r="E12" s="32">
        <f t="shared" si="0"/>
        <v>239.3</v>
      </c>
      <c r="F12" s="30">
        <f t="shared" si="1"/>
        <v>0.1804</v>
      </c>
      <c r="G12" s="26">
        <f t="shared" si="29"/>
        <v>152.57130000000001</v>
      </c>
      <c r="H12" s="9">
        <f t="shared" si="15"/>
        <v>1.1803378226300334E-3</v>
      </c>
      <c r="I12" s="11">
        <f t="shared" si="2"/>
        <v>0.99825762770417759</v>
      </c>
      <c r="K12" s="44">
        <v>4</v>
      </c>
      <c r="L12" s="44">
        <v>2113.6999999999998</v>
      </c>
      <c r="N12" s="42">
        <f t="shared" si="16"/>
        <v>8</v>
      </c>
      <c r="O12" s="30">
        <f t="shared" si="16"/>
        <v>2944.5</v>
      </c>
      <c r="P12" s="29">
        <f t="shared" si="17"/>
        <v>10500.599999999999</v>
      </c>
      <c r="Q12" s="9">
        <f t="shared" si="18"/>
        <v>0.1328080248611932</v>
      </c>
      <c r="R12" s="11">
        <f t="shared" si="3"/>
        <v>0.47361655488451182</v>
      </c>
      <c r="S12"/>
      <c r="T12" s="79"/>
      <c r="U12" s="90">
        <f t="shared" si="4"/>
        <v>0.1328080248611932</v>
      </c>
      <c r="V12" s="85">
        <f t="shared" si="5"/>
        <v>0.52638344511548818</v>
      </c>
      <c r="W12" s="86">
        <f t="shared" si="6"/>
        <v>0.31622776601683794</v>
      </c>
      <c r="X12" s="86">
        <f t="shared" si="7"/>
        <v>3.3669999999999999E-2</v>
      </c>
      <c r="Y12" s="86">
        <f>X12+Y13</f>
        <v>6.6250088920593253E-2</v>
      </c>
      <c r="Z12" s="86">
        <f t="shared" si="9"/>
        <v>3.4950624390959625E-2</v>
      </c>
      <c r="AA12" s="84">
        <f t="shared" si="19"/>
        <v>0.96504937560904036</v>
      </c>
      <c r="AB12" s="89">
        <f t="shared" si="20"/>
        <v>2.5924760095228403E-2</v>
      </c>
      <c r="AC12" s="88">
        <f t="shared" si="10"/>
        <v>1.0856427749824963E-2</v>
      </c>
      <c r="AD12" s="91">
        <f t="shared" si="21"/>
        <v>1.8944506062852702E-2</v>
      </c>
      <c r="AU12" s="58">
        <v>16</v>
      </c>
      <c r="AV12" s="168">
        <f t="shared" si="22"/>
        <v>0</v>
      </c>
      <c r="AW12" s="168">
        <f t="shared" si="11"/>
        <v>5.2528606781987675E-2</v>
      </c>
      <c r="AX12" s="168">
        <f t="shared" si="12"/>
        <v>2.6264303390993837E-2</v>
      </c>
      <c r="AY12" s="168">
        <f t="shared" si="23"/>
        <v>0.658623162585528</v>
      </c>
      <c r="AZ12" s="188">
        <f t="shared" si="13"/>
        <v>0</v>
      </c>
      <c r="BA12" s="189">
        <f t="shared" si="24"/>
        <v>0.18500660770101618</v>
      </c>
      <c r="BB12" s="74"/>
      <c r="BC12" s="171">
        <f t="shared" si="25"/>
        <v>16</v>
      </c>
      <c r="BD12" s="170" cm="1">
        <f t="array" ref="BD12">IFERROR(INDEX($E$8:$E$24,MATCH(AU12,$E$8:$E$24,-1)+1),BC12)</f>
        <v>0</v>
      </c>
      <c r="BE12" s="170">
        <f t="shared" si="26"/>
        <v>0</v>
      </c>
      <c r="BF12" s="172" cm="1">
        <f t="array" ref="BF12">IFERROR(INDEX($I$8:$I$24,MATCH(AU12,$E$8:$E$24,-1)+1),BE12)</f>
        <v>0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5.2528606781987675E-2</v>
      </c>
      <c r="BJ12" s="172" cm="1">
        <f t="array" ref="BJ12">IFERROR(INDEX($AD$8:$AD$24,MATCH(AU12,$N$8:$N$24,-1)+1),BI12)</f>
        <v>1.8944506062852702E-2</v>
      </c>
      <c r="BK12" s="170">
        <f t="shared" si="27"/>
        <v>16</v>
      </c>
      <c r="BL12" s="170" cm="1">
        <f t="array" ref="BL12">IFERROR(INDEX($N$8:$N$24,MATCH(AU12,$N$8:$N$24,-1)+1),BK12)</f>
        <v>8</v>
      </c>
      <c r="BM12" s="170">
        <f t="shared" si="28"/>
        <v>0.658623162585528</v>
      </c>
      <c r="BN12" s="172" cm="1">
        <f t="array" ref="BN12">IFERROR(INDEX($R$8:$R$24,MATCH(AU12,$N$8:$N$24,-1)+1),BM12)</f>
        <v>0.47361655488451182</v>
      </c>
    </row>
    <row r="13" spans="1:66" ht="17.25" customHeight="1">
      <c r="A13"/>
      <c r="B13" s="44">
        <v>196.76669999999999</v>
      </c>
      <c r="C13" s="44">
        <v>0.48899999999999999</v>
      </c>
      <c r="D13" s="20"/>
      <c r="E13" s="32">
        <f t="shared" si="0"/>
        <v>218.0333</v>
      </c>
      <c r="F13" s="30">
        <f t="shared" si="1"/>
        <v>0.29320000000000002</v>
      </c>
      <c r="G13" s="26">
        <f t="shared" si="29"/>
        <v>152.39090000000002</v>
      </c>
      <c r="H13" s="9">
        <f t="shared" si="15"/>
        <v>1.9183761064031364E-3</v>
      </c>
      <c r="I13" s="11">
        <f t="shared" si="2"/>
        <v>0.99707728988154753</v>
      </c>
      <c r="K13" s="44">
        <v>2</v>
      </c>
      <c r="L13" s="44">
        <v>1406.6</v>
      </c>
      <c r="N13" s="42">
        <f t="shared" si="16"/>
        <v>4</v>
      </c>
      <c r="O13" s="30">
        <f t="shared" si="16"/>
        <v>2113.6999999999998</v>
      </c>
      <c r="P13" s="29">
        <f t="shared" si="17"/>
        <v>7556.0999999999995</v>
      </c>
      <c r="Q13" s="9">
        <f t="shared" si="18"/>
        <v>9.5335820054034306E-2</v>
      </c>
      <c r="R13" s="11">
        <f t="shared" si="3"/>
        <v>0.34080853002331862</v>
      </c>
      <c r="S13"/>
      <c r="T13" s="79"/>
      <c r="U13" s="90">
        <f t="shared" si="4"/>
        <v>9.5335820054034306E-2</v>
      </c>
      <c r="V13" s="85">
        <f t="shared" si="5"/>
        <v>0.65919146997668143</v>
      </c>
      <c r="W13" s="86">
        <f t="shared" si="6"/>
        <v>0.22360679774997896</v>
      </c>
      <c r="X13" s="86">
        <f t="shared" si="7"/>
        <v>1.6583750000000001E-2</v>
      </c>
      <c r="Y13" s="86">
        <f t="shared" si="8"/>
        <v>3.2580088920593261E-2</v>
      </c>
      <c r="Z13" s="86">
        <f t="shared" si="9"/>
        <v>1.7187817692630555E-2</v>
      </c>
      <c r="AA13" s="84">
        <f t="shared" si="19"/>
        <v>0.98281218230736944</v>
      </c>
      <c r="AB13" s="89">
        <f t="shared" si="20"/>
        <v>1.0541752091303858E-2</v>
      </c>
      <c r="AC13" s="88">
        <f t="shared" si="10"/>
        <v>4.4145353521273635E-3</v>
      </c>
      <c r="AD13" s="91">
        <f t="shared" si="21"/>
        <v>8.0880783130277377E-3</v>
      </c>
      <c r="AU13" s="58">
        <v>8</v>
      </c>
      <c r="AV13" s="168">
        <f t="shared" si="22"/>
        <v>0</v>
      </c>
      <c r="AW13" s="168">
        <f t="shared" si="11"/>
        <v>1.8944506062852702E-2</v>
      </c>
      <c r="AX13" s="168">
        <f t="shared" si="12"/>
        <v>9.472253031426351E-3</v>
      </c>
      <c r="AY13" s="168">
        <f t="shared" si="23"/>
        <v>0.47361655488451182</v>
      </c>
      <c r="AZ13" s="188">
        <f t="shared" si="13"/>
        <v>0</v>
      </c>
      <c r="BA13" s="189">
        <f t="shared" si="24"/>
        <v>0.22814384491522749</v>
      </c>
      <c r="BB13" s="74"/>
      <c r="BC13" s="171">
        <f t="shared" si="25"/>
        <v>16</v>
      </c>
      <c r="BD13" s="170" cm="1">
        <f t="array" ref="BD13">IFERROR(INDEX($E$8:$E$24,MATCH(AU13,$E$8:$E$24,-1)+1),BC13)</f>
        <v>0</v>
      </c>
      <c r="BE13" s="170">
        <f t="shared" si="26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1.8944506062852702E-2</v>
      </c>
      <c r="BJ13" s="172" cm="1">
        <f t="array" ref="BJ13">IFERROR(INDEX($AD$8:$AD$24,MATCH(AU13,$N$8:$N$24,-1)+1),BI13)</f>
        <v>8.0880783130277377E-3</v>
      </c>
      <c r="BK13" s="170">
        <f t="shared" si="27"/>
        <v>8</v>
      </c>
      <c r="BL13" s="170" cm="1">
        <f t="array" ref="BL13">IFERROR(INDEX($N$8:$N$24,MATCH(AU13,$N$8:$N$24,-1)+1),BK13)</f>
        <v>4</v>
      </c>
      <c r="BM13" s="170">
        <f t="shared" si="28"/>
        <v>0.47361655488451182</v>
      </c>
      <c r="BN13" s="172" cm="1">
        <f t="array" ref="BN13">IFERROR(INDEX($R$8:$R$24,MATCH(AU13,$N$8:$N$24,-1)+1),BM13)</f>
        <v>0.34080853002331862</v>
      </c>
    </row>
    <row r="14" spans="1:66" ht="17.25" customHeight="1">
      <c r="A14"/>
      <c r="B14" s="44">
        <v>175.5</v>
      </c>
      <c r="C14" s="44">
        <v>0.83930000000000005</v>
      </c>
      <c r="D14" s="20"/>
      <c r="E14" s="32">
        <f t="shared" si="0"/>
        <v>196.76669999999999</v>
      </c>
      <c r="F14" s="30">
        <f t="shared" si="1"/>
        <v>0.48899999999999999</v>
      </c>
      <c r="G14" s="26">
        <f t="shared" si="29"/>
        <v>152.0977</v>
      </c>
      <c r="H14" s="9">
        <f t="shared" si="15"/>
        <v>3.1994744748674408E-3</v>
      </c>
      <c r="I14" s="11">
        <f t="shared" si="2"/>
        <v>0.99515891377514443</v>
      </c>
      <c r="K14" s="44">
        <v>1</v>
      </c>
      <c r="L14" s="44">
        <v>770.6</v>
      </c>
      <c r="N14" s="42">
        <f t="shared" si="16"/>
        <v>2</v>
      </c>
      <c r="O14" s="30">
        <f t="shared" si="16"/>
        <v>1406.6</v>
      </c>
      <c r="P14" s="29">
        <f t="shared" si="17"/>
        <v>5442.4</v>
      </c>
      <c r="Q14" s="9">
        <f t="shared" si="18"/>
        <v>6.3442950507642829E-2</v>
      </c>
      <c r="R14" s="11">
        <f t="shared" si="3"/>
        <v>0.24547270996928433</v>
      </c>
      <c r="S14"/>
      <c r="T14" s="79"/>
      <c r="U14" s="90">
        <f t="shared" si="4"/>
        <v>6.3442950507642829E-2</v>
      </c>
      <c r="V14" s="85">
        <f t="shared" si="5"/>
        <v>0.75452729003071561</v>
      </c>
      <c r="W14" s="86">
        <f t="shared" si="6"/>
        <v>0.15811388300841897</v>
      </c>
      <c r="X14" s="86">
        <f t="shared" si="7"/>
        <v>8.2604687499999996E-3</v>
      </c>
      <c r="Y14" s="86">
        <f t="shared" si="8"/>
        <v>1.599633892059326E-2</v>
      </c>
      <c r="Z14" s="86">
        <f t="shared" si="9"/>
        <v>8.4389627599482046E-3</v>
      </c>
      <c r="AA14" s="84">
        <f t="shared" si="19"/>
        <v>0.99156103724005185</v>
      </c>
      <c r="AB14" s="89">
        <f t="shared" si="20"/>
        <v>4.355746150716616E-3</v>
      </c>
      <c r="AC14" s="88">
        <f t="shared" si="10"/>
        <v>1.8240416963602579E-3</v>
      </c>
      <c r="AD14" s="91">
        <f t="shared" si="21"/>
        <v>3.6735429609003733E-3</v>
      </c>
      <c r="AU14" s="58">
        <v>2</v>
      </c>
      <c r="AV14" s="168">
        <f t="shared" si="22"/>
        <v>0</v>
      </c>
      <c r="AW14" s="168">
        <f t="shared" si="11"/>
        <v>3.6735429609003733E-3</v>
      </c>
      <c r="AX14" s="168">
        <f t="shared" si="12"/>
        <v>1.8367714804501866E-3</v>
      </c>
      <c r="AY14" s="168">
        <f t="shared" si="23"/>
        <v>0.24547270996928433</v>
      </c>
      <c r="AZ14" s="188">
        <f t="shared" si="13"/>
        <v>0</v>
      </c>
      <c r="BA14" s="189">
        <f t="shared" si="24"/>
        <v>6.3442950507642815E-2</v>
      </c>
      <c r="BB14" s="74"/>
      <c r="BC14" s="171">
        <f t="shared" si="25"/>
        <v>16</v>
      </c>
      <c r="BD14" s="170" cm="1">
        <f t="array" ref="BD14">IFERROR(INDEX($E$8:$E$24,MATCH(AU14,$E$8:$E$24,-1)+1),BC14)</f>
        <v>0</v>
      </c>
      <c r="BE14" s="170">
        <f t="shared" si="26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3.6735429609003733E-3</v>
      </c>
      <c r="BJ14" s="172" cm="1">
        <f t="array" ref="BJ14">IFERROR(INDEX($AD$8:$AD$24,MATCH(AU14,$N$8:$N$24,-1)+1),BI14)</f>
        <v>1.8495012645401156E-3</v>
      </c>
      <c r="BK14" s="170">
        <f t="shared" si="27"/>
        <v>2</v>
      </c>
      <c r="BL14" s="170" cm="1">
        <f t="array" ref="BL14">IFERROR(INDEX($N$8:$N$24,MATCH(AU14,$N$8:$N$24,-1)+1),BK14)</f>
        <v>1</v>
      </c>
      <c r="BM14" s="170">
        <f t="shared" si="28"/>
        <v>0.24547270996928433</v>
      </c>
      <c r="BN14" s="172" cm="1">
        <f t="array" ref="BN14">IFERROR(INDEX($R$8:$R$24,MATCH(AU14,$N$8:$N$24,-1)+1),BM14)</f>
        <v>0.18202975946164152</v>
      </c>
    </row>
    <row r="15" spans="1:66" ht="17.25" customHeight="1">
      <c r="A15"/>
      <c r="B15" s="44">
        <v>154.23330000000001</v>
      </c>
      <c r="C15" s="44">
        <v>1.4877</v>
      </c>
      <c r="D15" s="20"/>
      <c r="E15" s="32">
        <f t="shared" si="0"/>
        <v>175.5</v>
      </c>
      <c r="F15" s="30">
        <f t="shared" si="1"/>
        <v>0.83930000000000005</v>
      </c>
      <c r="G15" s="26">
        <f t="shared" si="29"/>
        <v>151.6087</v>
      </c>
      <c r="H15" s="9">
        <f t="shared" si="15"/>
        <v>5.4914497479677778E-3</v>
      </c>
      <c r="I15" s="11">
        <f t="shared" si="2"/>
        <v>0.99195943930027697</v>
      </c>
      <c r="K15" s="44">
        <v>0.5</v>
      </c>
      <c r="L15" s="44">
        <v>420</v>
      </c>
      <c r="N15" s="42">
        <f t="shared" si="16"/>
        <v>1</v>
      </c>
      <c r="O15" s="30">
        <f t="shared" si="16"/>
        <v>770.6</v>
      </c>
      <c r="P15" s="29">
        <f t="shared" si="17"/>
        <v>4035.7999999999997</v>
      </c>
      <c r="Q15" s="9">
        <f t="shared" si="18"/>
        <v>3.4756958382759544E-2</v>
      </c>
      <c r="R15" s="11">
        <f t="shared" si="3"/>
        <v>0.18202975946164152</v>
      </c>
      <c r="S15"/>
      <c r="T15" s="79"/>
      <c r="U15" s="90">
        <f t="shared" si="4"/>
        <v>3.4756958382759544E-2</v>
      </c>
      <c r="V15" s="85">
        <f t="shared" si="5"/>
        <v>0.81797024053835843</v>
      </c>
      <c r="W15" s="86">
        <f t="shared" si="6"/>
        <v>0.11180339887498948</v>
      </c>
      <c r="X15" s="86">
        <f t="shared" si="7"/>
        <v>4.1263085937500001E-3</v>
      </c>
      <c r="Y15" s="86">
        <f t="shared" si="8"/>
        <v>7.7358701705932623E-3</v>
      </c>
      <c r="Z15" s="86">
        <f t="shared" si="9"/>
        <v>4.0811038456673027E-3</v>
      </c>
      <c r="AA15" s="84">
        <f t="shared" si="19"/>
        <v>0.99591889615433271</v>
      </c>
      <c r="AB15" s="89">
        <f t="shared" si="20"/>
        <v>1.5618342087220587E-3</v>
      </c>
      <c r="AC15" s="88">
        <f t="shared" si="10"/>
        <v>6.5404424889227452E-4</v>
      </c>
      <c r="AD15" s="91">
        <f t="shared" si="21"/>
        <v>1.8495012645401156E-3</v>
      </c>
      <c r="AU15" s="58">
        <v>1</v>
      </c>
      <c r="AV15" s="168">
        <f t="shared" si="22"/>
        <v>0</v>
      </c>
      <c r="AW15" s="168">
        <f t="shared" si="11"/>
        <v>1.8495012645401154E-3</v>
      </c>
      <c r="AX15" s="168">
        <f t="shared" si="12"/>
        <v>9.2475063227005772E-4</v>
      </c>
      <c r="AY15" s="168">
        <f t="shared" si="23"/>
        <v>0.18202975946164152</v>
      </c>
      <c r="AZ15" s="188">
        <f t="shared" si="13"/>
        <v>0</v>
      </c>
      <c r="BA15" s="189">
        <f t="shared" si="24"/>
        <v>0.18202975946164152</v>
      </c>
      <c r="BB15" s="74"/>
      <c r="BC15" s="171">
        <f t="shared" si="25"/>
        <v>16</v>
      </c>
      <c r="BD15" s="170" cm="1">
        <f t="array" ref="BD15">IFERROR(INDEX($E$8:$E$24,MATCH(AU15,$E$8:$E$24,-1)+1),BC15)</f>
        <v>0</v>
      </c>
      <c r="BE15" s="170">
        <f t="shared" si="26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1">IFERROR(INDEX($AD$8:$AD$24,MATCH(AU15,$N$8:$N$24,-1)),1)</f>
        <v>1.8495012645401156E-3</v>
      </c>
      <c r="BJ15" s="172" cm="1">
        <f t="array" ref="BJ15">IFERROR(INDEX($AD$8:$AD$24,MATCH(AU15,$N$8:$N$24,-1)+1),BI15)</f>
        <v>1.1954570156478411E-3</v>
      </c>
      <c r="BK15" s="170">
        <f t="shared" si="27"/>
        <v>1</v>
      </c>
      <c r="BL15" s="170" cm="1">
        <f t="array" ref="BL15">IFERROR(INDEX($N$8:$N$24,MATCH(AU15,$N$8:$N$24,-1)+1),BK15)</f>
        <v>0.5</v>
      </c>
      <c r="BM15" s="170">
        <f t="shared" si="28"/>
        <v>0.18202975946164152</v>
      </c>
      <c r="BN15" s="172" cm="1">
        <f t="array" ref="BN15">IFERROR(INDEX($R$8:$R$24,MATCH(AU15,$N$8:$N$24,-1)+1),BM15)</f>
        <v>0.14727280107888197</v>
      </c>
    </row>
    <row r="16" spans="1:66" ht="17.25" customHeight="1" thickBot="1">
      <c r="A16"/>
      <c r="B16" s="44">
        <v>132.9667</v>
      </c>
      <c r="C16" s="44">
        <v>2.7326999999999999</v>
      </c>
      <c r="D16" s="20"/>
      <c r="E16" s="32">
        <f t="shared" si="0"/>
        <v>154.23330000000001</v>
      </c>
      <c r="F16" s="30">
        <f t="shared" si="1"/>
        <v>1.4877</v>
      </c>
      <c r="G16" s="26">
        <f t="shared" si="29"/>
        <v>150.76939999999999</v>
      </c>
      <c r="H16" s="9">
        <f t="shared" si="15"/>
        <v>9.7338613011457905E-3</v>
      </c>
      <c r="I16" s="11">
        <f t="shared" si="2"/>
        <v>0.98646798955230919</v>
      </c>
      <c r="K16" s="44">
        <v>0.25</v>
      </c>
      <c r="L16" s="44">
        <v>1511</v>
      </c>
      <c r="N16" s="42">
        <f t="shared" si="16"/>
        <v>0.5</v>
      </c>
      <c r="O16" s="30">
        <f t="shared" si="16"/>
        <v>420</v>
      </c>
      <c r="P16" s="29">
        <f>O16+P17</f>
        <v>3265.2</v>
      </c>
      <c r="Q16" s="9">
        <f t="shared" si="18"/>
        <v>1.894357970511161E-2</v>
      </c>
      <c r="R16" s="11">
        <f>Q16+R17</f>
        <v>0.14727280107888197</v>
      </c>
      <c r="S16"/>
      <c r="T16" s="79"/>
      <c r="U16" s="90">
        <f t="shared" si="4"/>
        <v>1.894357970511161E-2</v>
      </c>
      <c r="V16" s="85">
        <f t="shared" si="5"/>
        <v>0.85272719892111803</v>
      </c>
      <c r="W16" s="86">
        <f t="shared" si="6"/>
        <v>7.9056941504209485E-2</v>
      </c>
      <c r="X16" s="86">
        <f t="shared" si="7"/>
        <v>2.06266357421875E-3</v>
      </c>
      <c r="Y16" s="86">
        <f t="shared" si="8"/>
        <v>3.6095615768432618E-3</v>
      </c>
      <c r="Z16" s="86">
        <f t="shared" si="9"/>
        <v>1.9042454575343851E-3</v>
      </c>
      <c r="AA16" s="84">
        <f t="shared" si="19"/>
        <v>0.99809575454246557</v>
      </c>
      <c r="AB16" s="89">
        <f t="shared" si="20"/>
        <v>5.7851221431974781E-4</v>
      </c>
      <c r="AC16" s="88">
        <f t="shared" si="10"/>
        <v>2.42261684740125E-4</v>
      </c>
      <c r="AD16" s="91">
        <f t="shared" si="21"/>
        <v>1.1954570156478411E-3</v>
      </c>
      <c r="AU16" s="58">
        <v>6.3E-2</v>
      </c>
      <c r="AV16" s="168">
        <f t="shared" si="22"/>
        <v>0</v>
      </c>
      <c r="AW16" s="168">
        <f t="shared" si="11"/>
        <v>0</v>
      </c>
      <c r="AX16" s="168">
        <f t="shared" si="12"/>
        <v>0</v>
      </c>
      <c r="AY16" s="168">
        <f t="shared" si="23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5"/>
        <v>16</v>
      </c>
      <c r="BD16" s="174" cm="1">
        <f t="array" ref="BD16">IFERROR(INDEX($E$8:$E$24,MATCH(AU16,$E$8:$E$24,-1)+1),BC16)</f>
        <v>0</v>
      </c>
      <c r="BE16" s="174">
        <f t="shared" si="26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7"/>
        <v>6.3E-2</v>
      </c>
      <c r="BL16" s="174" cm="1">
        <f t="array" ref="BL16">IFERROR(INDEX($N$8:$N$24,MATCH(AU16,$N$8:$N$24,-1)+1),BK16)</f>
        <v>0</v>
      </c>
      <c r="BM16" s="174">
        <f t="shared" si="28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111.7</v>
      </c>
      <c r="C17" s="44">
        <v>5.2173999999999996</v>
      </c>
      <c r="D17" s="20"/>
      <c r="E17" s="32">
        <f t="shared" si="0"/>
        <v>132.9667</v>
      </c>
      <c r="F17" s="30">
        <f t="shared" si="1"/>
        <v>2.7326999999999999</v>
      </c>
      <c r="G17" s="26">
        <f t="shared" si="29"/>
        <v>149.2817</v>
      </c>
      <c r="H17" s="9">
        <f t="shared" si="15"/>
        <v>1.7879762571513816E-2</v>
      </c>
      <c r="I17" s="11">
        <f t="shared" si="2"/>
        <v>0.97673412825116335</v>
      </c>
      <c r="K17" s="65">
        <v>0.125</v>
      </c>
      <c r="L17" s="44">
        <v>1334.2</v>
      </c>
      <c r="N17" s="42">
        <f t="shared" ref="N17:N19" si="32">K16</f>
        <v>0.25</v>
      </c>
      <c r="O17" s="30">
        <f t="shared" ref="O17:O19" si="33">L16</f>
        <v>1511</v>
      </c>
      <c r="P17" s="29">
        <f t="shared" ref="P17:P19" si="34">O17+P18</f>
        <v>2845.2</v>
      </c>
      <c r="Q17" s="9">
        <f t="shared" ref="Q17:Q19" si="35">O17/$L$6</f>
        <v>6.8151783177199152E-2</v>
      </c>
      <c r="R17" s="11">
        <f t="shared" ref="R17:R19" si="36">Q17+R18</f>
        <v>0.12832922137377037</v>
      </c>
      <c r="S17"/>
      <c r="T17" s="79"/>
      <c r="U17" s="90">
        <f t="shared" si="4"/>
        <v>6.8151783177199152E-2</v>
      </c>
      <c r="V17" s="85">
        <f t="shared" si="5"/>
        <v>0.87167077862622966</v>
      </c>
      <c r="W17" s="86">
        <f t="shared" si="6"/>
        <v>5.5901699437494741E-2</v>
      </c>
      <c r="X17" s="86">
        <f t="shared" si="7"/>
        <v>1.0312704467773438E-3</v>
      </c>
      <c r="Y17" s="86">
        <f t="shared" si="8"/>
        <v>1.5468980026245118E-3</v>
      </c>
      <c r="Z17" s="86">
        <f t="shared" si="9"/>
        <v>8.1607514709386821E-4</v>
      </c>
      <c r="AA17" s="84">
        <f t="shared" si="19"/>
        <v>0.99918392485290608</v>
      </c>
      <c r="AB17" s="89">
        <f t="shared" si="20"/>
        <v>1.4411783727065384E-3</v>
      </c>
      <c r="AC17" s="88">
        <f t="shared" si="10"/>
        <v>6.0351759555061764E-4</v>
      </c>
      <c r="AD17" s="91">
        <f t="shared" si="21"/>
        <v>9.5319533090771616E-4</v>
      </c>
    </row>
    <row r="18" spans="1:66" ht="17.25" customHeight="1">
      <c r="A18"/>
      <c r="B18" s="44">
        <v>90.433300000000003</v>
      </c>
      <c r="C18" s="44">
        <v>10.3604</v>
      </c>
      <c r="D18" s="20"/>
      <c r="E18" s="32">
        <f t="shared" si="0"/>
        <v>111.7</v>
      </c>
      <c r="F18" s="30">
        <f t="shared" si="1"/>
        <v>5.2173999999999996</v>
      </c>
      <c r="G18" s="26">
        <f t="shared" si="29"/>
        <v>146.54900000000001</v>
      </c>
      <c r="H18" s="9">
        <f t="shared" si="15"/>
        <v>3.4136887781540663E-2</v>
      </c>
      <c r="I18" s="11">
        <f t="shared" si="2"/>
        <v>0.95885436567964955</v>
      </c>
      <c r="K18" s="65">
        <v>6.3E-2</v>
      </c>
      <c r="L18" s="65">
        <v>0</v>
      </c>
      <c r="N18" s="42">
        <f t="shared" si="32"/>
        <v>0.125</v>
      </c>
      <c r="O18" s="30">
        <f t="shared" si="33"/>
        <v>1334.2</v>
      </c>
      <c r="P18" s="29">
        <f t="shared" si="34"/>
        <v>1334.2</v>
      </c>
      <c r="Q18" s="9">
        <f t="shared" si="35"/>
        <v>6.0177438196571217E-2</v>
      </c>
      <c r="R18" s="11">
        <f t="shared" si="36"/>
        <v>6.0177438196571217E-2</v>
      </c>
      <c r="S18"/>
      <c r="T18" s="79"/>
      <c r="U18" s="90">
        <f t="shared" si="4"/>
        <v>6.0177438196571217E-2</v>
      </c>
      <c r="V18" s="85">
        <f t="shared" si="5"/>
        <v>0.93982256180342882</v>
      </c>
      <c r="W18" s="86">
        <f t="shared" si="6"/>
        <v>3.9528470752104743E-2</v>
      </c>
      <c r="X18" s="86">
        <f t="shared" si="7"/>
        <v>5.1562755584716805E-4</v>
      </c>
      <c r="Y18" s="86">
        <f>X18+Y19</f>
        <v>5.1562755584716805E-4</v>
      </c>
      <c r="Z18" s="86">
        <f t="shared" si="9"/>
        <v>2.7202235232685255E-4</v>
      </c>
      <c r="AA18" s="84">
        <f t="shared" si="19"/>
        <v>0.99972797764767318</v>
      </c>
      <c r="AB18" s="89">
        <f t="shared" si="20"/>
        <v>8.3501789066129078E-4</v>
      </c>
      <c r="AC18" s="88">
        <f t="shared" si="10"/>
        <v>3.4967773535709846E-4</v>
      </c>
      <c r="AD18" s="91">
        <f t="shared" si="21"/>
        <v>3.4967773535709846E-4</v>
      </c>
      <c r="AU18" s="194" t="s">
        <v>80</v>
      </c>
      <c r="AV18" s="235">
        <f t="shared" ref="AV18:AY18" si="37">SLOPE(AV21:AV22,AV19:AV20)*0.65+INTERCEPT(AV21:AV22,AV19:AV20)</f>
        <v>46.366018980031583</v>
      </c>
      <c r="AW18" s="236">
        <f t="shared" si="37"/>
        <v>27.860263069838854</v>
      </c>
      <c r="AX18" s="191">
        <f>SLOPE(AX21:AX22,AX19:AX20)*0.65+INTERCEPT(AX21:AX22,AX19:AX20)</f>
        <v>31.179517705995174</v>
      </c>
      <c r="AY18" s="237">
        <f t="shared" si="37"/>
        <v>15.62711980106295</v>
      </c>
    </row>
    <row r="19" spans="1:66" ht="17.25" customHeight="1" thickBot="1">
      <c r="A19"/>
      <c r="B19" s="44">
        <v>69.166700000000006</v>
      </c>
      <c r="C19" s="44">
        <v>21.210100000000001</v>
      </c>
      <c r="E19" s="32">
        <f t="shared" si="0"/>
        <v>90.433300000000003</v>
      </c>
      <c r="F19" s="30">
        <f t="shared" si="1"/>
        <v>10.3604</v>
      </c>
      <c r="G19" s="26">
        <f t="shared" si="29"/>
        <v>141.33160000000001</v>
      </c>
      <c r="H19" s="9">
        <f t="shared" si="15"/>
        <v>6.7786984354635246E-2</v>
      </c>
      <c r="I19" s="11">
        <f t="shared" si="2"/>
        <v>0.92471747789810887</v>
      </c>
      <c r="K19"/>
      <c r="L19"/>
      <c r="N19" s="42">
        <f t="shared" si="32"/>
        <v>6.3E-2</v>
      </c>
      <c r="O19" s="30">
        <f t="shared" si="33"/>
        <v>0</v>
      </c>
      <c r="P19" s="29">
        <f t="shared" si="34"/>
        <v>0</v>
      </c>
      <c r="Q19" s="9">
        <f t="shared" si="35"/>
        <v>0</v>
      </c>
      <c r="R19" s="11">
        <f t="shared" si="36"/>
        <v>0</v>
      </c>
      <c r="S19"/>
      <c r="T19" s="79"/>
      <c r="U19" s="92">
        <f t="shared" si="4"/>
        <v>0</v>
      </c>
      <c r="V19" s="93">
        <f t="shared" si="5"/>
        <v>1</v>
      </c>
      <c r="W19" s="94">
        <f t="shared" si="6"/>
        <v>2.8062430400804559E-2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0"/>
        <v>0</v>
      </c>
      <c r="AD19" s="98">
        <f>AC19</f>
        <v>0</v>
      </c>
      <c r="AU19" s="193"/>
      <c r="AV19" s="170">
        <f t="shared" ref="AV19:AW19" si="38">INDEX(AV8:AV16,MATCH(0.65,AV8:AV16,-1))</f>
        <v>0.82321530075623239</v>
      </c>
      <c r="AW19" s="170">
        <f t="shared" si="38"/>
        <v>0.85854296204519542</v>
      </c>
      <c r="AX19" s="170">
        <f>INDEX(AX8:AX16,MATCH(0.65,AX8:AX16,-1))</f>
        <v>0.68371412090414008</v>
      </c>
      <c r="AY19" s="170">
        <f t="shared" ref="AY19" si="39">INDEX(AY8:AY16,MATCH(0.65,AY8:AY16,-1))</f>
        <v>0.658623162585528</v>
      </c>
    </row>
    <row r="20" spans="1:66" ht="17.25" customHeight="1">
      <c r="A20"/>
      <c r="B20" s="44">
        <v>47.9</v>
      </c>
      <c r="C20" s="44">
        <v>42.779899999999998</v>
      </c>
      <c r="E20" s="32">
        <f t="shared" si="0"/>
        <v>69.166700000000006</v>
      </c>
      <c r="F20" s="30">
        <f t="shared" si="1"/>
        <v>21.210100000000001</v>
      </c>
      <c r="G20" s="26">
        <f t="shared" si="29"/>
        <v>130.97120000000001</v>
      </c>
      <c r="H20" s="9">
        <f t="shared" si="15"/>
        <v>0.13877540605191394</v>
      </c>
      <c r="I20" s="11">
        <f t="shared" si="2"/>
        <v>0.85693049354347361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2.3879641344867224</v>
      </c>
      <c r="AC20" s="78">
        <f>SUM(AC8:AC19)</f>
        <v>0.99999999999999989</v>
      </c>
      <c r="AD20" s="148"/>
      <c r="AV20" s="170" cm="1">
        <f t="array" ref="AV20">INDEX(AV8:AV16,MATCH(0.65,AV8:AV16,-1)+1)</f>
        <v>0.50888527976308473</v>
      </c>
      <c r="AW20" s="170" cm="1">
        <f t="array" ref="AW20">INDEX(AW8:AW16,MATCH(0.65,AW8:AW16,-1)+1)</f>
        <v>5.2528606781987675E-2</v>
      </c>
      <c r="AX20" s="170" cm="1">
        <f t="array" ref="AX20">INDEX(AX8:AX16,MATCH(0.65,AX8:AX16,-1)+1)</f>
        <v>2.6264303390993837E-2</v>
      </c>
      <c r="AY20" s="170" cm="1">
        <f t="array" ref="AY20">INDEX(AY8:AY16,MATCH(0.65,AY8:AY16,-1)+1)</f>
        <v>0.47361655488451182</v>
      </c>
      <c r="BD20" s="169"/>
    </row>
    <row r="21" spans="1:66" ht="17.25" customHeight="1">
      <c r="A21"/>
      <c r="B21" s="44">
        <v>26.633299999999998</v>
      </c>
      <c r="C21" s="44">
        <v>66.981200000000001</v>
      </c>
      <c r="E21" s="32">
        <f t="shared" si="0"/>
        <v>47.9</v>
      </c>
      <c r="F21" s="30">
        <f t="shared" si="1"/>
        <v>42.779899999999998</v>
      </c>
      <c r="G21" s="26">
        <f t="shared" si="29"/>
        <v>109.7611</v>
      </c>
      <c r="H21" s="9">
        <f t="shared" si="15"/>
        <v>0.27990429056724259</v>
      </c>
      <c r="I21" s="11">
        <f t="shared" si="2"/>
        <v>0.71815508749155965</v>
      </c>
      <c r="K21"/>
      <c r="L21"/>
      <c r="N21" t="s">
        <v>80</v>
      </c>
      <c r="O21" s="159">
        <f>N12+(0.65-R12)/(R11-R12)*(N11-N12)</f>
        <v>15.62711980106295</v>
      </c>
      <c r="S21"/>
      <c r="T21"/>
      <c r="W21" t="s">
        <v>80</v>
      </c>
      <c r="X21" s="159">
        <f>N11+(0.65-AD11)/(AD10-AD11)*(N10-N11)</f>
        <v>27.522245587771515</v>
      </c>
      <c r="AV21" s="170">
        <f t="shared" ref="AV21:AW21" si="40">INDEX($AU$8:$AU$16,MATCH(0.65,AV8:AV16,-1))</f>
        <v>64</v>
      </c>
      <c r="AW21" s="170">
        <f t="shared" si="40"/>
        <v>32</v>
      </c>
      <c r="AX21" s="170">
        <f>INDEX($AU$8:$AU$16,MATCH(0.65,AX8:AX16,-1))</f>
        <v>32</v>
      </c>
      <c r="AY21" s="170">
        <f t="shared" ref="AY21" si="41">INDEX($AU$8:$AU$16,MATCH(0.65,AY8:AY16,-1))</f>
        <v>16</v>
      </c>
      <c r="BD21" s="169"/>
    </row>
    <row r="22" spans="1:66" ht="17.25" customHeight="1">
      <c r="A22"/>
      <c r="B22" s="63">
        <v>16</v>
      </c>
      <c r="C22" s="63">
        <v>0</v>
      </c>
      <c r="E22" s="32">
        <f t="shared" si="0"/>
        <v>26.633299999999998</v>
      </c>
      <c r="F22" s="30">
        <f t="shared" si="1"/>
        <v>66.981200000000001</v>
      </c>
      <c r="G22" s="26">
        <f>F22</f>
        <v>66.981200000000001</v>
      </c>
      <c r="H22" s="9">
        <f t="shared" si="15"/>
        <v>0.43825079692431701</v>
      </c>
      <c r="I22" s="11">
        <f>H22</f>
        <v>0.43825079692431701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E23" s="32">
        <f t="shared" si="0"/>
        <v>16</v>
      </c>
      <c r="F23" s="30">
        <f t="shared" si="1"/>
        <v>0</v>
      </c>
      <c r="G23" s="26">
        <f>F23</f>
        <v>0</v>
      </c>
      <c r="H23" s="9">
        <f t="shared" ref="H23" si="42">F23/$C$6</f>
        <v>0</v>
      </c>
      <c r="I23" s="11">
        <f>H23</f>
        <v>0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I24" s="23"/>
      <c r="N24"/>
      <c r="O24"/>
      <c r="P24"/>
      <c r="Q24"/>
      <c r="R24"/>
      <c r="AU24" s="194" t="s">
        <v>176</v>
      </c>
      <c r="AV24" s="235">
        <f t="shared" ref="AV24:AW24" si="43">SLOPE(AV27:AV28,AV25:AV26)*0.84+INTERCEPT(AV27:AV28,AV25:AV26)</f>
        <v>71.192970905947107</v>
      </c>
      <c r="AW24" s="236">
        <f t="shared" si="43"/>
        <v>31.63190805376383</v>
      </c>
      <c r="AX24" s="191">
        <f>SLOPE(AX27:AX28,AX25:AX26)*0.84+INTERCEPT(AX27:AX28,AX25:AX26)</f>
        <v>53.945108062572785</v>
      </c>
      <c r="AY24" s="237">
        <f>SLOPE(AY27:AY28,AY25:AY26)*0.84+INTERCEPT(AY27:AY28,AY25:AY26)</f>
        <v>25.501728977088924</v>
      </c>
    </row>
    <row r="25" spans="1:66" ht="17.25" customHeight="1" thickBot="1">
      <c r="A25"/>
      <c r="B25"/>
      <c r="C25"/>
      <c r="E25" t="s">
        <v>80</v>
      </c>
      <c r="F25" s="159">
        <f>E22+(0.65-I22)/(I21-I22)*(E21-E22)</f>
        <v>42.72168066727599</v>
      </c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4">INDEX(AV8:AV16,MATCH(0.84,AV8:AV16,-1))</f>
        <v>0.97255842554392913</v>
      </c>
      <c r="AW25" s="170">
        <f t="shared" si="44"/>
        <v>0.85854296204519542</v>
      </c>
      <c r="AX25" s="170">
        <f>INDEX(AX8:AX16,MATCH(0.84,AX8:AX16,-1))</f>
        <v>0.91160765037811609</v>
      </c>
      <c r="AY25" s="170">
        <f>INDEX(AY8:AY16,MATCH(0.84,AY8:AY16,-1))</f>
        <v>0.96404435546832623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s="239" t="s">
        <v>176</v>
      </c>
      <c r="F26" s="240">
        <f t="shared" ref="F26" si="45">SLOPE(F29:F30,F27:F28)*0.84+INTERCEPT(F29:F30,F27:F28)</f>
        <v>66.572178843230347</v>
      </c>
      <c r="I26" s="23"/>
      <c r="M26"/>
      <c r="N26" s="287"/>
      <c r="O26"/>
      <c r="P26"/>
      <c r="Q26"/>
      <c r="R26"/>
      <c r="Z26" s="82"/>
      <c r="AV26" s="170">
        <f t="shared" ref="AV26:AW26" si="46">INDEX(AV8:AV16,MATCH(0.84,AV8:AV16,-1)+1)</f>
        <v>0.82321530075623239</v>
      </c>
      <c r="AW26" s="170">
        <f t="shared" si="46"/>
        <v>5.2528606781987675E-2</v>
      </c>
      <c r="AX26" s="170">
        <f>INDEX(AX8:AX16,MATCH(0.84,AX8:AX16,-1)+1)</f>
        <v>0.68371412090414008</v>
      </c>
      <c r="AY26" s="170">
        <f>INDEX(AY8:AY16,MATCH(0.84,AY8:AY16,-1)+1)</f>
        <v>0.658623162585528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F27" s="170">
        <f>INDEX(I7:I23,MATCH(0.84,I7:I23,-1))</f>
        <v>0.85693049354347361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7">INDEX($AU$8:$AU$16,MATCH(0.84,AV8:AV16,-1))</f>
        <v>128</v>
      </c>
      <c r="AW27" s="170">
        <f t="shared" si="47"/>
        <v>32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E28"/>
      <c r="F28" s="170">
        <f>INDEX(I7:I23,MATCH(0.84,I7:I23,-1)+1)</f>
        <v>0.71815508749155965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0.10079085599586102</v>
      </c>
      <c r="R28" s="123">
        <f>Q28</f>
        <v>0.10079085599586102</v>
      </c>
      <c r="T28" s="113"/>
      <c r="U28" s="115">
        <f>U29+R28</f>
        <v>1</v>
      </c>
      <c r="V28" s="115">
        <f>U28-V31-V34-V37-V40-V43</f>
        <v>0.18387952897968807</v>
      </c>
      <c r="X28" s="130">
        <v>63</v>
      </c>
      <c r="Y28" s="131">
        <f>V28</f>
        <v>0.18387952897968807</v>
      </c>
      <c r="Z28" s="132">
        <f>ROUND(Y28*100,0)</f>
        <v>18</v>
      </c>
      <c r="AV28" s="170">
        <f t="shared" ref="AV28:AW28" si="49">INDEX($AU$8:$AU$16,MATCH(0.84,AV8:AV16,-1)+1)</f>
        <v>64</v>
      </c>
      <c r="AW28" s="170">
        <f t="shared" si="49"/>
        <v>16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(I20-I21)/(E20-E21)*(B29-E21)+I21</f>
        <v>0.81668982167147008</v>
      </c>
      <c r="F29" s="170">
        <f>INDEX(E7:E23,MATCH(0.84,I7:I23,-1))</f>
        <v>69.166700000000006</v>
      </c>
      <c r="K29" s="44">
        <v>63</v>
      </c>
      <c r="L29" s="69">
        <f>((R9-R10)/(N9-N10))*(K29-N10)+R10</f>
        <v>0.98172846633680788</v>
      </c>
      <c r="N29" s="111"/>
      <c r="O29" s="124">
        <v>63</v>
      </c>
      <c r="P29" s="85">
        <f t="shared" ref="P29:P34" si="50">(C29+L29)/2</f>
        <v>0.89920914400413898</v>
      </c>
      <c r="Q29" s="119">
        <f t="shared" si="48"/>
        <v>0.1661773459676541</v>
      </c>
      <c r="R29" s="125">
        <f t="shared" ref="R29:R32" si="51">Q29/2</f>
        <v>8.308867298382705E-2</v>
      </c>
      <c r="S29" s="12"/>
      <c r="T29" s="129">
        <v>63</v>
      </c>
      <c r="U29" s="115">
        <f>P29</f>
        <v>0.89920914400413898</v>
      </c>
      <c r="V29" s="115"/>
      <c r="W29" s="12"/>
      <c r="X29" s="133">
        <v>31.5</v>
      </c>
      <c r="Y29" s="88">
        <f>V31</f>
        <v>0.28494878135568752</v>
      </c>
      <c r="Z29" s="134">
        <f t="shared" ref="Z29:Z33" si="52">ROUND(Y29*100,0)</f>
        <v>28</v>
      </c>
    </row>
    <row r="30" spans="1:66" customFormat="1" ht="14.4">
      <c r="B30" s="44">
        <v>31.5</v>
      </c>
      <c r="C30" s="69">
        <f>(I21-I22)/(E21-E22)*(B30-E22)+I22</f>
        <v>0.50230446819929619</v>
      </c>
      <c r="F30" s="170">
        <f>INDEX(E7:E23,MATCH(0.84,I7:I23,-1)+1)</f>
        <v>47.9</v>
      </c>
      <c r="K30" s="44">
        <v>31.5</v>
      </c>
      <c r="L30" s="69">
        <f>R10</f>
        <v>0.96375912787367346</v>
      </c>
      <c r="N30" s="111"/>
      <c r="O30" s="124">
        <v>31.5</v>
      </c>
      <c r="P30" s="85">
        <f t="shared" si="50"/>
        <v>0.73303179803648488</v>
      </c>
      <c r="Q30" s="119">
        <f t="shared" si="48"/>
        <v>0.40372021674372088</v>
      </c>
      <c r="R30" s="125">
        <f t="shared" si="51"/>
        <v>0.20186010837186044</v>
      </c>
      <c r="S30" s="12"/>
      <c r="T30" s="114"/>
      <c r="U30" s="115">
        <f>U29-R29</f>
        <v>0.81612047102031193</v>
      </c>
      <c r="V30" s="115"/>
      <c r="W30" s="12"/>
      <c r="X30" s="133">
        <v>16</v>
      </c>
      <c r="Y30" s="88">
        <f>V34</f>
        <v>0.24811176029711451</v>
      </c>
      <c r="Z30" s="134">
        <f t="shared" si="52"/>
        <v>25</v>
      </c>
    </row>
    <row r="31" spans="1:66" customFormat="1" ht="14.4">
      <c r="B31" s="44">
        <v>16</v>
      </c>
      <c r="C31" s="69">
        <v>0</v>
      </c>
      <c r="K31" s="44">
        <v>16</v>
      </c>
      <c r="L31" s="69">
        <f>R11</f>
        <v>0.658623162585528</v>
      </c>
      <c r="N31" s="111"/>
      <c r="O31" s="124">
        <v>16</v>
      </c>
      <c r="P31" s="85">
        <f t="shared" si="50"/>
        <v>0.329311581292764</v>
      </c>
      <c r="Q31" s="119">
        <f t="shared" si="48"/>
        <v>9.250330385050809E-2</v>
      </c>
      <c r="R31" s="125">
        <f t="shared" si="51"/>
        <v>4.6251651925254045E-2</v>
      </c>
      <c r="S31" s="12"/>
      <c r="T31" s="114"/>
      <c r="U31" s="115">
        <f>U32+R29</f>
        <v>0.81612047102031193</v>
      </c>
      <c r="V31" s="115">
        <f>U31-V34-V37-V40-V43</f>
        <v>0.28494878135568752</v>
      </c>
      <c r="W31" s="12"/>
      <c r="X31" s="133">
        <v>8</v>
      </c>
      <c r="Y31" s="88">
        <f>V37</f>
        <v>0.10328761315406094</v>
      </c>
      <c r="Z31" s="134">
        <f t="shared" si="52"/>
        <v>10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0.47361655488451182</v>
      </c>
      <c r="N32" s="111"/>
      <c r="O32" s="124">
        <v>8</v>
      </c>
      <c r="P32" s="85">
        <f t="shared" si="50"/>
        <v>0.23680827744225591</v>
      </c>
      <c r="Q32" s="119">
        <f t="shared" si="48"/>
        <v>0.11407192245761374</v>
      </c>
      <c r="R32" s="125">
        <f t="shared" si="51"/>
        <v>5.7035961228806872E-2</v>
      </c>
      <c r="S32" s="12"/>
      <c r="T32" s="114">
        <v>31.5</v>
      </c>
      <c r="U32" s="115">
        <f>P30</f>
        <v>0.73303179803648488</v>
      </c>
      <c r="V32" s="115"/>
      <c r="W32" s="12"/>
      <c r="X32" s="133">
        <v>2</v>
      </c>
      <c r="Y32" s="88">
        <f>V40</f>
        <v>8.158593845140745E-2</v>
      </c>
      <c r="Z32" s="134">
        <f t="shared" si="52"/>
        <v>8</v>
      </c>
    </row>
    <row r="33" spans="2:26" customFormat="1" ht="15" thickBot="1">
      <c r="B33" s="44">
        <v>2</v>
      </c>
      <c r="C33" s="69">
        <v>0</v>
      </c>
      <c r="K33" s="65">
        <v>2</v>
      </c>
      <c r="L33" s="69">
        <f>R14</f>
        <v>0.24547270996928433</v>
      </c>
      <c r="N33" s="111"/>
      <c r="O33" s="124">
        <v>2</v>
      </c>
      <c r="P33" s="85">
        <f t="shared" si="50"/>
        <v>0.12273635498464217</v>
      </c>
      <c r="Q33" s="119">
        <f t="shared" si="48"/>
        <v>4.9099954445201183E-2</v>
      </c>
      <c r="R33" s="125">
        <f>Q33/2</f>
        <v>2.4549977222600591E-2</v>
      </c>
      <c r="S33" s="12"/>
      <c r="T33" s="114"/>
      <c r="U33" s="115">
        <f>U32-R30</f>
        <v>0.53117168966462447</v>
      </c>
      <c r="V33" s="115"/>
      <c r="W33" s="12"/>
      <c r="X33" s="135">
        <v>0.5</v>
      </c>
      <c r="Y33" s="97">
        <f>V43</f>
        <v>9.8186377762041574E-2</v>
      </c>
      <c r="Z33" s="136">
        <f t="shared" si="52"/>
        <v>10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0.14727280107888197</v>
      </c>
      <c r="N34" s="111"/>
      <c r="O34" s="126">
        <v>0.5</v>
      </c>
      <c r="P34" s="93">
        <f t="shared" si="50"/>
        <v>7.3636400539440983E-2</v>
      </c>
      <c r="Q34" s="127"/>
      <c r="R34" s="128"/>
      <c r="S34" s="12"/>
      <c r="T34" s="114"/>
      <c r="U34" s="115">
        <f>U35+R30</f>
        <v>0.53117168966462447</v>
      </c>
      <c r="V34" s="115">
        <f>U34-V37-V40-V43</f>
        <v>0.24811176029711451</v>
      </c>
      <c r="W34" s="12"/>
      <c r="X34" s="79"/>
      <c r="Y34" s="79"/>
      <c r="Z34" s="116">
        <f>SUM(Z28:Z33)</f>
        <v>99</v>
      </c>
    </row>
    <row r="35" spans="2:26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0.329311581292764</v>
      </c>
      <c r="V35" s="115"/>
      <c r="W35" s="12"/>
      <c r="X35" s="12"/>
      <c r="Y35" s="12"/>
      <c r="Z35" s="12"/>
    </row>
    <row r="36" spans="2:26" customFormat="1" ht="13.2">
      <c r="B36" s="12"/>
      <c r="C36" s="13"/>
      <c r="N36" s="12"/>
      <c r="O36" s="12"/>
      <c r="P36" s="12"/>
      <c r="Q36" s="12"/>
      <c r="T36" s="114"/>
      <c r="U36" s="115">
        <f>U35-R31</f>
        <v>0.28305992936750995</v>
      </c>
      <c r="V36" s="115"/>
      <c r="W36" s="12"/>
      <c r="X36" s="12"/>
      <c r="Y36" s="12"/>
      <c r="Z36" s="12"/>
    </row>
    <row r="37" spans="2:26" customFormat="1" ht="13.2">
      <c r="B37" s="12"/>
      <c r="C37" s="13"/>
      <c r="N37" s="12"/>
      <c r="O37" s="12"/>
      <c r="P37" s="12"/>
      <c r="Q37" s="12"/>
      <c r="T37" s="114"/>
      <c r="U37" s="115">
        <f>U38+R31</f>
        <v>0.28305992936750995</v>
      </c>
      <c r="V37" s="115">
        <f>U37-V40-V43</f>
        <v>0.10328761315406094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0.23680827744225591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0.17977231621344902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0.17977231621344902</v>
      </c>
      <c r="V40" s="115">
        <f>U40-V43</f>
        <v>8.158593845140745E-2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0.12273635498464217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9.8186377762041574E-2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9.8186377762041574E-2</v>
      </c>
      <c r="V43" s="115">
        <f>U43</f>
        <v>9.8186377762041574E-2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7.3636400539440983E-2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N114"/>
  <sheetViews>
    <sheetView topLeftCell="AE1" zoomScale="80" zoomScaleNormal="80" workbookViewId="0">
      <selection activeCell="BA30" sqref="BA30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109375" style="12" customWidth="1"/>
    <col min="24" max="24" width="32.441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7" style="12" customWidth="1"/>
    <col min="29" max="29" width="28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30</v>
      </c>
      <c r="D5" s="20"/>
      <c r="E5" s="2" t="s">
        <v>0</v>
      </c>
      <c r="F5" s="34" t="str">
        <f>pos14b!C5</f>
        <v>position 14b</v>
      </c>
      <c r="G5" s="35"/>
      <c r="H5" s="35"/>
      <c r="I5" s="36"/>
      <c r="K5" s="21" t="s">
        <v>12</v>
      </c>
      <c r="L5" s="22" t="str">
        <f>C5</f>
        <v>position 14b</v>
      </c>
      <c r="N5" s="2" t="s">
        <v>0</v>
      </c>
      <c r="O5" s="34" t="str">
        <f>pos14b!L5</f>
        <v>position 14b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145.86949999999999</v>
      </c>
      <c r="D6" s="20"/>
      <c r="E6" s="5" t="s">
        <v>4</v>
      </c>
      <c r="F6" s="37">
        <f>pos14b!C6</f>
        <v>145.86949999999999</v>
      </c>
      <c r="G6" s="38"/>
      <c r="H6" s="38"/>
      <c r="I6" s="39"/>
      <c r="K6" s="27" t="s">
        <v>6</v>
      </c>
      <c r="L6" s="28">
        <f>SUM(L7:L17)</f>
        <v>35747.69999999999</v>
      </c>
      <c r="N6" s="5" t="s">
        <v>4</v>
      </c>
      <c r="O6" s="37">
        <f>pos14b!L6</f>
        <v>35747.69999999999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91</v>
      </c>
      <c r="L7" s="44">
        <v>837.3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110.66670000000001</v>
      </c>
      <c r="C8" s="44">
        <v>0.48870000000000002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145.86950000000002</v>
      </c>
      <c r="H8" s="9">
        <f t="shared" ref="H8:H24" si="2">F8/$C$6</f>
        <v>0</v>
      </c>
      <c r="I8" s="10">
        <f t="shared" ref="I8" si="3">I9+H8</f>
        <v>1.0000000000000002</v>
      </c>
      <c r="K8" s="44">
        <v>63</v>
      </c>
      <c r="L8" s="44">
        <v>426</v>
      </c>
      <c r="N8" s="42">
        <f>K7</f>
        <v>91</v>
      </c>
      <c r="O8" s="30">
        <f>L7</f>
        <v>837.3</v>
      </c>
      <c r="P8" s="29">
        <f>O8+P9</f>
        <v>35747.700000000004</v>
      </c>
      <c r="Q8" s="9">
        <f>O8/$L$6</f>
        <v>2.3422485922171221E-2</v>
      </c>
      <c r="R8" s="10">
        <f t="shared" ref="R8:R15" si="4">R9+Q8</f>
        <v>1.0000000000000002</v>
      </c>
      <c r="S8"/>
      <c r="T8" s="79"/>
      <c r="U8" s="137">
        <f t="shared" ref="U8:U19" si="5">Q8</f>
        <v>2.3422485922171221E-2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1.7125513661318492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0.99999999999999967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104</v>
      </c>
      <c r="C9" s="44">
        <v>0.68940000000000001</v>
      </c>
      <c r="D9" s="20"/>
      <c r="E9" s="32">
        <f t="shared" si="0"/>
        <v>110.66670000000001</v>
      </c>
      <c r="F9" s="30">
        <f t="shared" si="1"/>
        <v>0.48870000000000002</v>
      </c>
      <c r="G9" s="29">
        <f>F9+G10</f>
        <v>145.86950000000002</v>
      </c>
      <c r="H9" s="9">
        <f t="shared" si="2"/>
        <v>3.3502548510826462E-3</v>
      </c>
      <c r="I9" s="10">
        <f t="shared" ref="I9:I22" si="16">I10+H9</f>
        <v>1.0000000000000002</v>
      </c>
      <c r="K9" s="44">
        <v>31.5</v>
      </c>
      <c r="L9" s="44">
        <v>6886.9</v>
      </c>
      <c r="N9" s="42">
        <f t="shared" ref="N9:O16" si="17">K8</f>
        <v>63</v>
      </c>
      <c r="O9" s="30">
        <f t="shared" si="17"/>
        <v>426</v>
      </c>
      <c r="P9" s="29">
        <f t="shared" ref="P9:P15" si="18">O9+P10</f>
        <v>34910.400000000001</v>
      </c>
      <c r="Q9" s="9">
        <f t="shared" ref="Q9:Q16" si="19">O9/$L$6</f>
        <v>1.191685059458371E-2</v>
      </c>
      <c r="R9" s="11">
        <f t="shared" si="4"/>
        <v>0.976577514077829</v>
      </c>
      <c r="S9"/>
      <c r="T9" s="79"/>
      <c r="U9" s="90">
        <f t="shared" si="5"/>
        <v>1.191685059458371E-2</v>
      </c>
      <c r="V9" s="85">
        <f t="shared" si="6"/>
        <v>2.3422485922170999E-2</v>
      </c>
      <c r="W9" s="86">
        <f t="shared" si="7"/>
        <v>0.83205029433784372</v>
      </c>
      <c r="X9" s="86">
        <f t="shared" si="8"/>
        <v>0.45077833409194357</v>
      </c>
      <c r="Y9" s="86">
        <f t="shared" si="9"/>
        <v>0.71255136613184922</v>
      </c>
      <c r="Z9" s="86">
        <f t="shared" si="10"/>
        <v>0.41607590885947765</v>
      </c>
      <c r="AA9" s="84">
        <f t="shared" ref="AA9:AA18" si="20">1-Z9</f>
        <v>0.58392409114052235</v>
      </c>
      <c r="AB9" s="89">
        <f t="shared" ref="AB9:AB18" si="21">X9*(U9/W9)*(AA9/V9)</f>
        <v>0.16095273357242695</v>
      </c>
      <c r="AC9" s="88">
        <f t="shared" si="11"/>
        <v>0.11184473172830642</v>
      </c>
      <c r="AD9" s="91">
        <f t="shared" ref="AD9:AD18" si="22">AC9+AD10</f>
        <v>0.99999999999999967</v>
      </c>
      <c r="AU9" s="58">
        <v>128</v>
      </c>
      <c r="AV9" s="168">
        <f t="shared" ref="AV9:AV16" si="23">IFERROR(SLOPE(BE9:BF9,BC9:BD9)*AU9+INTERCEPT(BE9:BF9,BC9:BD9),0)</f>
        <v>1.0000000000000002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8.6059800026736299E-2</v>
      </c>
      <c r="BA9" s="189">
        <f t="shared" ref="BA9:BA15" si="25">AY9-AY10</f>
        <v>2.2585968567807702E-2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110.66670000000001</v>
      </c>
      <c r="BE9" s="170">
        <f t="shared" ref="BE9:BE16" si="27">INDEX($I$8:$I$24,MATCH(AU9,$E$8:$E$24,-1))</f>
        <v>1.0000000000000002</v>
      </c>
      <c r="BF9" s="172" cm="1">
        <f t="array" ref="BF9">IFERROR(INDEX($I$8:$I$24,MATCH(AU9,$E$8:$E$24,-1)+1),BE9)</f>
        <v>1.0000000000000002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97.333299999999994</v>
      </c>
      <c r="C10" s="44">
        <v>0.97789999999999999</v>
      </c>
      <c r="D10" s="20"/>
      <c r="E10" s="32">
        <f t="shared" si="0"/>
        <v>104</v>
      </c>
      <c r="F10" s="30">
        <f t="shared" si="1"/>
        <v>0.68940000000000001</v>
      </c>
      <c r="G10" s="26">
        <f>F10+G11</f>
        <v>145.38080000000002</v>
      </c>
      <c r="H10" s="9">
        <f t="shared" si="2"/>
        <v>4.7261422024480792E-3</v>
      </c>
      <c r="I10" s="11">
        <f t="shared" si="16"/>
        <v>0.99664974514891747</v>
      </c>
      <c r="K10" s="44">
        <v>16</v>
      </c>
      <c r="L10" s="44">
        <v>5791.4</v>
      </c>
      <c r="N10" s="42">
        <f t="shared" si="17"/>
        <v>31.5</v>
      </c>
      <c r="O10" s="30">
        <f t="shared" si="17"/>
        <v>6886.9</v>
      </c>
      <c r="P10" s="29">
        <f t="shared" si="18"/>
        <v>34484.400000000001</v>
      </c>
      <c r="Q10" s="9">
        <f t="shared" si="19"/>
        <v>0.19265295389633463</v>
      </c>
      <c r="R10" s="11">
        <f t="shared" si="4"/>
        <v>0.96466066348324531</v>
      </c>
      <c r="S10"/>
      <c r="T10" s="79"/>
      <c r="U10" s="90">
        <f t="shared" si="5"/>
        <v>0.19265295389633463</v>
      </c>
      <c r="V10" s="85">
        <f t="shared" si="6"/>
        <v>3.5339336516754694E-2</v>
      </c>
      <c r="W10" s="86">
        <f t="shared" si="7"/>
        <v>0.58834840541455213</v>
      </c>
      <c r="X10" s="86">
        <f t="shared" si="8"/>
        <v>0.14202036868456988</v>
      </c>
      <c r="Y10" s="86">
        <f t="shared" si="9"/>
        <v>0.26177303203990571</v>
      </c>
      <c r="Z10" s="86">
        <f t="shared" si="10"/>
        <v>0.15285557981900078</v>
      </c>
      <c r="AA10" s="84">
        <f t="shared" si="20"/>
        <v>0.84714442018099922</v>
      </c>
      <c r="AB10" s="89">
        <f t="shared" si="21"/>
        <v>1.1147841632702353</v>
      </c>
      <c r="AC10" s="88">
        <f t="shared" si="11"/>
        <v>0.77465435291795248</v>
      </c>
      <c r="AD10" s="91">
        <f t="shared" si="22"/>
        <v>0.88815526827169322</v>
      </c>
      <c r="AU10" s="58">
        <v>64</v>
      </c>
      <c r="AV10" s="168">
        <f t="shared" si="23"/>
        <v>0.91394019997326392</v>
      </c>
      <c r="AW10" s="168">
        <f t="shared" si="12"/>
        <v>0.99999999999999967</v>
      </c>
      <c r="AX10" s="168">
        <f t="shared" si="13"/>
        <v>0.95697009998663174</v>
      </c>
      <c r="AY10" s="168">
        <f t="shared" si="24"/>
        <v>0.9774140314321923</v>
      </c>
      <c r="AZ10" s="188">
        <f t="shared" si="14"/>
        <v>0.41081147388002903</v>
      </c>
      <c r="BA10" s="189">
        <f t="shared" si="25"/>
        <v>1.2564211590302854E-2</v>
      </c>
      <c r="BB10" s="74"/>
      <c r="BC10" s="171">
        <f t="shared" si="26"/>
        <v>64</v>
      </c>
      <c r="BD10" s="170" cm="1">
        <f t="array" ref="BD10">IFERROR(INDEX($E$8:$E$24,MATCH(AU10,$E$8:$E$24,-1)+1),BC10)</f>
        <v>57.333300000000001</v>
      </c>
      <c r="BE10" s="170">
        <f t="shared" si="27"/>
        <v>0.91394019997326392</v>
      </c>
      <c r="BF10" s="172" cm="1">
        <f t="array" ref="BF10">IFERROR(INDEX($I$8:$I$24,MATCH(AU10,$E$8:$E$24,-1)+1),BE10)</f>
        <v>0.873212014848889</v>
      </c>
      <c r="BG10" s="170">
        <f t="shared" si="15"/>
        <v>91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0.99999999999999967</v>
      </c>
      <c r="BJ10" s="172" cm="1">
        <f t="array" ref="BJ10">IFERROR(INDEX($AD$8:$AD$24,MATCH(AU10,$N$8:$N$24,-1)+1),BI10)</f>
        <v>0.99999999999999967</v>
      </c>
      <c r="BK10" s="170">
        <f t="shared" si="28"/>
        <v>91</v>
      </c>
      <c r="BL10" s="170" cm="1">
        <f t="array" ref="BL10">IFERROR(INDEX($N$8:$N$24,MATCH(AU10,$N$8:$N$24,-1)+1),BK10)</f>
        <v>63</v>
      </c>
      <c r="BM10" s="170">
        <f t="shared" si="29"/>
        <v>1.0000000000000002</v>
      </c>
      <c r="BN10" s="172" cm="1">
        <f t="array" ref="BN10">IFERROR(INDEX($R$8:$R$24,MATCH(AU10,$N$8:$N$24,-1)+1),BM10)</f>
        <v>0.976577514077829</v>
      </c>
    </row>
    <row r="11" spans="1:66" ht="17.25" customHeight="1">
      <c r="A11"/>
      <c r="B11" s="44">
        <v>90.666700000000006</v>
      </c>
      <c r="C11" s="44">
        <v>1.3946000000000001</v>
      </c>
      <c r="D11" s="20"/>
      <c r="E11" s="32">
        <f t="shared" si="0"/>
        <v>97.333299999999994</v>
      </c>
      <c r="F11" s="30">
        <f t="shared" si="1"/>
        <v>0.97789999999999999</v>
      </c>
      <c r="G11" s="26">
        <f t="shared" ref="G11:G22" si="31">G12+F11</f>
        <v>144.69140000000002</v>
      </c>
      <c r="H11" s="9">
        <f t="shared" si="2"/>
        <v>6.7039374235189674E-3</v>
      </c>
      <c r="I11" s="11">
        <f t="shared" si="16"/>
        <v>0.99192360294646942</v>
      </c>
      <c r="K11" s="44">
        <v>8</v>
      </c>
      <c r="L11" s="44">
        <v>5591.8</v>
      </c>
      <c r="N11" s="42">
        <f t="shared" si="17"/>
        <v>16</v>
      </c>
      <c r="O11" s="30">
        <f t="shared" si="17"/>
        <v>5791.4</v>
      </c>
      <c r="P11" s="29">
        <f t="shared" si="18"/>
        <v>27597.5</v>
      </c>
      <c r="Q11" s="9">
        <f t="shared" si="19"/>
        <v>0.16200762566542745</v>
      </c>
      <c r="R11" s="11">
        <f t="shared" si="4"/>
        <v>0.77200770958691067</v>
      </c>
      <c r="S11"/>
      <c r="T11" s="79"/>
      <c r="U11" s="90">
        <f t="shared" si="5"/>
        <v>0.16200762566542745</v>
      </c>
      <c r="V11" s="85">
        <f t="shared" si="6"/>
        <v>0.22799229041308933</v>
      </c>
      <c r="W11" s="86">
        <f t="shared" si="7"/>
        <v>0.41931393468876732</v>
      </c>
      <c r="X11" s="86">
        <f t="shared" si="8"/>
        <v>6.1663731751885366E-2</v>
      </c>
      <c r="Y11" s="86">
        <f t="shared" si="9"/>
        <v>0.11975266335533583</v>
      </c>
      <c r="Z11" s="86">
        <f t="shared" si="10"/>
        <v>6.9926465111421407E-2</v>
      </c>
      <c r="AA11" s="84">
        <f t="shared" si="20"/>
        <v>0.93007353488857858</v>
      </c>
      <c r="AB11" s="89">
        <f t="shared" si="21"/>
        <v>9.7190337660842202E-2</v>
      </c>
      <c r="AC11" s="88">
        <f t="shared" si="11"/>
        <v>6.753676685689175E-2</v>
      </c>
      <c r="AD11" s="91">
        <f t="shared" si="22"/>
        <v>0.11350091535374077</v>
      </c>
      <c r="AU11" s="58">
        <v>32</v>
      </c>
      <c r="AV11" s="168">
        <f t="shared" si="23"/>
        <v>0.50312872609323489</v>
      </c>
      <c r="AW11" s="168">
        <f t="shared" si="12"/>
        <v>0.88993058147372983</v>
      </c>
      <c r="AX11" s="168">
        <f t="shared" si="13"/>
        <v>0.69652965378348242</v>
      </c>
      <c r="AY11" s="168">
        <f t="shared" si="24"/>
        <v>0.96484981984188944</v>
      </c>
      <c r="AZ11" s="188">
        <f t="shared" si="14"/>
        <v>0.42989458992173735</v>
      </c>
      <c r="BA11" s="189">
        <f t="shared" si="25"/>
        <v>0.19284211025497877</v>
      </c>
      <c r="BB11" s="74"/>
      <c r="BC11" s="171">
        <f t="shared" si="26"/>
        <v>37.333300000000001</v>
      </c>
      <c r="BD11" s="170" cm="1">
        <f t="array" ref="BD11">IFERROR(INDEX($E$8:$E$24,MATCH(AU11,$E$8:$E$24,-1)+1),BC11)</f>
        <v>30.666699999999999</v>
      </c>
      <c r="BE11" s="170">
        <f t="shared" si="27"/>
        <v>0.62065613442152068</v>
      </c>
      <c r="BF11" s="172" cm="1">
        <f t="array" ref="BF11">IFERROR(INDEX($I$8:$I$24,MATCH(AU11,$E$8:$E$24,-1)+1),BE11)</f>
        <v>0.47374742492433308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0.99999999999999967</v>
      </c>
      <c r="BJ11" s="172" cm="1">
        <f t="array" ref="BJ11">IFERROR(INDEX($AD$8:$AD$24,MATCH(AU11,$N$8:$N$24,-1)+1),BI11)</f>
        <v>0.88815526827169322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0.976577514077829</v>
      </c>
      <c r="BN11" s="172" cm="1">
        <f t="array" ref="BN11">IFERROR(INDEX($R$8:$R$24,MATCH(AU11,$N$8:$N$24,-1)+1),BM11)</f>
        <v>0.96466066348324531</v>
      </c>
    </row>
    <row r="12" spans="1:66" ht="17.25" customHeight="1">
      <c r="A12"/>
      <c r="B12" s="44">
        <v>84</v>
      </c>
      <c r="C12" s="44">
        <v>1.9978</v>
      </c>
      <c r="D12" s="20"/>
      <c r="E12" s="32">
        <f t="shared" si="0"/>
        <v>90.666700000000006</v>
      </c>
      <c r="F12" s="30">
        <f t="shared" si="1"/>
        <v>1.3946000000000001</v>
      </c>
      <c r="G12" s="26">
        <f t="shared" si="31"/>
        <v>143.71350000000001</v>
      </c>
      <c r="H12" s="9">
        <f t="shared" si="2"/>
        <v>9.5606003996723116E-3</v>
      </c>
      <c r="I12" s="11">
        <f t="shared" si="16"/>
        <v>0.98521966552295048</v>
      </c>
      <c r="K12" s="44">
        <v>4</v>
      </c>
      <c r="L12" s="44">
        <v>4243.8999999999996</v>
      </c>
      <c r="N12" s="42">
        <f t="shared" si="17"/>
        <v>8</v>
      </c>
      <c r="O12" s="30">
        <f t="shared" si="17"/>
        <v>5591.8</v>
      </c>
      <c r="P12" s="29">
        <f t="shared" si="18"/>
        <v>21806.1</v>
      </c>
      <c r="Q12" s="9">
        <f t="shared" si="19"/>
        <v>0.15642404965913895</v>
      </c>
      <c r="R12" s="11">
        <f t="shared" si="4"/>
        <v>0.61000008392148319</v>
      </c>
      <c r="S12"/>
      <c r="T12" s="79"/>
      <c r="U12" s="90">
        <f t="shared" si="5"/>
        <v>0.15642404965913895</v>
      </c>
      <c r="V12" s="85">
        <f t="shared" si="6"/>
        <v>0.38999991607851681</v>
      </c>
      <c r="W12" s="86">
        <f t="shared" si="7"/>
        <v>0.29649972666444047</v>
      </c>
      <c r="X12" s="86">
        <f t="shared" si="8"/>
        <v>2.9466208227227432E-2</v>
      </c>
      <c r="Y12" s="86">
        <f>X12+Y13</f>
        <v>5.8088931603450453E-2</v>
      </c>
      <c r="Z12" s="86">
        <f t="shared" si="10"/>
        <v>3.3919526591868775E-2</v>
      </c>
      <c r="AA12" s="84">
        <f t="shared" si="20"/>
        <v>0.96608047340813119</v>
      </c>
      <c r="AB12" s="89">
        <f t="shared" si="21"/>
        <v>3.8508116046820716E-2</v>
      </c>
      <c r="AC12" s="88">
        <f t="shared" si="11"/>
        <v>2.675897335214306E-2</v>
      </c>
      <c r="AD12" s="91">
        <f t="shared" si="22"/>
        <v>4.5964148496849024E-2</v>
      </c>
      <c r="AU12" s="58">
        <v>16</v>
      </c>
      <c r="AV12" s="168">
        <f t="shared" si="23"/>
        <v>7.3234136171497544E-2</v>
      </c>
      <c r="AW12" s="168">
        <f t="shared" si="12"/>
        <v>0.11350091535374077</v>
      </c>
      <c r="AX12" s="168">
        <f t="shared" si="13"/>
        <v>9.3367525762619155E-2</v>
      </c>
      <c r="AY12" s="168">
        <f t="shared" si="24"/>
        <v>0.77200770958691067</v>
      </c>
      <c r="AZ12" s="188">
        <f t="shared" si="14"/>
        <v>7.3234136171497544E-2</v>
      </c>
      <c r="BA12" s="189">
        <f t="shared" si="25"/>
        <v>0.16200762566542748</v>
      </c>
      <c r="BB12" s="74"/>
      <c r="BC12" s="171">
        <f t="shared" si="26"/>
        <v>17.333300000000001</v>
      </c>
      <c r="BD12" s="170" cm="1">
        <f t="array" ref="BD12">IFERROR(INDEX($E$8:$E$24,MATCH(AU12,$E$8:$E$24,-1)+1),BC12)</f>
        <v>14</v>
      </c>
      <c r="BE12" s="170">
        <f t="shared" si="27"/>
        <v>0.12205567305022642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0.11350091535374077</v>
      </c>
      <c r="BJ12" s="172" cm="1">
        <f t="array" ref="BJ12">IFERROR(INDEX($AD$8:$AD$24,MATCH(AU12,$N$8:$N$24,-1)+1),BI12)</f>
        <v>4.5964148496849024E-2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0.77200770958691067</v>
      </c>
      <c r="BN12" s="172" cm="1">
        <f t="array" ref="BN12">IFERROR(INDEX($R$8:$R$24,MATCH(AU12,$N$8:$N$24,-1)+1),BM12)</f>
        <v>0.61000008392148319</v>
      </c>
    </row>
    <row r="13" spans="1:66" ht="17.25" customHeight="1">
      <c r="A13"/>
      <c r="B13" s="44">
        <v>77.333299999999994</v>
      </c>
      <c r="C13" s="44">
        <v>2.8715999999999999</v>
      </c>
      <c r="D13" s="20"/>
      <c r="E13" s="32">
        <f t="shared" si="0"/>
        <v>84</v>
      </c>
      <c r="F13" s="30">
        <f t="shared" si="1"/>
        <v>1.9978</v>
      </c>
      <c r="G13" s="26">
        <f t="shared" si="31"/>
        <v>142.31890000000001</v>
      </c>
      <c r="H13" s="9">
        <f t="shared" si="2"/>
        <v>1.3695803440746696E-2</v>
      </c>
      <c r="I13" s="11">
        <f t="shared" si="16"/>
        <v>0.97565906512327816</v>
      </c>
      <c r="K13" s="44">
        <v>2</v>
      </c>
      <c r="L13" s="44">
        <v>3045</v>
      </c>
      <c r="N13" s="42">
        <f t="shared" si="17"/>
        <v>4</v>
      </c>
      <c r="O13" s="30">
        <f t="shared" si="17"/>
        <v>4243.8999999999996</v>
      </c>
      <c r="P13" s="29">
        <f t="shared" si="18"/>
        <v>16214.3</v>
      </c>
      <c r="Q13" s="9">
        <f t="shared" si="19"/>
        <v>0.11871812732007936</v>
      </c>
      <c r="R13" s="11">
        <f t="shared" si="4"/>
        <v>0.45357603426234427</v>
      </c>
      <c r="S13"/>
      <c r="T13" s="79"/>
      <c r="U13" s="90">
        <f t="shared" si="5"/>
        <v>0.11871812732007936</v>
      </c>
      <c r="V13" s="85">
        <f t="shared" si="6"/>
        <v>0.54642396573765573</v>
      </c>
      <c r="W13" s="86">
        <f t="shared" si="7"/>
        <v>0.20965696734438366</v>
      </c>
      <c r="X13" s="86">
        <f t="shared" si="8"/>
        <v>1.4562396907524311E-2</v>
      </c>
      <c r="Y13" s="86">
        <f t="shared" si="9"/>
        <v>2.8622723376223017E-2</v>
      </c>
      <c r="Z13" s="86">
        <f t="shared" si="10"/>
        <v>1.6713497733427608E-2</v>
      </c>
      <c r="AA13" s="84">
        <f t="shared" si="20"/>
        <v>0.98328650226657244</v>
      </c>
      <c r="AB13" s="89">
        <f t="shared" si="21"/>
        <v>1.4838532093919075E-2</v>
      </c>
      <c r="AC13" s="88">
        <f t="shared" si="11"/>
        <v>1.0311173997796297E-2</v>
      </c>
      <c r="AD13" s="91">
        <f t="shared" si="22"/>
        <v>1.9205175144705964E-2</v>
      </c>
      <c r="AU13" s="58">
        <v>8</v>
      </c>
      <c r="AV13" s="168">
        <f t="shared" si="23"/>
        <v>0</v>
      </c>
      <c r="AW13" s="168">
        <f t="shared" si="12"/>
        <v>4.5964148496849024E-2</v>
      </c>
      <c r="AX13" s="168">
        <f t="shared" si="13"/>
        <v>2.2982074248424512E-2</v>
      </c>
      <c r="AY13" s="168">
        <f t="shared" si="24"/>
        <v>0.61000008392148319</v>
      </c>
      <c r="AZ13" s="188">
        <f t="shared" si="14"/>
        <v>0</v>
      </c>
      <c r="BA13" s="189">
        <f t="shared" si="25"/>
        <v>0.27514217697921828</v>
      </c>
      <c r="BB13" s="74"/>
      <c r="BC13" s="171">
        <f t="shared" si="26"/>
        <v>14</v>
      </c>
      <c r="BD13" s="170" cm="1">
        <f t="array" ref="BD13">IFERROR(INDEX($E$8:$E$24,MATCH(AU13,$E$8:$E$24,-1)+1),BC13)</f>
        <v>14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4.5964148496849024E-2</v>
      </c>
      <c r="BJ13" s="172" cm="1">
        <f t="array" ref="BJ13">IFERROR(INDEX($AD$8:$AD$24,MATCH(AU13,$N$8:$N$24,-1)+1),BI13)</f>
        <v>1.9205175144705964E-2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0.61000008392148319</v>
      </c>
      <c r="BN13" s="172" cm="1">
        <f t="array" ref="BN13">IFERROR(INDEX($R$8:$R$24,MATCH(AU13,$N$8:$N$24,-1)+1),BM13)</f>
        <v>0.45357603426234427</v>
      </c>
    </row>
    <row r="14" spans="1:66" ht="17.25" customHeight="1">
      <c r="A14"/>
      <c r="B14" s="44">
        <v>70.666700000000006</v>
      </c>
      <c r="C14" s="44">
        <v>4.1334999999999997</v>
      </c>
      <c r="D14" s="20"/>
      <c r="E14" s="32">
        <f t="shared" si="0"/>
        <v>77.333299999999994</v>
      </c>
      <c r="F14" s="30">
        <f t="shared" si="1"/>
        <v>2.8715999999999999</v>
      </c>
      <c r="G14" s="26">
        <f t="shared" si="31"/>
        <v>140.3211</v>
      </c>
      <c r="H14" s="9">
        <f t="shared" si="2"/>
        <v>1.968608927843038E-2</v>
      </c>
      <c r="I14" s="11">
        <f t="shared" si="16"/>
        <v>0.96196326168253143</v>
      </c>
      <c r="K14" s="44">
        <v>1</v>
      </c>
      <c r="L14" s="44">
        <v>2032.6</v>
      </c>
      <c r="N14" s="42">
        <f t="shared" si="17"/>
        <v>2</v>
      </c>
      <c r="O14" s="30">
        <f t="shared" si="17"/>
        <v>3045</v>
      </c>
      <c r="P14" s="29">
        <f t="shared" si="18"/>
        <v>11970.4</v>
      </c>
      <c r="Q14" s="9">
        <f t="shared" si="19"/>
        <v>8.5180305306355397E-2</v>
      </c>
      <c r="R14" s="11">
        <f t="shared" si="4"/>
        <v>0.33485790694226492</v>
      </c>
      <c r="S14"/>
      <c r="T14" s="79"/>
      <c r="U14" s="90">
        <f t="shared" si="5"/>
        <v>8.5180305306355397E-2</v>
      </c>
      <c r="V14" s="85">
        <f t="shared" si="6"/>
        <v>0.66514209305773508</v>
      </c>
      <c r="W14" s="86">
        <f t="shared" si="7"/>
        <v>0.14824986333222023</v>
      </c>
      <c r="X14" s="86">
        <f t="shared" si="8"/>
        <v>7.2598600530009794E-3</v>
      </c>
      <c r="Y14" s="86">
        <f t="shared" si="9"/>
        <v>1.4060326468698706E-2</v>
      </c>
      <c r="Z14" s="86">
        <f t="shared" si="10"/>
        <v>8.2101633543739221E-3</v>
      </c>
      <c r="AA14" s="84">
        <f t="shared" si="20"/>
        <v>0.99178983664562603</v>
      </c>
      <c r="AB14" s="89">
        <f t="shared" si="21"/>
        <v>6.2198277905231589E-3</v>
      </c>
      <c r="AC14" s="88">
        <f t="shared" si="11"/>
        <v>4.3221072123903418E-3</v>
      </c>
      <c r="AD14" s="91">
        <f t="shared" si="22"/>
        <v>8.8940011469096671E-3</v>
      </c>
      <c r="AU14" s="58">
        <v>2</v>
      </c>
      <c r="AV14" s="168">
        <f t="shared" si="23"/>
        <v>0</v>
      </c>
      <c r="AW14" s="168">
        <f t="shared" si="12"/>
        <v>8.8940011469096671E-3</v>
      </c>
      <c r="AX14" s="168">
        <f t="shared" si="13"/>
        <v>4.4470005734548335E-3</v>
      </c>
      <c r="AY14" s="168">
        <f t="shared" si="24"/>
        <v>0.33485790694226492</v>
      </c>
      <c r="AZ14" s="188">
        <f t="shared" si="14"/>
        <v>0</v>
      </c>
      <c r="BA14" s="189">
        <f t="shared" si="25"/>
        <v>8.5180305306355397E-2</v>
      </c>
      <c r="BB14" s="74"/>
      <c r="BC14" s="171">
        <f t="shared" si="26"/>
        <v>14</v>
      </c>
      <c r="BD14" s="170" cm="1">
        <f t="array" ref="BD14">IFERROR(INDEX($E$8:$E$24,MATCH(AU14,$E$8:$E$24,-1)+1),BC14)</f>
        <v>14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8.8940011469096671E-3</v>
      </c>
      <c r="BJ14" s="172" cm="1">
        <f t="array" ref="BJ14">IFERROR(INDEX($AD$8:$AD$24,MATCH(AU14,$N$8:$N$24,-1)+1),BI14)</f>
        <v>4.5718939345193253E-3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0.33485790694226492</v>
      </c>
      <c r="BN14" s="172" cm="1">
        <f t="array" ref="BN14">IFERROR(INDEX($R$8:$R$24,MATCH(AU14,$N$8:$N$24,-1)+1),BM14)</f>
        <v>0.24967760163590952</v>
      </c>
    </row>
    <row r="15" spans="1:66" ht="17.25" customHeight="1">
      <c r="A15"/>
      <c r="B15" s="44">
        <v>64</v>
      </c>
      <c r="C15" s="44">
        <v>5.9409999999999998</v>
      </c>
      <c r="D15" s="20"/>
      <c r="E15" s="32">
        <f t="shared" si="0"/>
        <v>70.666700000000006</v>
      </c>
      <c r="F15" s="30">
        <f t="shared" si="1"/>
        <v>4.1334999999999997</v>
      </c>
      <c r="G15" s="26">
        <f t="shared" si="31"/>
        <v>137.4495</v>
      </c>
      <c r="H15" s="9">
        <f t="shared" si="2"/>
        <v>2.8336972430837153E-2</v>
      </c>
      <c r="I15" s="11">
        <f t="shared" si="16"/>
        <v>0.94227717240410103</v>
      </c>
      <c r="K15" s="44">
        <v>0.5</v>
      </c>
      <c r="L15" s="44">
        <v>1242.9000000000001</v>
      </c>
      <c r="N15" s="42">
        <f t="shared" si="17"/>
        <v>1</v>
      </c>
      <c r="O15" s="30">
        <f t="shared" si="17"/>
        <v>2032.6</v>
      </c>
      <c r="P15" s="29">
        <f t="shared" si="18"/>
        <v>8925.4</v>
      </c>
      <c r="Q15" s="9">
        <f t="shared" si="19"/>
        <v>5.6859602156222655E-2</v>
      </c>
      <c r="R15" s="11">
        <f t="shared" si="4"/>
        <v>0.24967760163590952</v>
      </c>
      <c r="S15"/>
      <c r="T15" s="79"/>
      <c r="U15" s="90">
        <f t="shared" si="5"/>
        <v>5.6859602156222655E-2</v>
      </c>
      <c r="V15" s="85">
        <f t="shared" si="6"/>
        <v>0.75032239836409054</v>
      </c>
      <c r="W15" s="86">
        <f t="shared" si="7"/>
        <v>0.10482848367219183</v>
      </c>
      <c r="X15" s="86">
        <f t="shared" si="8"/>
        <v>3.6272627264053426E-3</v>
      </c>
      <c r="Y15" s="86">
        <f t="shared" si="9"/>
        <v>6.800466415697726E-3</v>
      </c>
      <c r="Z15" s="86">
        <f t="shared" si="10"/>
        <v>3.9709561711179404E-3</v>
      </c>
      <c r="AA15" s="84">
        <f t="shared" si="20"/>
        <v>0.99602904382888202</v>
      </c>
      <c r="AB15" s="89">
        <f t="shared" si="21"/>
        <v>2.6117260288948921E-3</v>
      </c>
      <c r="AC15" s="88">
        <f t="shared" si="11"/>
        <v>1.8148669523412536E-3</v>
      </c>
      <c r="AD15" s="91">
        <f t="shared" si="22"/>
        <v>4.5718939345193253E-3</v>
      </c>
      <c r="AU15" s="58">
        <v>1</v>
      </c>
      <c r="AV15" s="168">
        <f t="shared" si="23"/>
        <v>0</v>
      </c>
      <c r="AW15" s="168">
        <f t="shared" si="12"/>
        <v>4.5718939345193253E-3</v>
      </c>
      <c r="AX15" s="168">
        <f t="shared" si="13"/>
        <v>2.2859469672596626E-3</v>
      </c>
      <c r="AY15" s="168">
        <f t="shared" si="24"/>
        <v>0.24967760163590952</v>
      </c>
      <c r="AZ15" s="188">
        <f t="shared" si="14"/>
        <v>0</v>
      </c>
      <c r="BA15" s="189">
        <f t="shared" si="25"/>
        <v>0.24967760163590952</v>
      </c>
      <c r="BB15" s="74"/>
      <c r="BC15" s="171">
        <f t="shared" si="26"/>
        <v>14</v>
      </c>
      <c r="BD15" s="170" cm="1">
        <f t="array" ref="BD15">IFERROR(INDEX($E$8:$E$24,MATCH(AU15,$E$8:$E$24,-1)+1),BC15)</f>
        <v>14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4.5718939345193253E-3</v>
      </c>
      <c r="BJ15" s="172" cm="1">
        <f t="array" ref="BJ15">IFERROR(INDEX($AD$8:$AD$24,MATCH(AU15,$N$8:$N$24,-1)+1),BI15)</f>
        <v>2.7570269821780716E-3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0.24967760163590952</v>
      </c>
      <c r="BN15" s="172" cm="1">
        <f t="array" ref="BN15">IFERROR(INDEX($R$8:$R$24,MATCH(AU15,$N$8:$N$24,-1)+1),BM15)</f>
        <v>0.19281799947968686</v>
      </c>
    </row>
    <row r="16" spans="1:66" ht="17.25" customHeight="1" thickBot="1">
      <c r="A16"/>
      <c r="B16" s="44">
        <v>57.333300000000001</v>
      </c>
      <c r="C16" s="44">
        <v>8.4860000000000007</v>
      </c>
      <c r="D16" s="20"/>
      <c r="E16" s="32">
        <f t="shared" si="0"/>
        <v>64</v>
      </c>
      <c r="F16" s="30">
        <f t="shared" si="1"/>
        <v>5.9409999999999998</v>
      </c>
      <c r="G16" s="26">
        <f t="shared" si="31"/>
        <v>133.316</v>
      </c>
      <c r="H16" s="9">
        <f t="shared" si="2"/>
        <v>4.0728185124374872E-2</v>
      </c>
      <c r="I16" s="11">
        <f t="shared" si="16"/>
        <v>0.91394019997326392</v>
      </c>
      <c r="K16" s="44">
        <v>0.25</v>
      </c>
      <c r="L16" s="44">
        <v>4136.2</v>
      </c>
      <c r="N16" s="42">
        <f t="shared" si="17"/>
        <v>0.5</v>
      </c>
      <c r="O16" s="30">
        <f t="shared" si="17"/>
        <v>1242.9000000000001</v>
      </c>
      <c r="P16" s="29">
        <f>O16+P17</f>
        <v>6892.7999999999993</v>
      </c>
      <c r="Q16" s="9">
        <f t="shared" si="19"/>
        <v>3.4768670431943885E-2</v>
      </c>
      <c r="R16" s="11">
        <f>Q16+R17</f>
        <v>0.19281799947968686</v>
      </c>
      <c r="S16"/>
      <c r="T16" s="79"/>
      <c r="U16" s="90">
        <f t="shared" si="5"/>
        <v>3.4768670431943885E-2</v>
      </c>
      <c r="V16" s="85">
        <f t="shared" si="6"/>
        <v>0.80718200052031319</v>
      </c>
      <c r="W16" s="86">
        <f t="shared" si="7"/>
        <v>7.4124931666110117E-2</v>
      </c>
      <c r="X16" s="86">
        <f t="shared" si="8"/>
        <v>1.813297950690778E-3</v>
      </c>
      <c r="Y16" s="86">
        <f t="shared" si="9"/>
        <v>3.173203689292383E-3</v>
      </c>
      <c r="Z16" s="86">
        <f t="shared" si="10"/>
        <v>1.8529100802738073E-3</v>
      </c>
      <c r="AA16" s="84">
        <f t="shared" si="20"/>
        <v>0.99814708991972623</v>
      </c>
      <c r="AB16" s="89">
        <f t="shared" si="21"/>
        <v>1.0517584844459739E-3</v>
      </c>
      <c r="AC16" s="88">
        <f t="shared" si="11"/>
        <v>7.3085832669562121E-4</v>
      </c>
      <c r="AD16" s="91">
        <f t="shared" si="22"/>
        <v>2.7570269821780716E-3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1.0000000000000002</v>
      </c>
      <c r="BA16" s="190">
        <f>SUM(BA8:BA15)</f>
        <v>1</v>
      </c>
      <c r="BB16" s="74"/>
      <c r="BC16" s="173">
        <f t="shared" si="26"/>
        <v>14</v>
      </c>
      <c r="BD16" s="174" cm="1">
        <f t="array" ref="BD16">IFERROR(INDEX($E$8:$E$24,MATCH(AU16,$E$8:$E$24,-1)+1),BC16)</f>
        <v>14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50.666699999999999</v>
      </c>
      <c r="C17" s="44">
        <v>11.954499999999999</v>
      </c>
      <c r="D17" s="20"/>
      <c r="E17" s="32">
        <f t="shared" si="0"/>
        <v>57.333300000000001</v>
      </c>
      <c r="F17" s="30">
        <f t="shared" si="1"/>
        <v>8.4860000000000007</v>
      </c>
      <c r="G17" s="26">
        <f t="shared" si="31"/>
        <v>127.375</v>
      </c>
      <c r="H17" s="9">
        <f t="shared" si="2"/>
        <v>5.8175286814584275E-2</v>
      </c>
      <c r="I17" s="11">
        <f t="shared" si="16"/>
        <v>0.873212014848889</v>
      </c>
      <c r="K17" s="44">
        <v>0.125</v>
      </c>
      <c r="L17" s="44">
        <v>1513.7</v>
      </c>
      <c r="N17" s="42">
        <f t="shared" ref="N17:N19" si="33">K16</f>
        <v>0.25</v>
      </c>
      <c r="O17" s="30">
        <f t="shared" ref="O17:O19" si="34">L16</f>
        <v>4136.2</v>
      </c>
      <c r="P17" s="29">
        <f t="shared" ref="P17:P19" si="35">O17+P18</f>
        <v>5649.9</v>
      </c>
      <c r="Q17" s="9">
        <f t="shared" ref="Q17:Q19" si="36">O17/$L$6</f>
        <v>0.11570534607820926</v>
      </c>
      <c r="R17" s="11">
        <f t="shared" ref="R17:R19" si="37">Q17+R18</f>
        <v>0.15804932904774299</v>
      </c>
      <c r="S17"/>
      <c r="T17" s="79"/>
      <c r="U17" s="90">
        <f t="shared" si="5"/>
        <v>0.11570534607820926</v>
      </c>
      <c r="V17" s="85">
        <f t="shared" si="6"/>
        <v>0.84195067095225706</v>
      </c>
      <c r="W17" s="86">
        <f t="shared" si="7"/>
        <v>5.2414241836095915E-2</v>
      </c>
      <c r="X17" s="86">
        <f t="shared" si="8"/>
        <v>9.0660729878140232E-4</v>
      </c>
      <c r="Y17" s="86">
        <f t="shared" si="9"/>
        <v>1.359905738601605E-3</v>
      </c>
      <c r="Z17" s="86">
        <f t="shared" si="10"/>
        <v>7.9408172244972296E-4</v>
      </c>
      <c r="AA17" s="84">
        <f t="shared" si="20"/>
        <v>0.99920591827755023</v>
      </c>
      <c r="AB17" s="89">
        <f t="shared" si="21"/>
        <v>2.375153482028416E-3</v>
      </c>
      <c r="AC17" s="88">
        <f t="shared" si="11"/>
        <v>1.6504746338556729E-3</v>
      </c>
      <c r="AD17" s="91">
        <f t="shared" si="22"/>
        <v>2.0261686554824505E-3</v>
      </c>
    </row>
    <row r="18" spans="1:66" ht="17.25" customHeight="1">
      <c r="A18"/>
      <c r="B18" s="44">
        <v>44</v>
      </c>
      <c r="C18" s="44">
        <v>16.399699999999999</v>
      </c>
      <c r="D18" s="20"/>
      <c r="E18" s="32">
        <f t="shared" si="0"/>
        <v>50.666699999999999</v>
      </c>
      <c r="F18" s="30">
        <f t="shared" si="1"/>
        <v>11.954499999999999</v>
      </c>
      <c r="G18" s="26">
        <f t="shared" si="31"/>
        <v>118.889</v>
      </c>
      <c r="H18" s="9">
        <f t="shared" si="2"/>
        <v>8.1953389845032726E-2</v>
      </c>
      <c r="I18" s="11">
        <f t="shared" si="16"/>
        <v>0.81503672803430471</v>
      </c>
      <c r="K18" s="44">
        <v>6.3E-2</v>
      </c>
      <c r="L18" s="44">
        <v>0</v>
      </c>
      <c r="N18" s="42">
        <f t="shared" si="33"/>
        <v>0.125</v>
      </c>
      <c r="O18" s="30">
        <f t="shared" si="34"/>
        <v>1513.7</v>
      </c>
      <c r="P18" s="29">
        <f t="shared" si="35"/>
        <v>1513.7</v>
      </c>
      <c r="Q18" s="9">
        <f t="shared" si="36"/>
        <v>4.2343982969533719E-2</v>
      </c>
      <c r="R18" s="11">
        <f t="shared" si="37"/>
        <v>4.2343982969533719E-2</v>
      </c>
      <c r="S18"/>
      <c r="T18" s="79"/>
      <c r="U18" s="90">
        <f t="shared" si="5"/>
        <v>4.2343982969533719E-2</v>
      </c>
      <c r="V18" s="85">
        <f t="shared" si="6"/>
        <v>0.95765601703046632</v>
      </c>
      <c r="W18" s="86">
        <f t="shared" si="7"/>
        <v>3.7062465833055058E-2</v>
      </c>
      <c r="X18" s="86">
        <f t="shared" si="8"/>
        <v>4.5329843982020281E-4</v>
      </c>
      <c r="Y18" s="86">
        <f>X18+Y19</f>
        <v>4.5329843982020281E-4</v>
      </c>
      <c r="Z18" s="86">
        <f t="shared" si="10"/>
        <v>2.6469187948742869E-4</v>
      </c>
      <c r="AA18" s="84">
        <f t="shared" si="20"/>
        <v>0.99973530812051259</v>
      </c>
      <c r="AB18" s="89">
        <f t="shared" si="21"/>
        <v>5.4065112261648387E-4</v>
      </c>
      <c r="AC18" s="88">
        <f t="shared" si="11"/>
        <v>3.7569402162677756E-4</v>
      </c>
      <c r="AD18" s="91">
        <f t="shared" si="22"/>
        <v>3.7569402162677756E-4</v>
      </c>
      <c r="AU18" s="194" t="s">
        <v>80</v>
      </c>
      <c r="AV18" s="235">
        <f t="shared" ref="AV18:AW18" si="38">SLOPE(AV21:AV22,AV19:AV20)*0.65+INTERCEPT(AV21:AV22,AV19:AV20)</f>
        <v>43.440480765123446</v>
      </c>
      <c r="AW18" s="236">
        <f t="shared" si="38"/>
        <v>27.055715319632807</v>
      </c>
      <c r="AX18" s="191">
        <f>SLOPE(AX21:AX22,AX19:AX20)*0.65+INTERCEPT(AX21:AX22,AX19:AX20)</f>
        <v>30.765714182058247</v>
      </c>
      <c r="AY18" s="237">
        <f>SLOPE(AY21:AY22,AY19:AY20)*0.65+INTERCEPT(AY21:AY22,AY19:AY20)</f>
        <v>9.9752115205304364</v>
      </c>
    </row>
    <row r="19" spans="1:66" ht="17.25" customHeight="1" thickBot="1">
      <c r="A19"/>
      <c r="B19" s="44">
        <v>37.333300000000001</v>
      </c>
      <c r="C19" s="44">
        <v>21.429500000000001</v>
      </c>
      <c r="E19" s="32">
        <f t="shared" si="0"/>
        <v>44</v>
      </c>
      <c r="F19" s="30">
        <f t="shared" si="1"/>
        <v>16.399699999999999</v>
      </c>
      <c r="G19" s="26">
        <f t="shared" si="31"/>
        <v>106.9345</v>
      </c>
      <c r="H19" s="9">
        <f t="shared" si="2"/>
        <v>0.11242720376775131</v>
      </c>
      <c r="I19" s="11">
        <f t="shared" si="16"/>
        <v>0.73308333818927196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2.6311740579210877E-2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0.91394019997326392</v>
      </c>
      <c r="AW19" s="170">
        <f t="shared" si="39"/>
        <v>0.88993058147372983</v>
      </c>
      <c r="AX19" s="170">
        <f>INDEX(AX8:AX16,MATCH(0.65,AX8:AX16,-1))</f>
        <v>0.69652965378348242</v>
      </c>
      <c r="AY19" s="170">
        <f>INDEX(AY8:AY16,MATCH(0.65,AY8:AY16,-1))</f>
        <v>0.77200770958691067</v>
      </c>
    </row>
    <row r="20" spans="1:66" ht="17.25" customHeight="1">
      <c r="A20"/>
      <c r="B20" s="44">
        <v>30.666699999999999</v>
      </c>
      <c r="C20" s="44">
        <v>25.597799999999999</v>
      </c>
      <c r="E20" s="32">
        <f t="shared" si="0"/>
        <v>37.333300000000001</v>
      </c>
      <c r="F20" s="30">
        <f t="shared" si="1"/>
        <v>21.429500000000001</v>
      </c>
      <c r="G20" s="26">
        <f t="shared" si="31"/>
        <v>90.534800000000004</v>
      </c>
      <c r="H20" s="9">
        <f t="shared" si="2"/>
        <v>0.14690870949718757</v>
      </c>
      <c r="I20" s="11">
        <f t="shared" si="16"/>
        <v>0.62065613442152068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1.4390729995527536</v>
      </c>
      <c r="AC20" s="78">
        <f>SUM(AC8:AC19)</f>
        <v>0.99999999999999956</v>
      </c>
      <c r="AD20" s="148"/>
      <c r="AV20" s="170" cm="1">
        <f t="array" ref="AV20">INDEX(AV8:AV16,MATCH(0.65,AV8:AV16,-1)+1)</f>
        <v>0.50312872609323489</v>
      </c>
      <c r="AW20" s="170" cm="1">
        <f t="array" ref="AW20">INDEX(AW8:AW16,MATCH(0.65,AW8:AW16,-1)+1)</f>
        <v>0.11350091535374077</v>
      </c>
      <c r="AX20" s="170" cm="1">
        <f t="array" ref="AX20">INDEX(AX8:AX16,MATCH(0.65,AX8:AX16,-1)+1)</f>
        <v>9.3367525762619155E-2</v>
      </c>
      <c r="AY20" s="170" cm="1">
        <f t="array" ref="AY20">INDEX(AY8:AY16,MATCH(0.65,AY8:AY16,-1)+1)</f>
        <v>0.61000008392148319</v>
      </c>
      <c r="BD20" s="169"/>
    </row>
    <row r="21" spans="1:66" ht="17.25" customHeight="1">
      <c r="A21"/>
      <c r="B21" s="44">
        <v>24</v>
      </c>
      <c r="C21" s="44">
        <v>25.703299999999999</v>
      </c>
      <c r="E21" s="32">
        <f t="shared" si="0"/>
        <v>30.666699999999999</v>
      </c>
      <c r="F21" s="30">
        <f t="shared" si="1"/>
        <v>25.597799999999999</v>
      </c>
      <c r="G21" s="26">
        <f t="shared" si="31"/>
        <v>69.1053</v>
      </c>
      <c r="H21" s="9">
        <f t="shared" si="2"/>
        <v>0.17548425133424056</v>
      </c>
      <c r="I21" s="11">
        <f t="shared" si="16"/>
        <v>0.47374742492433308</v>
      </c>
      <c r="K21"/>
      <c r="L21"/>
      <c r="N21" t="s">
        <v>80</v>
      </c>
      <c r="O21" s="159">
        <f>N12+(0.65-R12)/(R11-R12)*(N11-N12)</f>
        <v>9.9752115205304364</v>
      </c>
      <c r="S21"/>
      <c r="T21"/>
      <c r="W21" t="s">
        <v>80</v>
      </c>
      <c r="X21" s="159">
        <f>N11+(0.65-AD11)/(AD10-AD11)*(N10-N11)</f>
        <v>26.734769359642108</v>
      </c>
      <c r="AV21" s="170">
        <f t="shared" ref="AV21:AW21" si="40">INDEX($AU$8:$AU$16,MATCH(0.65,AV8:AV16,-1))</f>
        <v>64</v>
      </c>
      <c r="AW21" s="170">
        <f t="shared" si="40"/>
        <v>32</v>
      </c>
      <c r="AX21" s="170">
        <f>INDEX($AU$8:$AU$16,MATCH(0.65,AX8:AX16,-1))</f>
        <v>32</v>
      </c>
      <c r="AY21" s="170">
        <f>INDEX($AU$8:$AU$16,MATCH(0.65,AY8:AY16,-1))</f>
        <v>16</v>
      </c>
      <c r="BD21" s="169"/>
    </row>
    <row r="22" spans="1:66" ht="17.25" customHeight="1">
      <c r="A22"/>
      <c r="B22" s="44">
        <v>17.333300000000001</v>
      </c>
      <c r="C22" s="44">
        <v>17.804200000000002</v>
      </c>
      <c r="E22" s="32">
        <f t="shared" si="0"/>
        <v>24</v>
      </c>
      <c r="F22" s="30">
        <f t="shared" si="1"/>
        <v>25.703299999999999</v>
      </c>
      <c r="G22" s="26">
        <f t="shared" si="31"/>
        <v>43.5075</v>
      </c>
      <c r="H22" s="9">
        <f t="shared" si="2"/>
        <v>0.17620750053986611</v>
      </c>
      <c r="I22" s="11">
        <f t="shared" si="16"/>
        <v>0.29826317359009252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3">
        <v>14</v>
      </c>
      <c r="C23" s="63">
        <v>0</v>
      </c>
      <c r="E23" s="32">
        <f t="shared" si="0"/>
        <v>17.333300000000001</v>
      </c>
      <c r="F23" s="30">
        <f t="shared" si="1"/>
        <v>17.804200000000002</v>
      </c>
      <c r="G23" s="26">
        <f>F23</f>
        <v>17.804200000000002</v>
      </c>
      <c r="H23" s="9">
        <f t="shared" si="2"/>
        <v>0.12205567305022642</v>
      </c>
      <c r="I23" s="11">
        <f>H23</f>
        <v>0.12205567305022642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14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1">SLOPE(AV27:AV28,AV25:AV26)*0.84+INTERCEPT(AV27:AV28,AV25:AV26)</f>
        <v>58.240456877220957</v>
      </c>
      <c r="AW24" s="236">
        <f t="shared" si="41"/>
        <v>30.971073184810255</v>
      </c>
      <c r="AX24" s="191">
        <f>SLOPE(AX27:AX28,AX25:AX26)*0.84+INTERCEPT(AX27:AX28,AX25:AX26)</f>
        <v>49.628026467699428</v>
      </c>
      <c r="AY24" s="237">
        <f>SLOPE(AY27:AY28,AY25:AY26)*0.84+INTERCEPT(AY27:AY28,AY25:AY26)</f>
        <v>21.64128159130297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2">INDEX(AV8:AV16,MATCH(0.84,AV8:AV16,-1))</f>
        <v>0.91394019997326392</v>
      </c>
      <c r="AW25" s="170">
        <f t="shared" si="42"/>
        <v>0.88993058147372983</v>
      </c>
      <c r="AX25" s="170">
        <f>INDEX(AX8:AX16,MATCH(0.84,AX8:AX16,-1))</f>
        <v>0.95697009998663174</v>
      </c>
      <c r="AY25" s="170">
        <f>INDEX(AY8:AY16,MATCH(0.84,AY8:AY16,-1))</f>
        <v>0.96484981984188944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E20+(0.65-I20)/(I19-I20)*(E19-E20)</f>
        <v>39.073330367171351</v>
      </c>
      <c r="I26" s="23"/>
      <c r="M26"/>
      <c r="N26" s="287"/>
      <c r="O26"/>
      <c r="P26"/>
      <c r="Q26"/>
      <c r="R26"/>
      <c r="Z26" s="82"/>
      <c r="AV26" s="170">
        <f t="shared" ref="AV26:AW26" si="43">INDEX(AV8:AV16,MATCH(0.84,AV8:AV16,-1)+1)</f>
        <v>0.50312872609323489</v>
      </c>
      <c r="AW26" s="170">
        <f t="shared" si="43"/>
        <v>0.11350091535374077</v>
      </c>
      <c r="AX26" s="170">
        <f>INDEX(AX8:AX16,MATCH(0.84,AX8:AX16,-1)+1)</f>
        <v>0.69652965378348242</v>
      </c>
      <c r="AY26" s="170">
        <f>INDEX(AY8:AY16,MATCH(0.84,AY8:AY16,-1)+1)</f>
        <v>0.77200770958691067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4">SLOPE(F30:F31,F28:F29)*0.84+INTERCEPT(F30:F31,F28:F29)</f>
        <v>53.527367441432929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5">INDEX($AU$8:$AU$16,MATCH(0.84,AV8:AV16,-1))</f>
        <v>64</v>
      </c>
      <c r="AW27" s="170">
        <f t="shared" si="45"/>
        <v>32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0.873212014848889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6">P28-P29</f>
        <v>1.2291921540419803E-2</v>
      </c>
      <c r="R28" s="123">
        <f>Q28</f>
        <v>1.2291921540419803E-2</v>
      </c>
      <c r="T28" s="113"/>
      <c r="U28" s="115">
        <f>U29+R28</f>
        <v>1</v>
      </c>
      <c r="V28" s="115">
        <f>U28-V31-V34-V37-V40-V43</f>
        <v>4.8148282413312621E-2</v>
      </c>
      <c r="X28" s="130">
        <v>63</v>
      </c>
      <c r="Y28" s="131">
        <f>V28</f>
        <v>4.8148282413312621E-2</v>
      </c>
      <c r="Z28" s="132">
        <f>ROUND(Y28*100,0)</f>
        <v>5</v>
      </c>
      <c r="AV28" s="170">
        <f t="shared" ref="AV28:AW28" si="47">INDEX($AU$8:$AU$16,MATCH(0.84,AV8:AV16,-1)+1)</f>
        <v>32</v>
      </c>
      <c r="AW28" s="170">
        <f t="shared" si="47"/>
        <v>16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v>0.99883864284133139</v>
      </c>
      <c r="F29" s="170">
        <f>INDEX(I8:I24,MATCH(0.84,I8:I24,-1)+1)</f>
        <v>0.81503672803430471</v>
      </c>
      <c r="K29" s="44">
        <v>63</v>
      </c>
      <c r="L29" s="69">
        <f>((R9-R10)/(N9-N10))*(K29-N10)+R10</f>
        <v>0.976577514077829</v>
      </c>
      <c r="N29" s="111"/>
      <c r="O29" s="124">
        <v>63</v>
      </c>
      <c r="P29" s="85">
        <f t="shared" ref="P29:P34" si="48">(C29+L29)/2</f>
        <v>0.9877080784595802</v>
      </c>
      <c r="Q29" s="119">
        <f t="shared" si="46"/>
        <v>7.1712721745785357E-2</v>
      </c>
      <c r="R29" s="125">
        <f t="shared" ref="R29:R32" si="49">Q29/2</f>
        <v>3.5856360872892679E-2</v>
      </c>
      <c r="S29" s="12"/>
      <c r="T29" s="129">
        <v>63</v>
      </c>
      <c r="U29" s="115">
        <f>P29</f>
        <v>0.9877080784595802</v>
      </c>
      <c r="V29" s="115"/>
      <c r="W29" s="12"/>
      <c r="X29" s="133">
        <v>31.5</v>
      </c>
      <c r="Y29" s="88">
        <f>V31</f>
        <v>0.23694625276893216</v>
      </c>
      <c r="Z29" s="134">
        <f t="shared" ref="Z29:Z33" si="50">ROUND(Y29*100,0)</f>
        <v>24</v>
      </c>
    </row>
    <row r="30" spans="1:66" customFormat="1" ht="14.4">
      <c r="B30" s="44">
        <v>31.5</v>
      </c>
      <c r="C30" s="69">
        <v>0.86733004994434426</v>
      </c>
      <c r="F30" s="170">
        <f>INDEX(E8:E24,MATCH(0.84,I8:I24,-1))</f>
        <v>57.333300000000001</v>
      </c>
      <c r="K30" s="44">
        <v>31.5</v>
      </c>
      <c r="L30" s="69">
        <f>R10</f>
        <v>0.96466066348324531</v>
      </c>
      <c r="N30" s="111"/>
      <c r="O30" s="124">
        <v>31.5</v>
      </c>
      <c r="P30" s="85">
        <f t="shared" si="48"/>
        <v>0.91599535671379484</v>
      </c>
      <c r="Q30" s="119">
        <f t="shared" si="46"/>
        <v>0.40217978379207897</v>
      </c>
      <c r="R30" s="125">
        <f t="shared" si="49"/>
        <v>0.20108989189603949</v>
      </c>
      <c r="S30" s="12"/>
      <c r="T30" s="114"/>
      <c r="U30" s="115">
        <f>U29-R29</f>
        <v>0.95185171758668752</v>
      </c>
      <c r="V30" s="115"/>
      <c r="W30" s="12"/>
      <c r="X30" s="133">
        <v>16</v>
      </c>
      <c r="Y30" s="88">
        <f>V34</f>
        <v>0.30549765737652651</v>
      </c>
      <c r="Z30" s="134">
        <f t="shared" si="50"/>
        <v>31</v>
      </c>
    </row>
    <row r="31" spans="1:66" customFormat="1" ht="14.4">
      <c r="B31" s="44">
        <v>16</v>
      </c>
      <c r="C31" s="69">
        <v>0.25562343625652106</v>
      </c>
      <c r="F31" s="170">
        <f>INDEX(E8:E24,MATCH(0.84,I8:I24,-1)+1)</f>
        <v>50.666699999999999</v>
      </c>
      <c r="K31" s="44">
        <v>16</v>
      </c>
      <c r="L31" s="69">
        <f>R11</f>
        <v>0.77200770958691067</v>
      </c>
      <c r="N31" s="111"/>
      <c r="O31" s="124">
        <v>16</v>
      </c>
      <c r="P31" s="85">
        <f t="shared" si="48"/>
        <v>0.51381557292171587</v>
      </c>
      <c r="Q31" s="119">
        <f t="shared" si="46"/>
        <v>0.20881553096097427</v>
      </c>
      <c r="R31" s="125">
        <f t="shared" si="49"/>
        <v>0.10440776548048714</v>
      </c>
      <c r="S31" s="12"/>
      <c r="T31" s="114"/>
      <c r="U31" s="115">
        <f>U32+R29</f>
        <v>0.95185171758668752</v>
      </c>
      <c r="V31" s="115">
        <f>U31-V34-V37-V40-V43</f>
        <v>0.23694625276893216</v>
      </c>
      <c r="W31" s="12"/>
      <c r="X31" s="133">
        <v>8</v>
      </c>
      <c r="Y31" s="88">
        <f>V37</f>
        <v>0.17319330972529173</v>
      </c>
      <c r="Z31" s="134">
        <f t="shared" si="50"/>
        <v>17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0.61000008392148319</v>
      </c>
      <c r="N32" s="111"/>
      <c r="O32" s="124">
        <v>8</v>
      </c>
      <c r="P32" s="85">
        <f t="shared" si="48"/>
        <v>0.3050000419607416</v>
      </c>
      <c r="Q32" s="119">
        <f t="shared" si="46"/>
        <v>0.13757108848960914</v>
      </c>
      <c r="R32" s="125">
        <f t="shared" si="49"/>
        <v>6.878554424480457E-2</v>
      </c>
      <c r="S32" s="12"/>
      <c r="T32" s="114">
        <v>31.5</v>
      </c>
      <c r="U32" s="115">
        <f>P30</f>
        <v>0.91599535671379484</v>
      </c>
      <c r="V32" s="115"/>
      <c r="W32" s="12"/>
      <c r="X32" s="133">
        <v>2</v>
      </c>
      <c r="Y32" s="88">
        <f>V40</f>
        <v>0.10429552111044907</v>
      </c>
      <c r="Z32" s="134">
        <f t="shared" si="50"/>
        <v>10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0.33485790694226492</v>
      </c>
      <c r="N33" s="111"/>
      <c r="O33" s="124">
        <v>2</v>
      </c>
      <c r="P33" s="85">
        <f t="shared" si="48"/>
        <v>0.16742895347113246</v>
      </c>
      <c r="Q33" s="119">
        <f t="shared" si="46"/>
        <v>7.1019953731289026E-2</v>
      </c>
      <c r="R33" s="125">
        <f>Q33/2</f>
        <v>3.5509976865644513E-2</v>
      </c>
      <c r="S33" s="12"/>
      <c r="T33" s="114"/>
      <c r="U33" s="115">
        <f>U32-R30</f>
        <v>0.7149054648177553</v>
      </c>
      <c r="V33" s="115"/>
      <c r="W33" s="12"/>
      <c r="X33" s="135">
        <v>0.5</v>
      </c>
      <c r="Y33" s="97">
        <f>V43</f>
        <v>0.13191897660548796</v>
      </c>
      <c r="Z33" s="136">
        <f t="shared" si="50"/>
        <v>13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0.19281799947968686</v>
      </c>
      <c r="N34" s="111"/>
      <c r="O34" s="126">
        <v>0.5</v>
      </c>
      <c r="P34" s="93">
        <f t="shared" si="48"/>
        <v>9.6408999739843432E-2</v>
      </c>
      <c r="Q34" s="127"/>
      <c r="R34" s="128"/>
      <c r="S34" s="12"/>
      <c r="T34" s="114"/>
      <c r="U34" s="115">
        <f>U35+R30</f>
        <v>0.7149054648177553</v>
      </c>
      <c r="V34" s="115">
        <f>U34-V37-V40-V43</f>
        <v>0.30549765737652651</v>
      </c>
      <c r="W34" s="12"/>
      <c r="X34" s="79"/>
      <c r="Y34" s="79"/>
      <c r="Z34" s="116">
        <f>SUM(Z28:Z33)</f>
        <v>100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0.51381557292171587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0.40940780744122873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0.40940780744122873</v>
      </c>
      <c r="V37" s="115">
        <f>U37-V40-V43</f>
        <v>0.17319330972529173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0.3050000419607416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0.23621449771593703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0.23621449771593703</v>
      </c>
      <c r="V40" s="115">
        <f>U40-V43</f>
        <v>0.10429552111044907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0.16742895347113246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0.13191897660548796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0.13191897660548796</v>
      </c>
      <c r="V43" s="115">
        <f>U43</f>
        <v>0.13191897660548796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9.6408999739843432E-2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N114"/>
  <sheetViews>
    <sheetView zoomScale="80" zoomScaleNormal="80" workbookViewId="0">
      <selection activeCell="H27" sqref="H27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8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" style="12" customWidth="1"/>
    <col min="24" max="24" width="30.5546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7.6640625" style="12" customWidth="1"/>
    <col min="29" max="29" width="37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31</v>
      </c>
      <c r="D5" s="20"/>
      <c r="E5" s="2" t="s">
        <v>0</v>
      </c>
      <c r="F5" s="34" t="str">
        <f>'pos15'!C5</f>
        <v>position 15</v>
      </c>
      <c r="G5" s="35"/>
      <c r="H5" s="35"/>
      <c r="I5" s="36"/>
      <c r="K5" s="21" t="s">
        <v>12</v>
      </c>
      <c r="L5" s="22" t="str">
        <f>C5</f>
        <v>position 15</v>
      </c>
      <c r="N5" s="2" t="s">
        <v>0</v>
      </c>
      <c r="O5" s="34" t="str">
        <f>'pos15'!L5</f>
        <v>position 15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SUM(C7:C21)</f>
        <v>149.52980000000002</v>
      </c>
      <c r="D6" s="20"/>
      <c r="E6" s="5" t="s">
        <v>4</v>
      </c>
      <c r="F6" s="37">
        <f>'pos15'!C6</f>
        <v>149.52980000000002</v>
      </c>
      <c r="G6" s="38"/>
      <c r="H6" s="38"/>
      <c r="I6" s="39"/>
      <c r="K6" s="27" t="s">
        <v>6</v>
      </c>
      <c r="L6" s="28">
        <f>SUM(L7:L17)</f>
        <v>22738.799999999999</v>
      </c>
      <c r="N6" s="5" t="s">
        <v>4</v>
      </c>
      <c r="O6" s="37">
        <f>'pos15'!L6</f>
        <v>22738.799999999999</v>
      </c>
      <c r="P6" s="38"/>
      <c r="Q6" s="38"/>
      <c r="R6" s="39"/>
      <c r="S6"/>
      <c r="T6" s="83"/>
      <c r="U6" s="83"/>
    </row>
    <row r="7" spans="1:66" ht="33" thickBot="1">
      <c r="B7" s="44">
        <v>128.19999999999999</v>
      </c>
      <c r="C7" s="44">
        <v>0.85189999999999999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80</v>
      </c>
      <c r="L7" s="44">
        <v>704.2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120.6</v>
      </c>
      <c r="C8" s="44">
        <v>1.1113</v>
      </c>
      <c r="D8" s="20"/>
      <c r="E8" s="32">
        <f t="shared" ref="E8:F22" si="0">B7</f>
        <v>128.19999999999999</v>
      </c>
      <c r="F8" s="30">
        <f t="shared" si="0"/>
        <v>0.85189999999999999</v>
      </c>
      <c r="G8" s="29">
        <f>F8+G9</f>
        <v>149.52979999999999</v>
      </c>
      <c r="H8" s="9">
        <f>F8/$C$6</f>
        <v>5.6971921316018607E-3</v>
      </c>
      <c r="I8" s="10">
        <f t="shared" ref="I8:I21" si="1">I9+H8</f>
        <v>0.99999999999999978</v>
      </c>
      <c r="K8" s="44">
        <v>63</v>
      </c>
      <c r="L8" s="44">
        <v>502</v>
      </c>
      <c r="N8" s="42">
        <f>K7</f>
        <v>80</v>
      </c>
      <c r="O8" s="30">
        <f>L7</f>
        <v>704.2</v>
      </c>
      <c r="P8" s="29">
        <f>O8+P9</f>
        <v>22738.800000000003</v>
      </c>
      <c r="Q8" s="9">
        <f>O8/$L$6</f>
        <v>3.0969092476296027E-2</v>
      </c>
      <c r="R8" s="10">
        <f t="shared" ref="R8:R15" si="2">R9+Q8</f>
        <v>0.99999999999999989</v>
      </c>
      <c r="S8"/>
      <c r="T8" s="79"/>
      <c r="U8" s="137">
        <f t="shared" ref="U8:U19" si="3">Q8</f>
        <v>3.0969092476296027E-2</v>
      </c>
      <c r="V8" s="138">
        <f t="shared" ref="V8:V19" si="4">1-R8</f>
        <v>0</v>
      </c>
      <c r="W8" s="139">
        <f t="shared" ref="W8:W19" si="5">SQRT(N8/$N$8)</f>
        <v>1</v>
      </c>
      <c r="X8" s="139">
        <f t="shared" ref="X8:X18" si="6">0.67*((N8/$N$8)^3)+0.33*(N8/$N$8)</f>
        <v>1</v>
      </c>
      <c r="Y8" s="139">
        <f t="shared" ref="Y8:Y17" si="7">X8+Y9</f>
        <v>1.8955337730026245</v>
      </c>
      <c r="Z8" s="139">
        <f t="shared" ref="Z8:Z18" si="8">Y8/$Y$8</f>
        <v>1</v>
      </c>
      <c r="AA8" s="140">
        <f>1-Z8</f>
        <v>0</v>
      </c>
      <c r="AB8" s="141">
        <v>0</v>
      </c>
      <c r="AC8" s="131">
        <f t="shared" ref="AC8:AC19" si="9">AB8/$AB$20</f>
        <v>0</v>
      </c>
      <c r="AD8" s="142">
        <f>AC8+AD9</f>
        <v>0.99999999999999978</v>
      </c>
      <c r="AU8" s="58">
        <v>256</v>
      </c>
      <c r="AV8" s="168">
        <f>IFERROR(SLOPE(BE8:BF8,BC8:BD8)*AU8+INTERCEPT(BE8:BF8,BC8:BD8),1)</f>
        <v>1</v>
      </c>
      <c r="AW8" s="168">
        <f t="shared" ref="AW8:AW16" si="10">IFERROR(SLOPE(BI8:BJ8,BG8:BH8)*AU8+INTERCEPT(BI8:BJ8,BG8:BH8),1)</f>
        <v>1</v>
      </c>
      <c r="AX8" s="168">
        <f t="shared" ref="AX8:AX16" si="11">0.5*(AV8+AW8)</f>
        <v>1</v>
      </c>
      <c r="AY8" s="168">
        <f>IFERROR(SLOPE(BM8:BN8,BK8:BL8)*AU8+INTERCEPT(BM8:BN8,BK8:BL8),1)</f>
        <v>1</v>
      </c>
      <c r="AZ8" s="188">
        <f t="shared" ref="AZ8:AZ15" si="12">AV8-AV9</f>
        <v>1.4992610872643919E-4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3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113</v>
      </c>
      <c r="C9" s="44">
        <v>1.4578</v>
      </c>
      <c r="D9" s="20"/>
      <c r="E9" s="32">
        <f t="shared" si="0"/>
        <v>120.6</v>
      </c>
      <c r="F9" s="30">
        <f t="shared" si="0"/>
        <v>1.1113</v>
      </c>
      <c r="G9" s="26">
        <f>F9+G10</f>
        <v>148.67789999999999</v>
      </c>
      <c r="H9" s="9">
        <f t="shared" ref="H9:H22" si="14">F9/$C$6</f>
        <v>7.4319633945875655E-3</v>
      </c>
      <c r="I9" s="11">
        <f t="shared" si="1"/>
        <v>0.99430280786839786</v>
      </c>
      <c r="K9" s="44">
        <v>31.5</v>
      </c>
      <c r="L9" s="44">
        <v>1938.2</v>
      </c>
      <c r="N9" s="42">
        <f t="shared" ref="N9:O16" si="15">K8</f>
        <v>63</v>
      </c>
      <c r="O9" s="30">
        <f t="shared" si="15"/>
        <v>502</v>
      </c>
      <c r="P9" s="29">
        <f t="shared" ref="P9:P15" si="16">O9+P10</f>
        <v>22034.600000000002</v>
      </c>
      <c r="Q9" s="9">
        <f t="shared" ref="Q9:Q16" si="17">O9/$L$6</f>
        <v>2.2076802645698102E-2</v>
      </c>
      <c r="R9" s="11">
        <f t="shared" si="2"/>
        <v>0.96903090752370391</v>
      </c>
      <c r="S9"/>
      <c r="T9" s="79"/>
      <c r="U9" s="90">
        <f t="shared" si="3"/>
        <v>2.2076802645698102E-2</v>
      </c>
      <c r="V9" s="85">
        <f t="shared" si="4"/>
        <v>3.096909247629609E-2</v>
      </c>
      <c r="W9" s="86">
        <f t="shared" si="5"/>
        <v>0.88741196746494244</v>
      </c>
      <c r="X9" s="86">
        <f t="shared" si="6"/>
        <v>0.58708494140625</v>
      </c>
      <c r="Y9" s="86">
        <f t="shared" si="7"/>
        <v>0.89553377300262449</v>
      </c>
      <c r="Z9" s="86">
        <f t="shared" si="8"/>
        <v>0.47244411350373999</v>
      </c>
      <c r="AA9" s="84">
        <f t="shared" ref="AA9:AA18" si="18">1-Z9</f>
        <v>0.52755588649625995</v>
      </c>
      <c r="AB9" s="89">
        <f t="shared" ref="AB9:AB18" si="19">X9*(U9/W9)*(AA9/V9)</f>
        <v>0.24880083263463748</v>
      </c>
      <c r="AC9" s="88">
        <f t="shared" si="9"/>
        <v>0.29937638129577587</v>
      </c>
      <c r="AD9" s="91">
        <f t="shared" ref="AD9:AD18" si="20">AC9+AD10</f>
        <v>0.99999999999999978</v>
      </c>
      <c r="AU9" s="58">
        <v>128</v>
      </c>
      <c r="AV9" s="168">
        <f t="shared" ref="AV9:AV16" si="21">IFERROR(SLOPE(BE9:BF9,BC9:BD9)*AU9+INTERCEPT(BE9:BF9,BC9:BD9),0)</f>
        <v>0.99985007389127356</v>
      </c>
      <c r="AW9" s="168">
        <f t="shared" si="10"/>
        <v>1</v>
      </c>
      <c r="AX9" s="168">
        <f t="shared" si="11"/>
        <v>0.99992503694563672</v>
      </c>
      <c r="AY9" s="168">
        <f t="shared" ref="AY9:AY16" si="22">IFERROR(SLOPE(BM9:BN9,BK9:BL9)*AU9+INTERCEPT(BM9:BN9,BK9:BL9),1)</f>
        <v>1</v>
      </c>
      <c r="AZ9" s="188">
        <f t="shared" si="12"/>
        <v>0.17106528527916753</v>
      </c>
      <c r="BA9" s="189">
        <f t="shared" ref="BA9:BA15" si="23">AY9-AY10</f>
        <v>2.9147381154160934E-2</v>
      </c>
      <c r="BB9" s="74"/>
      <c r="BC9" s="171">
        <f t="shared" ref="BC9:BC16" si="24">INDEX($E$8:$E$24,MATCH(AU9,$E$8:$E$24,-1))</f>
        <v>128.19999999999999</v>
      </c>
      <c r="BD9" s="170" cm="1">
        <f t="array" ref="BD9">IFERROR(INDEX($E$8:$E$24,MATCH(AU9,$E$8:$E$24,-1)+1),BC9)</f>
        <v>120.6</v>
      </c>
      <c r="BE9" s="170">
        <f t="shared" ref="BE9:BE16" si="25">INDEX($I$8:$I$24,MATCH(AU9,$E$8:$E$24,-1))</f>
        <v>0.99999999999999978</v>
      </c>
      <c r="BF9" s="172" cm="1">
        <f t="array" ref="BF9">IFERROR(INDEX($I$8:$I$24,MATCH(AU9,$E$8:$E$24,-1)+1),BE9)</f>
        <v>0.99430280786839786</v>
      </c>
      <c r="BG9" s="170" t="str">
        <f t="shared" si="13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6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7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105.4</v>
      </c>
      <c r="C10" s="44">
        <v>1.9229000000000001</v>
      </c>
      <c r="D10" s="20"/>
      <c r="E10" s="32">
        <f t="shared" si="0"/>
        <v>113</v>
      </c>
      <c r="F10" s="30">
        <f t="shared" si="0"/>
        <v>1.4578</v>
      </c>
      <c r="G10" s="26">
        <f t="shared" ref="G10:G21" si="28">G11+F10</f>
        <v>147.56659999999999</v>
      </c>
      <c r="H10" s="9">
        <f t="shared" si="14"/>
        <v>9.7492272443352405E-3</v>
      </c>
      <c r="I10" s="11">
        <f t="shared" si="1"/>
        <v>0.98687084447381035</v>
      </c>
      <c r="K10" s="44">
        <v>16</v>
      </c>
      <c r="L10" s="44">
        <v>2288</v>
      </c>
      <c r="N10" s="42">
        <f t="shared" si="15"/>
        <v>31.5</v>
      </c>
      <c r="O10" s="30">
        <f t="shared" si="15"/>
        <v>1938.2</v>
      </c>
      <c r="P10" s="29">
        <f t="shared" si="16"/>
        <v>21532.600000000002</v>
      </c>
      <c r="Q10" s="9">
        <f t="shared" si="17"/>
        <v>8.5237567505761086E-2</v>
      </c>
      <c r="R10" s="11">
        <f t="shared" si="2"/>
        <v>0.9469541048780058</v>
      </c>
      <c r="S10"/>
      <c r="T10" s="79"/>
      <c r="U10" s="90">
        <f t="shared" si="3"/>
        <v>8.5237567505761086E-2</v>
      </c>
      <c r="V10" s="85">
        <f t="shared" si="4"/>
        <v>5.3045895121994202E-2</v>
      </c>
      <c r="W10" s="86">
        <f t="shared" si="5"/>
        <v>0.62749501990055667</v>
      </c>
      <c r="X10" s="86">
        <f t="shared" si="6"/>
        <v>0.17083874267578125</v>
      </c>
      <c r="Y10" s="86">
        <f t="shared" si="7"/>
        <v>0.30844883159637448</v>
      </c>
      <c r="Z10" s="86">
        <f t="shared" si="8"/>
        <v>0.16272399679156094</v>
      </c>
      <c r="AA10" s="84">
        <f t="shared" si="18"/>
        <v>0.83727600320843909</v>
      </c>
      <c r="AB10" s="89">
        <f t="shared" si="19"/>
        <v>0.3662890977169862</v>
      </c>
      <c r="AC10" s="88">
        <f t="shared" si="9"/>
        <v>0.44074733762502605</v>
      </c>
      <c r="AD10" s="91">
        <f t="shared" si="20"/>
        <v>0.70062361870422385</v>
      </c>
      <c r="AU10" s="58">
        <v>64</v>
      </c>
      <c r="AV10" s="168">
        <f t="shared" si="21"/>
        <v>0.82878478861210603</v>
      </c>
      <c r="AW10" s="168">
        <f t="shared" si="10"/>
        <v>0.99999999999999978</v>
      </c>
      <c r="AX10" s="168">
        <f t="shared" si="11"/>
        <v>0.9143923943060529</v>
      </c>
      <c r="AY10" s="168">
        <f t="shared" si="22"/>
        <v>0.97085261884583907</v>
      </c>
      <c r="AZ10" s="188">
        <f t="shared" si="12"/>
        <v>0.42918294195327084</v>
      </c>
      <c r="BA10" s="189">
        <f t="shared" si="23"/>
        <v>2.354808852901269E-2</v>
      </c>
      <c r="BB10" s="74"/>
      <c r="BC10" s="171">
        <f t="shared" si="24"/>
        <v>67.400000000000006</v>
      </c>
      <c r="BD10" s="170" cm="1">
        <f t="array" ref="BD10">IFERROR(INDEX($E$8:$E$24,MATCH(AU10,$E$8:$E$24,-1)+1),BC10)</f>
        <v>59.8</v>
      </c>
      <c r="BE10" s="170">
        <f t="shared" si="25"/>
        <v>0.853283425778674</v>
      </c>
      <c r="BF10" s="172" cm="1">
        <f t="array" ref="BF10">IFERROR(INDEX($I$8:$I$24,MATCH(AU10,$E$8:$E$24,-1)+1),BE10)</f>
        <v>0.79852176622987503</v>
      </c>
      <c r="BG10" s="170">
        <f t="shared" si="13"/>
        <v>80</v>
      </c>
      <c r="BH10" s="170" cm="1">
        <f t="array" ref="BH10">IFERROR(INDEX($N$8:$N$24,MATCH(AU10,$N$8:$N$24,-1)+1),BG10)</f>
        <v>63</v>
      </c>
      <c r="BI10" s="170">
        <f t="shared" ref="BI10:BI13" si="29">IFERROR(INDEX($AD$8:$AD$24,MATCH(AU10,$N$8:$N$24,-1)),1)</f>
        <v>0.99999999999999978</v>
      </c>
      <c r="BJ10" s="172" cm="1">
        <f t="array" ref="BJ10">IFERROR(INDEX($AD$8:$AD$24,MATCH(AU10,$N$8:$N$24,-1)+1),BI10)</f>
        <v>0.99999999999999978</v>
      </c>
      <c r="BK10" s="170">
        <f t="shared" si="26"/>
        <v>80</v>
      </c>
      <c r="BL10" s="170" cm="1">
        <f t="array" ref="BL10">IFERROR(INDEX($N$8:$N$24,MATCH(AU10,$N$8:$N$24,-1)+1),BK10)</f>
        <v>63</v>
      </c>
      <c r="BM10" s="170">
        <f t="shared" si="27"/>
        <v>0.99999999999999989</v>
      </c>
      <c r="BN10" s="172" cm="1">
        <f t="array" ref="BN10">IFERROR(INDEX($R$8:$R$24,MATCH(AU10,$N$8:$N$24,-1)+1),BM10)</f>
        <v>0.96903090752370391</v>
      </c>
    </row>
    <row r="11" spans="1:66" ht="17.25" customHeight="1">
      <c r="A11"/>
      <c r="B11" s="44">
        <v>97.8</v>
      </c>
      <c r="C11" s="44">
        <v>2.5499000000000001</v>
      </c>
      <c r="D11" s="20"/>
      <c r="E11" s="32">
        <f t="shared" si="0"/>
        <v>105.4</v>
      </c>
      <c r="F11" s="30">
        <f t="shared" si="0"/>
        <v>1.9229000000000001</v>
      </c>
      <c r="G11" s="26">
        <f t="shared" si="28"/>
        <v>146.1088</v>
      </c>
      <c r="H11" s="9">
        <f t="shared" si="14"/>
        <v>1.2859644030821949E-2</v>
      </c>
      <c r="I11" s="11">
        <f t="shared" si="1"/>
        <v>0.9771216172294751</v>
      </c>
      <c r="K11" s="44">
        <v>8</v>
      </c>
      <c r="L11" s="44">
        <v>3541.5</v>
      </c>
      <c r="N11" s="42">
        <f t="shared" si="15"/>
        <v>16</v>
      </c>
      <c r="O11" s="30">
        <f t="shared" si="15"/>
        <v>2288</v>
      </c>
      <c r="P11" s="29">
        <f t="shared" si="16"/>
        <v>19594.400000000001</v>
      </c>
      <c r="Q11" s="9">
        <f t="shared" si="17"/>
        <v>0.1006209650465284</v>
      </c>
      <c r="R11" s="11">
        <f t="shared" si="2"/>
        <v>0.86171653737224474</v>
      </c>
      <c r="S11"/>
      <c r="T11" s="79"/>
      <c r="U11" s="90">
        <f t="shared" si="3"/>
        <v>0.1006209650465284</v>
      </c>
      <c r="V11" s="85">
        <f t="shared" si="4"/>
        <v>0.13828346262775526</v>
      </c>
      <c r="W11" s="86">
        <f t="shared" si="5"/>
        <v>0.44721359549995793</v>
      </c>
      <c r="X11" s="86">
        <f t="shared" si="6"/>
        <v>7.1360000000000007E-2</v>
      </c>
      <c r="Y11" s="86">
        <f t="shared" si="7"/>
        <v>0.13761008892059326</v>
      </c>
      <c r="Z11" s="86">
        <f t="shared" si="8"/>
        <v>7.2597012451332738E-2</v>
      </c>
      <c r="AA11" s="84">
        <f t="shared" si="18"/>
        <v>0.92740298754866723</v>
      </c>
      <c r="AB11" s="89">
        <f t="shared" si="19"/>
        <v>0.10767789741417538</v>
      </c>
      <c r="AC11" s="88">
        <f t="shared" si="9"/>
        <v>0.12956636411555866</v>
      </c>
      <c r="AD11" s="91">
        <f t="shared" si="20"/>
        <v>0.25987628107919775</v>
      </c>
      <c r="AU11" s="58">
        <v>32</v>
      </c>
      <c r="AV11" s="168">
        <f t="shared" si="21"/>
        <v>0.39960184665883519</v>
      </c>
      <c r="AW11" s="168">
        <f t="shared" si="10"/>
        <v>0.7053756247565377</v>
      </c>
      <c r="AX11" s="168">
        <f t="shared" si="11"/>
        <v>0.55248873570768642</v>
      </c>
      <c r="AY11" s="168">
        <f t="shared" si="22"/>
        <v>0.94730453031682638</v>
      </c>
      <c r="AZ11" s="188">
        <f t="shared" si="12"/>
        <v>0.39960184665883519</v>
      </c>
      <c r="BA11" s="189">
        <f t="shared" si="23"/>
        <v>8.5587992944581637E-2</v>
      </c>
      <c r="BB11" s="74"/>
      <c r="BC11" s="171">
        <f t="shared" si="24"/>
        <v>37</v>
      </c>
      <c r="BD11" s="170" cm="1">
        <f t="array" ref="BD11">IFERROR(INDEX($E$8:$E$24,MATCH(AU11,$E$8:$E$24,-1)+1),BC11)</f>
        <v>29.4</v>
      </c>
      <c r="BE11" s="170">
        <f t="shared" si="25"/>
        <v>0.50239952170069102</v>
      </c>
      <c r="BF11" s="172" cm="1">
        <f t="array" ref="BF11">IFERROR(INDEX($I$8:$I$24,MATCH(AU11,$E$8:$E$24,-1)+1),BE11)</f>
        <v>0.34614705563707027</v>
      </c>
      <c r="BG11" s="170">
        <f t="shared" si="13"/>
        <v>63</v>
      </c>
      <c r="BH11" s="170" cm="1">
        <f t="array" ref="BH11">IFERROR(INDEX($N$8:$N$24,MATCH(AU11,$N$8:$N$24,-1)+1),BG11)</f>
        <v>31.5</v>
      </c>
      <c r="BI11" s="170">
        <f t="shared" si="29"/>
        <v>0.99999999999999978</v>
      </c>
      <c r="BJ11" s="172" cm="1">
        <f t="array" ref="BJ11">IFERROR(INDEX($AD$8:$AD$24,MATCH(AU11,$N$8:$N$24,-1)+1),BI11)</f>
        <v>0.70062361870422385</v>
      </c>
      <c r="BK11" s="170">
        <f t="shared" si="26"/>
        <v>63</v>
      </c>
      <c r="BL11" s="170" cm="1">
        <f t="array" ref="BL11">IFERROR(INDEX($N$8:$N$24,MATCH(AU11,$N$8:$N$24,-1)+1),BK11)</f>
        <v>31.5</v>
      </c>
      <c r="BM11" s="170">
        <f t="shared" si="27"/>
        <v>0.96903090752370391</v>
      </c>
      <c r="BN11" s="172" cm="1">
        <f t="array" ref="BN11">IFERROR(INDEX($R$8:$R$24,MATCH(AU11,$N$8:$N$24,-1)+1),BM11)</f>
        <v>0.9469541048780058</v>
      </c>
    </row>
    <row r="12" spans="1:66" ht="17.25" customHeight="1">
      <c r="A12"/>
      <c r="B12" s="44">
        <v>90.2</v>
      </c>
      <c r="C12" s="44">
        <v>3.3978999999999999</v>
      </c>
      <c r="D12" s="20"/>
      <c r="E12" s="32">
        <f t="shared" si="0"/>
        <v>97.8</v>
      </c>
      <c r="F12" s="30">
        <f t="shared" si="0"/>
        <v>2.5499000000000001</v>
      </c>
      <c r="G12" s="26">
        <f t="shared" si="28"/>
        <v>144.1859</v>
      </c>
      <c r="H12" s="9">
        <f t="shared" si="14"/>
        <v>1.7052788139889169E-2</v>
      </c>
      <c r="I12" s="11">
        <f t="shared" si="1"/>
        <v>0.96426197319865314</v>
      </c>
      <c r="K12" s="44">
        <v>4</v>
      </c>
      <c r="L12" s="44">
        <v>2835.2</v>
      </c>
      <c r="N12" s="42">
        <f t="shared" si="15"/>
        <v>8</v>
      </c>
      <c r="O12" s="30">
        <f t="shared" si="15"/>
        <v>3541.5</v>
      </c>
      <c r="P12" s="29">
        <f t="shared" si="16"/>
        <v>17306.400000000001</v>
      </c>
      <c r="Q12" s="9">
        <f t="shared" si="17"/>
        <v>0.15574700511900363</v>
      </c>
      <c r="R12" s="11">
        <f t="shared" si="2"/>
        <v>0.76109557232571634</v>
      </c>
      <c r="S12"/>
      <c r="T12" s="79"/>
      <c r="U12" s="90">
        <f t="shared" si="3"/>
        <v>0.15574700511900363</v>
      </c>
      <c r="V12" s="85">
        <f t="shared" si="4"/>
        <v>0.23890442767428366</v>
      </c>
      <c r="W12" s="86">
        <f t="shared" si="5"/>
        <v>0.31622776601683794</v>
      </c>
      <c r="X12" s="86">
        <f t="shared" si="6"/>
        <v>3.3669999999999999E-2</v>
      </c>
      <c r="Y12" s="86">
        <f>X12+Y13</f>
        <v>6.6250088920593253E-2</v>
      </c>
      <c r="Z12" s="86">
        <f t="shared" si="8"/>
        <v>3.4950624390959625E-2</v>
      </c>
      <c r="AA12" s="84">
        <f t="shared" si="18"/>
        <v>0.96504937560904036</v>
      </c>
      <c r="AB12" s="89">
        <f t="shared" si="19"/>
        <v>6.698663407794099E-2</v>
      </c>
      <c r="AC12" s="88">
        <f t="shared" si="9"/>
        <v>8.0603492733835699E-2</v>
      </c>
      <c r="AD12" s="91">
        <f t="shared" si="20"/>
        <v>0.13030991696363908</v>
      </c>
      <c r="AU12" s="58">
        <v>16</v>
      </c>
      <c r="AV12" s="168">
        <f t="shared" si="21"/>
        <v>0</v>
      </c>
      <c r="AW12" s="168">
        <f t="shared" si="10"/>
        <v>0.25987628107919775</v>
      </c>
      <c r="AX12" s="168">
        <f t="shared" si="11"/>
        <v>0.12993814053959887</v>
      </c>
      <c r="AY12" s="168">
        <f t="shared" si="22"/>
        <v>0.86171653737224474</v>
      </c>
      <c r="AZ12" s="188">
        <f t="shared" si="12"/>
        <v>0</v>
      </c>
      <c r="BA12" s="189">
        <f t="shared" si="23"/>
        <v>0.10062096504652829</v>
      </c>
      <c r="BB12" s="74"/>
      <c r="BC12" s="171">
        <f t="shared" si="24"/>
        <v>16</v>
      </c>
      <c r="BD12" s="170" cm="1">
        <f t="array" ref="BD12">IFERROR(INDEX($E$8:$E$24,MATCH(AU12,$E$8:$E$24,-1)+1),BC12)</f>
        <v>0</v>
      </c>
      <c r="BE12" s="170">
        <f t="shared" si="25"/>
        <v>0</v>
      </c>
      <c r="BF12" s="172" cm="1">
        <f t="array" ref="BF12">IFERROR(INDEX($I$8:$I$24,MATCH(AU12,$E$8:$E$24,-1)+1),BE12)</f>
        <v>0</v>
      </c>
      <c r="BG12" s="170">
        <f t="shared" si="13"/>
        <v>16</v>
      </c>
      <c r="BH12" s="170" cm="1">
        <f t="array" ref="BH12">IFERROR(INDEX($N$8:$N$24,MATCH(AU12,$N$8:$N$24,-1)+1),BG12)</f>
        <v>8</v>
      </c>
      <c r="BI12" s="170">
        <f t="shared" si="29"/>
        <v>0.25987628107919775</v>
      </c>
      <c r="BJ12" s="172" cm="1">
        <f t="array" ref="BJ12">IFERROR(INDEX($AD$8:$AD$24,MATCH(AU12,$N$8:$N$24,-1)+1),BI12)</f>
        <v>0.13030991696363908</v>
      </c>
      <c r="BK12" s="170">
        <f t="shared" si="26"/>
        <v>16</v>
      </c>
      <c r="BL12" s="170" cm="1">
        <f t="array" ref="BL12">IFERROR(INDEX($N$8:$N$24,MATCH(AU12,$N$8:$N$24,-1)+1),BK12)</f>
        <v>8</v>
      </c>
      <c r="BM12" s="170">
        <f t="shared" si="27"/>
        <v>0.86171653737224474</v>
      </c>
      <c r="BN12" s="172" cm="1">
        <f t="array" ref="BN12">IFERROR(INDEX($R$8:$R$24,MATCH(AU12,$N$8:$N$24,-1)+1),BM12)</f>
        <v>0.76109557232571634</v>
      </c>
    </row>
    <row r="13" spans="1:66" ht="17.25" customHeight="1">
      <c r="A13"/>
      <c r="B13" s="44">
        <v>82.6</v>
      </c>
      <c r="C13" s="44">
        <v>4.5465999999999998</v>
      </c>
      <c r="D13" s="20"/>
      <c r="E13" s="32">
        <f t="shared" si="0"/>
        <v>90.2</v>
      </c>
      <c r="F13" s="30">
        <f t="shared" si="0"/>
        <v>3.3978999999999999</v>
      </c>
      <c r="G13" s="26">
        <f t="shared" si="28"/>
        <v>141.636</v>
      </c>
      <c r="H13" s="9">
        <f t="shared" si="14"/>
        <v>2.2723898513874824E-2</v>
      </c>
      <c r="I13" s="11">
        <f t="shared" si="1"/>
        <v>0.94720918505876395</v>
      </c>
      <c r="K13" s="44">
        <v>2</v>
      </c>
      <c r="L13" s="44">
        <v>1675.6</v>
      </c>
      <c r="N13" s="42">
        <f t="shared" si="15"/>
        <v>4</v>
      </c>
      <c r="O13" s="30">
        <f t="shared" si="15"/>
        <v>2835.2</v>
      </c>
      <c r="P13" s="29">
        <f t="shared" si="16"/>
        <v>13764.900000000001</v>
      </c>
      <c r="Q13" s="9">
        <f t="shared" si="17"/>
        <v>0.12468555948422959</v>
      </c>
      <c r="R13" s="11">
        <f t="shared" si="2"/>
        <v>0.60534856720671271</v>
      </c>
      <c r="S13"/>
      <c r="T13" s="79"/>
      <c r="U13" s="90">
        <f t="shared" si="3"/>
        <v>0.12468555948422959</v>
      </c>
      <c r="V13" s="85">
        <f t="shared" si="4"/>
        <v>0.39465143279328729</v>
      </c>
      <c r="W13" s="86">
        <f t="shared" si="5"/>
        <v>0.22360679774997896</v>
      </c>
      <c r="X13" s="86">
        <f t="shared" si="6"/>
        <v>1.6583750000000001E-2</v>
      </c>
      <c r="Y13" s="86">
        <f t="shared" si="7"/>
        <v>3.2580088920593261E-2</v>
      </c>
      <c r="Z13" s="86">
        <f t="shared" si="8"/>
        <v>1.7187817692630555E-2</v>
      </c>
      <c r="AA13" s="84">
        <f t="shared" si="18"/>
        <v>0.98281218230736944</v>
      </c>
      <c r="AB13" s="89">
        <f t="shared" si="19"/>
        <v>2.3028770173986156E-2</v>
      </c>
      <c r="AC13" s="88">
        <f t="shared" si="9"/>
        <v>2.7709995209317741E-2</v>
      </c>
      <c r="AD13" s="91">
        <f t="shared" si="20"/>
        <v>4.9706424229803384E-2</v>
      </c>
      <c r="AU13" s="58">
        <v>8</v>
      </c>
      <c r="AV13" s="168">
        <f t="shared" si="21"/>
        <v>0</v>
      </c>
      <c r="AW13" s="168">
        <f t="shared" si="10"/>
        <v>0.13030991696363908</v>
      </c>
      <c r="AX13" s="168">
        <f t="shared" si="11"/>
        <v>6.5154958481819542E-2</v>
      </c>
      <c r="AY13" s="168">
        <f t="shared" si="22"/>
        <v>0.76109557232571645</v>
      </c>
      <c r="AZ13" s="188">
        <f t="shared" si="12"/>
        <v>0</v>
      </c>
      <c r="BA13" s="189">
        <f t="shared" si="23"/>
        <v>0.28043256460323329</v>
      </c>
      <c r="BB13" s="74"/>
      <c r="BC13" s="171">
        <f t="shared" si="24"/>
        <v>16</v>
      </c>
      <c r="BD13" s="170" cm="1">
        <f t="array" ref="BD13">IFERROR(INDEX($E$8:$E$24,MATCH(AU13,$E$8:$E$24,-1)+1),BC13)</f>
        <v>0</v>
      </c>
      <c r="BE13" s="170">
        <f t="shared" si="25"/>
        <v>0</v>
      </c>
      <c r="BF13" s="172" cm="1">
        <f t="array" ref="BF13">IFERROR(INDEX($I$8:$I$24,MATCH(AU13,$E$8:$E$24,-1)+1),BE13)</f>
        <v>0</v>
      </c>
      <c r="BG13" s="170">
        <f t="shared" si="13"/>
        <v>8</v>
      </c>
      <c r="BH13" s="170" cm="1">
        <f t="array" ref="BH13">IFERROR(INDEX($N$8:$N$24,MATCH(AU13,$N$8:$N$24,-1)+1),BG13)</f>
        <v>4</v>
      </c>
      <c r="BI13" s="170">
        <f t="shared" si="29"/>
        <v>0.13030991696363908</v>
      </c>
      <c r="BJ13" s="172" cm="1">
        <f t="array" ref="BJ13">IFERROR(INDEX($AD$8:$AD$24,MATCH(AU13,$N$8:$N$24,-1)+1),BI13)</f>
        <v>4.9706424229803384E-2</v>
      </c>
      <c r="BK13" s="170">
        <f t="shared" si="26"/>
        <v>8</v>
      </c>
      <c r="BL13" s="170" cm="1">
        <f t="array" ref="BL13">IFERROR(INDEX($N$8:$N$24,MATCH(AU13,$N$8:$N$24,-1)+1),BK13)</f>
        <v>4</v>
      </c>
      <c r="BM13" s="170">
        <f t="shared" si="27"/>
        <v>0.76109557232571634</v>
      </c>
      <c r="BN13" s="172" cm="1">
        <f t="array" ref="BN13">IFERROR(INDEX($R$8:$R$24,MATCH(AU13,$N$8:$N$24,-1)+1),BM13)</f>
        <v>0.60534856720671271</v>
      </c>
    </row>
    <row r="14" spans="1:66" ht="17.25" customHeight="1">
      <c r="A14"/>
      <c r="B14" s="44">
        <v>75</v>
      </c>
      <c r="C14" s="44">
        <v>6.1002000000000001</v>
      </c>
      <c r="D14" s="20"/>
      <c r="E14" s="32">
        <f t="shared" si="0"/>
        <v>82.6</v>
      </c>
      <c r="F14" s="30">
        <f t="shared" si="0"/>
        <v>4.5465999999999998</v>
      </c>
      <c r="G14" s="26">
        <f t="shared" si="28"/>
        <v>138.2381</v>
      </c>
      <c r="H14" s="9">
        <f t="shared" si="14"/>
        <v>3.0405979276371661E-2</v>
      </c>
      <c r="I14" s="11">
        <f t="shared" si="1"/>
        <v>0.92448528654488915</v>
      </c>
      <c r="K14" s="44">
        <v>1</v>
      </c>
      <c r="L14" s="44">
        <v>840.6</v>
      </c>
      <c r="N14" s="42">
        <f t="shared" si="15"/>
        <v>2</v>
      </c>
      <c r="O14" s="30">
        <f t="shared" si="15"/>
        <v>1675.6</v>
      </c>
      <c r="P14" s="29">
        <f t="shared" si="16"/>
        <v>10929.7</v>
      </c>
      <c r="Q14" s="9">
        <f t="shared" si="17"/>
        <v>7.3689024926557253E-2</v>
      </c>
      <c r="R14" s="11">
        <f t="shared" si="2"/>
        <v>0.48066300772248316</v>
      </c>
      <c r="S14"/>
      <c r="T14" s="79"/>
      <c r="U14" s="90">
        <f t="shared" si="3"/>
        <v>7.3689024926557253E-2</v>
      </c>
      <c r="V14" s="85">
        <f t="shared" si="4"/>
        <v>0.51933699227751684</v>
      </c>
      <c r="W14" s="86">
        <f t="shared" si="5"/>
        <v>0.15811388300841897</v>
      </c>
      <c r="X14" s="86">
        <f t="shared" si="6"/>
        <v>8.2604687499999996E-3</v>
      </c>
      <c r="Y14" s="86">
        <f t="shared" si="7"/>
        <v>1.599633892059326E-2</v>
      </c>
      <c r="Z14" s="86">
        <f t="shared" si="8"/>
        <v>8.4389627599482046E-3</v>
      </c>
      <c r="AA14" s="84">
        <f t="shared" si="18"/>
        <v>0.99156103724005185</v>
      </c>
      <c r="AB14" s="89">
        <f t="shared" si="19"/>
        <v>7.3503444741039566E-3</v>
      </c>
      <c r="AC14" s="88">
        <f t="shared" si="9"/>
        <v>8.8445022736965469E-3</v>
      </c>
      <c r="AD14" s="91">
        <f t="shared" si="20"/>
        <v>2.1996429020485642E-2</v>
      </c>
      <c r="AU14" s="58">
        <v>2</v>
      </c>
      <c r="AV14" s="168">
        <f t="shared" si="21"/>
        <v>0</v>
      </c>
      <c r="AW14" s="168">
        <f t="shared" si="10"/>
        <v>2.1996429020485642E-2</v>
      </c>
      <c r="AX14" s="168">
        <f t="shared" si="11"/>
        <v>1.0998214510242821E-2</v>
      </c>
      <c r="AY14" s="168">
        <f t="shared" si="22"/>
        <v>0.48066300772248316</v>
      </c>
      <c r="AZ14" s="188">
        <f t="shared" si="12"/>
        <v>0</v>
      </c>
      <c r="BA14" s="189">
        <f t="shared" si="23"/>
        <v>7.3689024926557267E-2</v>
      </c>
      <c r="BB14" s="74"/>
      <c r="BC14" s="171">
        <f t="shared" si="24"/>
        <v>16</v>
      </c>
      <c r="BD14" s="170" cm="1">
        <f t="array" ref="BD14">IFERROR(INDEX($E$8:$E$24,MATCH(AU14,$E$8:$E$24,-1)+1),BC14)</f>
        <v>0</v>
      </c>
      <c r="BE14" s="170">
        <f t="shared" si="25"/>
        <v>0</v>
      </c>
      <c r="BF14" s="172" cm="1">
        <f t="array" ref="BF14">IFERROR(INDEX($I$8:$I$24,MATCH(AU14,$E$8:$E$24,-1)+1),BE14)</f>
        <v>0</v>
      </c>
      <c r="BG14" s="170">
        <f t="shared" si="13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2.1996429020485642E-2</v>
      </c>
      <c r="BJ14" s="172" cm="1">
        <f t="array" ref="BJ14">IFERROR(INDEX($AD$8:$AD$24,MATCH(AU14,$N$8:$N$24,-1)+1),BI14)</f>
        <v>1.3151926746789095E-2</v>
      </c>
      <c r="BK14" s="170">
        <f t="shared" si="26"/>
        <v>2</v>
      </c>
      <c r="BL14" s="170" cm="1">
        <f t="array" ref="BL14">IFERROR(INDEX($N$8:$N$24,MATCH(AU14,$N$8:$N$24,-1)+1),BK14)</f>
        <v>1</v>
      </c>
      <c r="BM14" s="170">
        <f t="shared" si="27"/>
        <v>0.48066300772248316</v>
      </c>
      <c r="BN14" s="172" cm="1">
        <f t="array" ref="BN14">IFERROR(INDEX($R$8:$R$24,MATCH(AU14,$N$8:$N$24,-1)+1),BM14)</f>
        <v>0.40697398279592589</v>
      </c>
    </row>
    <row r="15" spans="1:66" ht="17.25" customHeight="1">
      <c r="A15"/>
      <c r="B15" s="44">
        <v>67.400000000000006</v>
      </c>
      <c r="C15" s="44">
        <v>8.1884999999999994</v>
      </c>
      <c r="D15" s="20"/>
      <c r="E15" s="32">
        <f t="shared" si="0"/>
        <v>75</v>
      </c>
      <c r="F15" s="30">
        <f t="shared" si="0"/>
        <v>6.1002000000000001</v>
      </c>
      <c r="G15" s="26">
        <f t="shared" si="28"/>
        <v>133.69149999999999</v>
      </c>
      <c r="H15" s="9">
        <f t="shared" si="14"/>
        <v>4.0795881489843491E-2</v>
      </c>
      <c r="I15" s="11">
        <f t="shared" si="1"/>
        <v>0.89407930726851748</v>
      </c>
      <c r="K15" s="44">
        <v>0.5</v>
      </c>
      <c r="L15" s="44">
        <v>695.6</v>
      </c>
      <c r="N15" s="42">
        <f t="shared" si="15"/>
        <v>1</v>
      </c>
      <c r="O15" s="30">
        <f t="shared" si="15"/>
        <v>840.6</v>
      </c>
      <c r="P15" s="29">
        <f t="shared" si="16"/>
        <v>9254.1</v>
      </c>
      <c r="Q15" s="9">
        <f t="shared" si="17"/>
        <v>3.6967650007915985E-2</v>
      </c>
      <c r="R15" s="11">
        <f t="shared" si="2"/>
        <v>0.40697398279592589</v>
      </c>
      <c r="S15"/>
      <c r="T15" s="79"/>
      <c r="U15" s="90">
        <f t="shared" si="3"/>
        <v>3.6967650007915985E-2</v>
      </c>
      <c r="V15" s="85">
        <f t="shared" si="4"/>
        <v>0.59302601720407411</v>
      </c>
      <c r="W15" s="86">
        <f t="shared" si="5"/>
        <v>0.11180339887498948</v>
      </c>
      <c r="X15" s="86">
        <f t="shared" si="6"/>
        <v>4.1263085937500001E-3</v>
      </c>
      <c r="Y15" s="86">
        <f t="shared" si="7"/>
        <v>7.7358701705932623E-3</v>
      </c>
      <c r="Z15" s="86">
        <f t="shared" si="8"/>
        <v>4.0811038456673027E-3</v>
      </c>
      <c r="AA15" s="84">
        <f t="shared" si="18"/>
        <v>0.99591889615433271</v>
      </c>
      <c r="AB15" s="89">
        <f t="shared" si="19"/>
        <v>2.2912831807494374E-3</v>
      </c>
      <c r="AC15" s="88">
        <f t="shared" si="9"/>
        <v>2.757048921069987E-3</v>
      </c>
      <c r="AD15" s="91">
        <f t="shared" si="20"/>
        <v>1.3151926746789095E-2</v>
      </c>
      <c r="AU15" s="58">
        <v>1</v>
      </c>
      <c r="AV15" s="168">
        <f t="shared" si="21"/>
        <v>0</v>
      </c>
      <c r="AW15" s="168">
        <f t="shared" si="10"/>
        <v>1.3151926746789097E-2</v>
      </c>
      <c r="AX15" s="168">
        <f t="shared" si="11"/>
        <v>6.5759633733945486E-3</v>
      </c>
      <c r="AY15" s="168">
        <f t="shared" si="22"/>
        <v>0.40697398279592589</v>
      </c>
      <c r="AZ15" s="188">
        <f t="shared" si="12"/>
        <v>0</v>
      </c>
      <c r="BA15" s="189">
        <f t="shared" si="23"/>
        <v>0.40697398279592589</v>
      </c>
      <c r="BB15" s="74"/>
      <c r="BC15" s="171">
        <f t="shared" si="24"/>
        <v>16</v>
      </c>
      <c r="BD15" s="170" cm="1">
        <f t="array" ref="BD15">IFERROR(INDEX($E$8:$E$24,MATCH(AU15,$E$8:$E$24,-1)+1),BC15)</f>
        <v>0</v>
      </c>
      <c r="BE15" s="170">
        <f t="shared" si="25"/>
        <v>0</v>
      </c>
      <c r="BF15" s="172" cm="1">
        <f t="array" ref="BF15">IFERROR(INDEX($I$8:$I$24,MATCH(AU15,$E$8:$E$24,-1)+1),BE15)</f>
        <v>0</v>
      </c>
      <c r="BG15" s="170">
        <f t="shared" si="13"/>
        <v>1</v>
      </c>
      <c r="BH15" s="170" cm="1">
        <f t="array" ref="BH15">IFERROR(INDEX($N$8:$N$24,MATCH(AU15,$N$8:$N$24,-1)+1),BG15)</f>
        <v>0.5</v>
      </c>
      <c r="BI15" s="170">
        <f t="shared" ref="BI15" si="30">IFERROR(INDEX($AD$8:$AD$24,MATCH(AU15,$N$8:$N$24,-1)),1)</f>
        <v>1.3151926746789095E-2</v>
      </c>
      <c r="BJ15" s="172" cm="1">
        <f t="array" ref="BJ15">IFERROR(INDEX($AD$8:$AD$24,MATCH(AU15,$N$8:$N$24,-1)+1),BI15)</f>
        <v>1.0394877825719108E-2</v>
      </c>
      <c r="BK15" s="170">
        <f t="shared" si="26"/>
        <v>1</v>
      </c>
      <c r="BL15" s="170" cm="1">
        <f t="array" ref="BL15">IFERROR(INDEX($N$8:$N$24,MATCH(AU15,$N$8:$N$24,-1)+1),BK15)</f>
        <v>0.5</v>
      </c>
      <c r="BM15" s="170">
        <f t="shared" si="27"/>
        <v>0.40697398279592589</v>
      </c>
      <c r="BN15" s="172" cm="1">
        <f t="array" ref="BN15">IFERROR(INDEX($R$8:$R$24,MATCH(AU15,$N$8:$N$24,-1)+1),BM15)</f>
        <v>0.37000633278800993</v>
      </c>
    </row>
    <row r="16" spans="1:66" ht="17.25" customHeight="1" thickBot="1">
      <c r="A16"/>
      <c r="B16" s="44">
        <v>59.8</v>
      </c>
      <c r="C16" s="44">
        <v>10.954700000000001</v>
      </c>
      <c r="D16" s="20"/>
      <c r="E16" s="32">
        <f t="shared" si="0"/>
        <v>67.400000000000006</v>
      </c>
      <c r="F16" s="30">
        <f t="shared" si="0"/>
        <v>8.1884999999999994</v>
      </c>
      <c r="G16" s="26">
        <f t="shared" si="28"/>
        <v>127.5913</v>
      </c>
      <c r="H16" s="9">
        <f t="shared" si="14"/>
        <v>5.4761659548798955E-2</v>
      </c>
      <c r="I16" s="11">
        <f t="shared" si="1"/>
        <v>0.853283425778674</v>
      </c>
      <c r="K16" s="44">
        <v>0.25</v>
      </c>
      <c r="L16" s="44">
        <v>3790.9</v>
      </c>
      <c r="N16" s="42">
        <f t="shared" si="15"/>
        <v>0.5</v>
      </c>
      <c r="O16" s="30">
        <f t="shared" si="15"/>
        <v>695.6</v>
      </c>
      <c r="P16" s="29">
        <f>O16+P17</f>
        <v>8413.5</v>
      </c>
      <c r="Q16" s="9">
        <f t="shared" si="17"/>
        <v>3.0590884303481277E-2</v>
      </c>
      <c r="R16" s="11">
        <f>Q16+R17</f>
        <v>0.37000633278800993</v>
      </c>
      <c r="S16"/>
      <c r="T16" s="79"/>
      <c r="U16" s="90">
        <f t="shared" si="3"/>
        <v>3.0590884303481277E-2</v>
      </c>
      <c r="V16" s="85">
        <f t="shared" si="4"/>
        <v>0.62999366721199013</v>
      </c>
      <c r="W16" s="86">
        <f t="shared" si="5"/>
        <v>7.9056941504209485E-2</v>
      </c>
      <c r="X16" s="86">
        <f t="shared" si="6"/>
        <v>2.06266357421875E-3</v>
      </c>
      <c r="Y16" s="86">
        <f t="shared" si="7"/>
        <v>3.6095615768432618E-3</v>
      </c>
      <c r="Z16" s="86">
        <f t="shared" si="8"/>
        <v>1.9042454575343851E-3</v>
      </c>
      <c r="AA16" s="84">
        <f t="shared" si="18"/>
        <v>0.99809575454246557</v>
      </c>
      <c r="AB16" s="89">
        <f t="shared" si="19"/>
        <v>1.2644930492564253E-3</v>
      </c>
      <c r="AC16" s="88">
        <f t="shared" si="9"/>
        <v>1.5215357169481903E-3</v>
      </c>
      <c r="AD16" s="91">
        <f t="shared" si="20"/>
        <v>1.0394877825719108E-2</v>
      </c>
      <c r="AU16" s="58">
        <v>6.3E-2</v>
      </c>
      <c r="AV16" s="168">
        <f t="shared" si="21"/>
        <v>0</v>
      </c>
      <c r="AW16" s="168">
        <f t="shared" si="10"/>
        <v>0</v>
      </c>
      <c r="AX16" s="168">
        <f t="shared" si="11"/>
        <v>0</v>
      </c>
      <c r="AY16" s="168">
        <f t="shared" si="22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4"/>
        <v>16</v>
      </c>
      <c r="BD16" s="174" cm="1">
        <f t="array" ref="BD16">IFERROR(INDEX($E$8:$E$24,MATCH(AU16,$E$8:$E$24,-1)+1),BC16)</f>
        <v>0</v>
      </c>
      <c r="BE16" s="174">
        <f t="shared" si="25"/>
        <v>0</v>
      </c>
      <c r="BF16" s="175" cm="1">
        <f t="array" ref="BF16">IFERROR(INDEX($I$8:$I$24,MATCH(AU16,$E$8:$E$24,-1)+1),BE16)</f>
        <v>0</v>
      </c>
      <c r="BG16" s="174">
        <f t="shared" si="13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6"/>
        <v>6.3E-2</v>
      </c>
      <c r="BL16" s="174" cm="1">
        <f t="array" ref="BL16">IFERROR(INDEX($N$8:$N$24,MATCH(AU16,$N$8:$N$24,-1)+1),BK16)</f>
        <v>0</v>
      </c>
      <c r="BM16" s="174">
        <f t="shared" si="27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52.2</v>
      </c>
      <c r="C17" s="44">
        <v>14.510999999999999</v>
      </c>
      <c r="D17" s="20"/>
      <c r="E17" s="32">
        <f t="shared" si="0"/>
        <v>59.8</v>
      </c>
      <c r="F17" s="30">
        <f t="shared" si="0"/>
        <v>10.954700000000001</v>
      </c>
      <c r="G17" s="26">
        <f t="shared" si="28"/>
        <v>119.4028</v>
      </c>
      <c r="H17" s="9">
        <f t="shared" si="14"/>
        <v>7.3260982091863963E-2</v>
      </c>
      <c r="I17" s="11">
        <f t="shared" si="1"/>
        <v>0.79852176622987503</v>
      </c>
      <c r="K17" s="65">
        <v>0.125</v>
      </c>
      <c r="L17" s="44">
        <v>3927</v>
      </c>
      <c r="N17" s="42">
        <f t="shared" ref="N17:N19" si="31">K16</f>
        <v>0.25</v>
      </c>
      <c r="O17" s="30">
        <f t="shared" ref="O17:O19" si="32">L16</f>
        <v>3790.9</v>
      </c>
      <c r="P17" s="29">
        <f t="shared" ref="P17:P19" si="33">O17+P18</f>
        <v>7717.9</v>
      </c>
      <c r="Q17" s="9">
        <f t="shared" ref="Q17:Q19" si="34">O17/$L$6</f>
        <v>0.16671504213063135</v>
      </c>
      <c r="R17" s="11">
        <f t="shared" ref="R17:R19" si="35">Q17+R18</f>
        <v>0.33941544848452865</v>
      </c>
      <c r="S17"/>
      <c r="T17" s="79"/>
      <c r="U17" s="90">
        <f t="shared" si="3"/>
        <v>0.16671504213063135</v>
      </c>
      <c r="V17" s="85">
        <f t="shared" si="4"/>
        <v>0.66058455151547135</v>
      </c>
      <c r="W17" s="86">
        <f t="shared" si="5"/>
        <v>5.5901699437494741E-2</v>
      </c>
      <c r="X17" s="86">
        <f t="shared" si="6"/>
        <v>1.0312704467773438E-3</v>
      </c>
      <c r="Y17" s="86">
        <f t="shared" si="7"/>
        <v>1.5468980026245118E-3</v>
      </c>
      <c r="Z17" s="86">
        <f t="shared" si="8"/>
        <v>8.1607514709386821E-4</v>
      </c>
      <c r="AA17" s="84">
        <f t="shared" si="18"/>
        <v>0.99918392485290608</v>
      </c>
      <c r="AB17" s="89">
        <f t="shared" si="19"/>
        <v>4.6519964358511211E-3</v>
      </c>
      <c r="AC17" s="88">
        <f t="shared" si="9"/>
        <v>5.5976414709637407E-3</v>
      </c>
      <c r="AD17" s="91">
        <f t="shared" si="20"/>
        <v>8.873342108770917E-3</v>
      </c>
    </row>
    <row r="18" spans="1:66" ht="17.25" customHeight="1">
      <c r="A18"/>
      <c r="B18" s="44">
        <v>44.6</v>
      </c>
      <c r="C18" s="44">
        <v>18.813400000000001</v>
      </c>
      <c r="D18" s="20"/>
      <c r="E18" s="32">
        <f t="shared" si="0"/>
        <v>52.2</v>
      </c>
      <c r="F18" s="30">
        <f t="shared" si="0"/>
        <v>14.510999999999999</v>
      </c>
      <c r="G18" s="26">
        <f t="shared" si="28"/>
        <v>108.4481</v>
      </c>
      <c r="H18" s="9">
        <f t="shared" si="14"/>
        <v>9.7044201222766274E-2</v>
      </c>
      <c r="I18" s="11">
        <f t="shared" si="1"/>
        <v>0.72526078413801109</v>
      </c>
      <c r="K18" s="65">
        <v>6.3E-2</v>
      </c>
      <c r="L18" s="65">
        <v>0</v>
      </c>
      <c r="N18" s="42">
        <f t="shared" si="31"/>
        <v>0.125</v>
      </c>
      <c r="O18" s="30">
        <f t="shared" si="32"/>
        <v>3927</v>
      </c>
      <c r="P18" s="29">
        <f t="shared" si="33"/>
        <v>3927</v>
      </c>
      <c r="Q18" s="9">
        <f t="shared" si="34"/>
        <v>0.1727004063538973</v>
      </c>
      <c r="R18" s="11">
        <f t="shared" si="35"/>
        <v>0.1727004063538973</v>
      </c>
      <c r="S18"/>
      <c r="T18" s="79"/>
      <c r="U18" s="90">
        <f t="shared" si="3"/>
        <v>0.1727004063538973</v>
      </c>
      <c r="V18" s="85">
        <f t="shared" si="4"/>
        <v>0.82729959364610273</v>
      </c>
      <c r="W18" s="86">
        <f t="shared" si="5"/>
        <v>3.9528470752104743E-2</v>
      </c>
      <c r="X18" s="86">
        <f t="shared" si="6"/>
        <v>5.1562755584716805E-4</v>
      </c>
      <c r="Y18" s="86">
        <f>X18+Y19</f>
        <v>5.1562755584716805E-4</v>
      </c>
      <c r="Z18" s="86">
        <f t="shared" si="8"/>
        <v>2.7202235232685255E-4</v>
      </c>
      <c r="AA18" s="84">
        <f t="shared" si="18"/>
        <v>0.99972797764767318</v>
      </c>
      <c r="AB18" s="89">
        <f t="shared" si="19"/>
        <v>2.7223157772858614E-3</v>
      </c>
      <c r="AC18" s="88">
        <f t="shared" si="9"/>
        <v>3.2757006378071763E-3</v>
      </c>
      <c r="AD18" s="91">
        <f t="shared" si="20"/>
        <v>3.2757006378071763E-3</v>
      </c>
      <c r="AU18" s="194" t="s">
        <v>80</v>
      </c>
      <c r="AV18" s="235">
        <f t="shared" ref="AV18:AY18" si="36">SLOPE(AV21:AV22,AV19:AV20)*0.65+INTERCEPT(AV21:AV22,AV19:AV20)</f>
        <v>50.669756236000865</v>
      </c>
      <c r="AW18" s="236">
        <f t="shared" si="36"/>
        <v>30.011197976654465</v>
      </c>
      <c r="AX18" s="191">
        <f>SLOPE(AX21:AX22,AX19:AX20)*0.65+INTERCEPT(AX21:AX22,AX19:AX20)</f>
        <v>40.622074917504357</v>
      </c>
      <c r="AY18" s="237">
        <f t="shared" si="36"/>
        <v>5.6230526761491042</v>
      </c>
    </row>
    <row r="19" spans="1:66" ht="17.25" customHeight="1" thickBot="1">
      <c r="A19"/>
      <c r="B19" s="44">
        <v>37</v>
      </c>
      <c r="C19" s="44">
        <v>23.3644</v>
      </c>
      <c r="E19" s="32">
        <f t="shared" si="0"/>
        <v>44.6</v>
      </c>
      <c r="F19" s="30">
        <f t="shared" si="0"/>
        <v>18.813400000000001</v>
      </c>
      <c r="G19" s="26">
        <f t="shared" si="28"/>
        <v>93.937100000000001</v>
      </c>
      <c r="H19" s="9">
        <f t="shared" si="14"/>
        <v>0.12581706121455388</v>
      </c>
      <c r="I19" s="11">
        <f t="shared" si="1"/>
        <v>0.62821658291524485</v>
      </c>
      <c r="K19"/>
      <c r="L19"/>
      <c r="N19" s="42">
        <f t="shared" si="31"/>
        <v>6.3E-2</v>
      </c>
      <c r="O19" s="30">
        <f t="shared" si="32"/>
        <v>0</v>
      </c>
      <c r="P19" s="29">
        <f t="shared" si="33"/>
        <v>0</v>
      </c>
      <c r="Q19" s="9">
        <f t="shared" si="34"/>
        <v>0</v>
      </c>
      <c r="R19" s="11">
        <f t="shared" si="35"/>
        <v>0</v>
      </c>
      <c r="S19"/>
      <c r="T19" s="79"/>
      <c r="U19" s="92">
        <f t="shared" si="3"/>
        <v>0</v>
      </c>
      <c r="V19" s="93">
        <f t="shared" si="4"/>
        <v>1</v>
      </c>
      <c r="W19" s="94">
        <f t="shared" si="5"/>
        <v>2.8062430400804559E-2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9"/>
        <v>0</v>
      </c>
      <c r="AD19" s="98">
        <f>AC19</f>
        <v>0</v>
      </c>
      <c r="AU19" s="193"/>
      <c r="AV19" s="170">
        <f t="shared" ref="AV19:AW19" si="37">INDEX(AV8:AV16,MATCH(0.65,AV8:AV16,-1))</f>
        <v>0.82878478861210603</v>
      </c>
      <c r="AW19" s="170">
        <f t="shared" si="37"/>
        <v>0.7053756247565377</v>
      </c>
      <c r="AX19" s="170">
        <f>INDEX(AX8:AX16,MATCH(0.65,AX8:AX16,-1))</f>
        <v>0.9143923943060529</v>
      </c>
      <c r="AY19" s="170">
        <f t="shared" ref="AY19" si="38">INDEX(AY8:AY16,MATCH(0.65,AY8:AY16,-1))</f>
        <v>0.76109557232571645</v>
      </c>
    </row>
    <row r="20" spans="1:66" ht="17.25" customHeight="1">
      <c r="A20"/>
      <c r="B20" s="44">
        <v>29.4</v>
      </c>
      <c r="C20" s="44">
        <v>26.609100000000002</v>
      </c>
      <c r="E20" s="32">
        <f t="shared" si="0"/>
        <v>37</v>
      </c>
      <c r="F20" s="30">
        <f t="shared" si="0"/>
        <v>23.3644</v>
      </c>
      <c r="G20" s="26">
        <f t="shared" si="28"/>
        <v>75.123699999999999</v>
      </c>
      <c r="H20" s="9">
        <f t="shared" si="14"/>
        <v>0.15625246606362073</v>
      </c>
      <c r="I20" s="11">
        <f t="shared" si="1"/>
        <v>0.50239952170069102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0.8310636649349733</v>
      </c>
      <c r="AC20" s="78">
        <f>SUM(AC8:AC19)</f>
        <v>0.99999999999999967</v>
      </c>
      <c r="AD20" s="148"/>
      <c r="AV20" s="170" cm="1">
        <f t="array" ref="AV20">INDEX(AV8:AV16,MATCH(0.65,AV8:AV16,-1)+1)</f>
        <v>0.39960184665883519</v>
      </c>
      <c r="AW20" s="170" cm="1">
        <f t="array" ref="AW20">INDEX(AW8:AW16,MATCH(0.65,AW8:AW16,-1)+1)</f>
        <v>0.25987628107919775</v>
      </c>
      <c r="AX20" s="170" cm="1">
        <f t="array" ref="AX20">INDEX(AX8:AX16,MATCH(0.65,AX8:AX16,-1)+1)</f>
        <v>0.55248873570768642</v>
      </c>
      <c r="AY20" s="170" cm="1">
        <f t="array" ref="AY20">INDEX(AY8:AY16,MATCH(0.65,AY8:AY16,-1)+1)</f>
        <v>0.48066300772248316</v>
      </c>
      <c r="BD20" s="169"/>
    </row>
    <row r="21" spans="1:66" ht="17.25" customHeight="1">
      <c r="A21"/>
      <c r="B21" s="44">
        <v>21.8</v>
      </c>
      <c r="C21" s="44">
        <v>25.150200000000002</v>
      </c>
      <c r="E21" s="32">
        <f t="shared" si="0"/>
        <v>29.4</v>
      </c>
      <c r="F21" s="30">
        <f t="shared" si="0"/>
        <v>26.609100000000002</v>
      </c>
      <c r="G21" s="26">
        <f t="shared" si="28"/>
        <v>51.759300000000003</v>
      </c>
      <c r="H21" s="9">
        <f t="shared" si="14"/>
        <v>0.17795181963728968</v>
      </c>
      <c r="I21" s="11">
        <f t="shared" si="1"/>
        <v>0.34614705563707027</v>
      </c>
      <c r="K21"/>
      <c r="L21"/>
      <c r="N21" t="s">
        <v>80</v>
      </c>
      <c r="O21" s="159">
        <f>N13+(0.65-R13)/(R12-R13)*(N12-N13)</f>
        <v>5.1467683185091087</v>
      </c>
      <c r="S21"/>
      <c r="T21"/>
      <c r="W21" t="s">
        <v>80</v>
      </c>
      <c r="X21" s="159">
        <f>N11+(0.65-AD11)/(AD10-AD11)*(N10-N11)</f>
        <v>29.719691821296855</v>
      </c>
      <c r="AV21" s="170">
        <f t="shared" ref="AV21:AW21" si="39">INDEX($AU$8:$AU$16,MATCH(0.65,AV8:AV16,-1))</f>
        <v>64</v>
      </c>
      <c r="AW21" s="170">
        <f t="shared" si="39"/>
        <v>32</v>
      </c>
      <c r="AX21" s="170">
        <f>INDEX($AU$8:$AU$16,MATCH(0.65,AX8:AX16,-1))</f>
        <v>64</v>
      </c>
      <c r="AY21" s="170">
        <f t="shared" ref="AY21" si="40">INDEX($AU$8:$AU$16,MATCH(0.65,AY8:AY16,-1))</f>
        <v>8</v>
      </c>
      <c r="BD21" s="169"/>
    </row>
    <row r="22" spans="1:66" ht="17.25" customHeight="1">
      <c r="A22"/>
      <c r="B22" s="63">
        <v>16</v>
      </c>
      <c r="C22" s="63">
        <v>0</v>
      </c>
      <c r="E22" s="32">
        <f t="shared" si="0"/>
        <v>21.8</v>
      </c>
      <c r="F22" s="30">
        <f t="shared" si="0"/>
        <v>25.150200000000002</v>
      </c>
      <c r="G22" s="26">
        <f>F22</f>
        <v>25.150200000000002</v>
      </c>
      <c r="H22" s="9">
        <f t="shared" si="14"/>
        <v>0.16819523599978062</v>
      </c>
      <c r="I22" s="11">
        <f>H22</f>
        <v>0.16819523599978062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2</v>
      </c>
      <c r="BD22" s="169"/>
    </row>
    <row r="23" spans="1:66" ht="17.25" customHeight="1" thickBot="1">
      <c r="A23"/>
      <c r="B23"/>
      <c r="C23"/>
      <c r="E23" s="32">
        <f t="shared" ref="E23" si="41">B22</f>
        <v>16</v>
      </c>
      <c r="F23" s="30">
        <f t="shared" ref="F23" si="42">C22</f>
        <v>0</v>
      </c>
      <c r="G23" s="26">
        <f>F23</f>
        <v>0</v>
      </c>
      <c r="H23" s="9">
        <f t="shared" ref="H23" si="43">F23/$C$6</f>
        <v>0</v>
      </c>
      <c r="I23" s="11">
        <f>H23</f>
        <v>0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I24" s="23"/>
      <c r="N24"/>
      <c r="O24"/>
      <c r="P24"/>
      <c r="Q24"/>
      <c r="R24"/>
      <c r="AU24" s="194" t="s">
        <v>176</v>
      </c>
      <c r="AV24" s="235">
        <f t="shared" ref="AV24:AW24" si="44">SLOPE(AV27:AV28,AV25:AV26)*0.84+INTERCEPT(AV27:AV28,AV25:AV26)</f>
        <v>68.195904082197899</v>
      </c>
      <c r="AW24" s="236">
        <f t="shared" si="44"/>
        <v>46.62194023909565</v>
      </c>
      <c r="AX24" s="191">
        <f>SLOPE(AX27:AX28,AX25:AX26)*0.84+INTERCEPT(AX27:AX28,AX25:AX26)</f>
        <v>57.422126134304747</v>
      </c>
      <c r="AY24" s="237">
        <f>SLOPE(AY27:AY28,AY25:AY26)*0.84+INTERCEPT(AY27:AY28,AY25:AY26)</f>
        <v>14.273398601398611</v>
      </c>
    </row>
    <row r="25" spans="1:66" ht="17.25" customHeight="1" thickBot="1">
      <c r="A25"/>
      <c r="B25"/>
      <c r="C25"/>
      <c r="E25" t="s">
        <v>80</v>
      </c>
      <c r="F25" s="159">
        <f>E19+(0.65-I19)/(I18-I19)*(E18-E19)</f>
        <v>46.305964578595564</v>
      </c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0.99985007389127356</v>
      </c>
      <c r="AW25" s="170">
        <f t="shared" si="45"/>
        <v>0.99999999999999978</v>
      </c>
      <c r="AX25" s="170">
        <f>INDEX(AX8:AX16,MATCH(0.84,AX8:AX16,-1))</f>
        <v>0.9143923943060529</v>
      </c>
      <c r="AY25" s="170">
        <f>INDEX(AY8:AY16,MATCH(0.84,AY8:AY16,-1))</f>
        <v>0.86171653737224474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s="239" t="s">
        <v>176</v>
      </c>
      <c r="F26" s="240">
        <f t="shared" ref="F26" si="46">SLOPE(F29:F30,F27:F28)*0.84+INTERCEPT(F29:F30,F27:F28)</f>
        <v>65.556483263112938</v>
      </c>
      <c r="I26" s="23"/>
      <c r="M26"/>
      <c r="N26" s="287"/>
      <c r="O26"/>
      <c r="P26"/>
      <c r="Q26"/>
      <c r="R26"/>
      <c r="Z26" s="82"/>
      <c r="AV26" s="170">
        <f t="shared" ref="AV26:AW26" si="47">INDEX(AV8:AV16,MATCH(0.84,AV8:AV16,-1)+1)</f>
        <v>0.82878478861210603</v>
      </c>
      <c r="AW26" s="170">
        <f t="shared" si="47"/>
        <v>0.7053756247565377</v>
      </c>
      <c r="AX26" s="170">
        <f>INDEX(AX8:AX16,MATCH(0.84,AX8:AX16,-1)+1)</f>
        <v>0.55248873570768642</v>
      </c>
      <c r="AY26" s="170">
        <f>INDEX(AY8:AY16,MATCH(0.84,AY8:AY16,-1)+1)</f>
        <v>0.76109557232571645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F27" s="170">
        <f>INDEX(I7:I23,MATCH(0.84,I7:I23,-1))</f>
        <v>0.853283425778674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8">INDEX($AU$8:$AU$16,MATCH(0.84,AV8:AV16,-1))</f>
        <v>128</v>
      </c>
      <c r="AW27" s="170">
        <f t="shared" si="48"/>
        <v>64</v>
      </c>
      <c r="AX27" s="170">
        <f>INDEX($AU$8:$AU$16,MATCH(0.84,AX8:AX16,-1))</f>
        <v>64</v>
      </c>
      <c r="AY27" s="170">
        <f>INDEX($AU$8:$AU$16,MATCH(0.84,AY8:AY16,-1))</f>
        <v>16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E28"/>
      <c r="F28" s="170">
        <f>INDEX(I7:I23,MATCH(0.84,I7:I23,-1)+1)</f>
        <v>0.79852176622987503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0.10469489269188448</v>
      </c>
      <c r="R28" s="123">
        <f>Q28</f>
        <v>0.10469489269188448</v>
      </c>
      <c r="T28" s="113"/>
      <c r="U28" s="115">
        <f>U29+R28</f>
        <v>1</v>
      </c>
      <c r="V28" s="115">
        <f>U28-V31-V34-V37-V40-V43</f>
        <v>0.21827840033777834</v>
      </c>
      <c r="X28" s="130">
        <v>63</v>
      </c>
      <c r="Y28" s="131">
        <f>V28</f>
        <v>0.21827840033777834</v>
      </c>
      <c r="Z28" s="132">
        <f>ROUND(Y28*100,0)</f>
        <v>22</v>
      </c>
      <c r="AV28" s="170">
        <f t="shared" ref="AV28:AW28" si="50">INDEX($AU$8:$AU$16,MATCH(0.84,AV8:AV16,-1)+1)</f>
        <v>64</v>
      </c>
      <c r="AW28" s="170">
        <f t="shared" si="50"/>
        <v>32</v>
      </c>
      <c r="AX28" s="170">
        <f>INDEX($AU$8:$AU$16,MATCH(0.84,AX8:AX16,-1)+1)</f>
        <v>32</v>
      </c>
      <c r="AY28" s="170">
        <f>INDEX($AU$8:$AU$16,MATCH(0.84,AY8:AY16,-1)+1)</f>
        <v>8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(I16-I17)/(E16-E17)*(B29-E17)+I17</f>
        <v>0.82157930709252724</v>
      </c>
      <c r="F29" s="170">
        <f>INDEX(E7:E23,MATCH(0.84,I7:I23,-1))</f>
        <v>67.400000000000006</v>
      </c>
      <c r="K29" s="44">
        <v>63</v>
      </c>
      <c r="L29" s="69">
        <f>((R9-R10)/(N9-N10))*(K29-N10)+R10</f>
        <v>0.96903090752370391</v>
      </c>
      <c r="N29" s="111"/>
      <c r="O29" s="124">
        <v>63</v>
      </c>
      <c r="P29" s="85">
        <f t="shared" ref="P29:P34" si="51">(C29+L29)/2</f>
        <v>0.89530510730811552</v>
      </c>
      <c r="Q29" s="119">
        <f t="shared" si="49"/>
        <v>0.22716701529178773</v>
      </c>
      <c r="R29" s="125">
        <f t="shared" ref="R29:R32" si="52">Q29/2</f>
        <v>0.11358350764589387</v>
      </c>
      <c r="S29" s="12"/>
      <c r="T29" s="129">
        <v>63</v>
      </c>
      <c r="U29" s="115">
        <f>P29</f>
        <v>0.89530510730811552</v>
      </c>
      <c r="V29" s="115"/>
      <c r="W29" s="12"/>
      <c r="X29" s="133">
        <v>31.5</v>
      </c>
      <c r="Y29" s="88">
        <f>V31</f>
        <v>0.23222341931099655</v>
      </c>
      <c r="Z29" s="134">
        <f t="shared" ref="Z29:Z33" si="53">ROUND(Y29*100,0)</f>
        <v>23</v>
      </c>
    </row>
    <row r="30" spans="1:66" customFormat="1" ht="14.4">
      <c r="B30" s="44">
        <v>31.5</v>
      </c>
      <c r="C30" s="69">
        <f>(I20-I21)/(E20-E21)*(B30-E21)+I21</f>
        <v>0.38932207915464973</v>
      </c>
      <c r="F30" s="170">
        <f>INDEX(E7:E23,MATCH(0.84,I7:I23,-1)+1)</f>
        <v>59.8</v>
      </c>
      <c r="K30" s="44">
        <v>31.5</v>
      </c>
      <c r="L30" s="69">
        <f>R10</f>
        <v>0.9469541048780058</v>
      </c>
      <c r="N30" s="111"/>
      <c r="O30" s="124">
        <v>31.5</v>
      </c>
      <c r="P30" s="85">
        <f t="shared" si="51"/>
        <v>0.66813809201632779</v>
      </c>
      <c r="Q30" s="119">
        <f t="shared" si="49"/>
        <v>0.23727982333020542</v>
      </c>
      <c r="R30" s="125">
        <f t="shared" si="52"/>
        <v>0.11863991166510271</v>
      </c>
      <c r="S30" s="12"/>
      <c r="T30" s="114"/>
      <c r="U30" s="115">
        <f>U29-R29</f>
        <v>0.78172159966222166</v>
      </c>
      <c r="V30" s="115"/>
      <c r="W30" s="12"/>
      <c r="X30" s="133">
        <v>16</v>
      </c>
      <c r="Y30" s="88">
        <f>V34</f>
        <v>0.14379515292673484</v>
      </c>
      <c r="Z30" s="134">
        <f t="shared" si="53"/>
        <v>14</v>
      </c>
    </row>
    <row r="31" spans="1:66" customFormat="1" ht="14.4">
      <c r="B31" s="44">
        <v>16</v>
      </c>
      <c r="C31" s="69">
        <f>(I23-I24)/(E23-E24)*(B31-E24)+I24</f>
        <v>0</v>
      </c>
      <c r="K31" s="44">
        <v>16</v>
      </c>
      <c r="L31" s="69">
        <f>R11</f>
        <v>0.86171653737224474</v>
      </c>
      <c r="N31" s="111"/>
      <c r="O31" s="124">
        <v>16</v>
      </c>
      <c r="P31" s="85">
        <f t="shared" si="51"/>
        <v>0.43085826868612237</v>
      </c>
      <c r="Q31" s="119">
        <f t="shared" si="49"/>
        <v>5.0310482523264199E-2</v>
      </c>
      <c r="R31" s="125">
        <f t="shared" si="52"/>
        <v>2.51552412616321E-2</v>
      </c>
      <c r="S31" s="12"/>
      <c r="T31" s="114"/>
      <c r="U31" s="115">
        <f>U32+R29</f>
        <v>0.78172159966222166</v>
      </c>
      <c r="V31" s="115">
        <f>U31-V34-V37-V40-V43</f>
        <v>0.23222341931099655</v>
      </c>
      <c r="W31" s="12"/>
      <c r="X31" s="133">
        <v>8</v>
      </c>
      <c r="Y31" s="88">
        <f>V37</f>
        <v>9.5263382412440367E-2</v>
      </c>
      <c r="Z31" s="134">
        <f t="shared" si="53"/>
        <v>10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0.76109557232571634</v>
      </c>
      <c r="N32" s="111"/>
      <c r="O32" s="124">
        <v>8</v>
      </c>
      <c r="P32" s="85">
        <f t="shared" si="51"/>
        <v>0.38054778616285817</v>
      </c>
      <c r="Q32" s="119">
        <f t="shared" si="49"/>
        <v>0.14021628230161659</v>
      </c>
      <c r="R32" s="125">
        <f t="shared" si="52"/>
        <v>7.0108141150808295E-2</v>
      </c>
      <c r="S32" s="12"/>
      <c r="T32" s="114">
        <v>31.5</v>
      </c>
      <c r="U32" s="115">
        <f>P30</f>
        <v>0.66813809201632779</v>
      </c>
      <c r="V32" s="115"/>
      <c r="W32" s="12"/>
      <c r="X32" s="133">
        <v>2</v>
      </c>
      <c r="Y32" s="88">
        <f>V40</f>
        <v>9.7772309884426645E-2</v>
      </c>
      <c r="Z32" s="134">
        <f t="shared" si="53"/>
        <v>10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0.48066300772248316</v>
      </c>
      <c r="N33" s="111"/>
      <c r="O33" s="124">
        <v>2</v>
      </c>
      <c r="P33" s="85">
        <f t="shared" si="51"/>
        <v>0.24033150386124158</v>
      </c>
      <c r="Q33" s="119">
        <f t="shared" si="49"/>
        <v>5.5328337467236616E-2</v>
      </c>
      <c r="R33" s="125">
        <f>Q33/2</f>
        <v>2.7664168733618308E-2</v>
      </c>
      <c r="S33" s="12"/>
      <c r="T33" s="114"/>
      <c r="U33" s="115">
        <f>U32-R30</f>
        <v>0.54949818035122511</v>
      </c>
      <c r="V33" s="115"/>
      <c r="W33" s="12"/>
      <c r="X33" s="135">
        <v>0.5</v>
      </c>
      <c r="Y33" s="97">
        <f>V43</f>
        <v>0.21266733512762326</v>
      </c>
      <c r="Z33" s="136">
        <f t="shared" si="53"/>
        <v>21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0.37000633278800993</v>
      </c>
      <c r="N34" s="111"/>
      <c r="O34" s="126">
        <v>0.5</v>
      </c>
      <c r="P34" s="93">
        <f t="shared" si="51"/>
        <v>0.18500316639400496</v>
      </c>
      <c r="Q34" s="127"/>
      <c r="R34" s="128"/>
      <c r="S34" s="12"/>
      <c r="T34" s="114"/>
      <c r="U34" s="115">
        <f>U35+R30</f>
        <v>0.54949818035122511</v>
      </c>
      <c r="V34" s="115">
        <f>U34-V37-V40-V43</f>
        <v>0.14379515292673484</v>
      </c>
      <c r="W34" s="12"/>
      <c r="X34" s="79"/>
      <c r="Y34" s="79"/>
      <c r="Z34" s="116">
        <f>SUM(Z28:Z33)</f>
        <v>100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0.43085826868612237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0.40570302742449027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0.40570302742449027</v>
      </c>
      <c r="V37" s="115">
        <f>U37-V40-V43</f>
        <v>9.5263382412440367E-2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0.38054778616285817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0.3104396450120499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0.3104396450120499</v>
      </c>
      <c r="V40" s="115">
        <f>U40-V43</f>
        <v>9.7772309884426645E-2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0.24033150386124158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0.21266733512762326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0.21266733512762326</v>
      </c>
      <c r="V43" s="115">
        <f>U43</f>
        <v>0.21266733512762326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0.18500316639400496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129</v>
      </c>
      <c r="C3" s="294"/>
      <c r="D3" s="294" t="s">
        <v>130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'pos15'!AV8</f>
        <v>1</v>
      </c>
      <c r="C5" s="212">
        <f>'pos15'!AY8</f>
        <v>1</v>
      </c>
      <c r="D5" s="211">
        <f>'pos16'!AV8</f>
        <v>1</v>
      </c>
      <c r="E5" s="212">
        <f>'pos16'!AY8</f>
        <v>1</v>
      </c>
      <c r="F5" s="198">
        <f>0.5*(B5+D5)</f>
        <v>1</v>
      </c>
      <c r="G5" s="169">
        <f>0.5*(C5+E5)</f>
        <v>1</v>
      </c>
      <c r="H5" s="195">
        <f>F5-F6</f>
        <v>1.0701982548540601E-2</v>
      </c>
      <c r="I5" s="202">
        <f>G5-G6</f>
        <v>0</v>
      </c>
    </row>
    <row r="6" spans="1:9">
      <c r="A6" s="196">
        <v>128</v>
      </c>
      <c r="B6" s="198">
        <f>'pos15'!AV9</f>
        <v>0.99985007389127356</v>
      </c>
      <c r="C6" s="199">
        <f>'pos15'!AY9</f>
        <v>1</v>
      </c>
      <c r="D6" s="198">
        <f>'pos16'!AV9</f>
        <v>0.97874596101164513</v>
      </c>
      <c r="E6" s="199">
        <f>'pos16'!AY9</f>
        <v>1</v>
      </c>
      <c r="F6" s="198">
        <f t="shared" ref="F6:G13" si="0">0.5*(B6+D6)</f>
        <v>0.9892980174514594</v>
      </c>
      <c r="G6" s="169">
        <f t="shared" si="0"/>
        <v>1</v>
      </c>
      <c r="H6" s="195">
        <f t="shared" ref="H6:H12" si="1">F6-F7</f>
        <v>0.14944916778787543</v>
      </c>
      <c r="I6" s="202">
        <f t="shared" ref="I6:I12" si="2">G6-G7</f>
        <v>4.1011385088198571E-2</v>
      </c>
    </row>
    <row r="7" spans="1:9">
      <c r="A7" s="196">
        <v>64</v>
      </c>
      <c r="B7" s="198">
        <f>'pos15'!AV10</f>
        <v>0.82878478861210603</v>
      </c>
      <c r="C7" s="199">
        <f>'pos15'!AY10</f>
        <v>0.97085261884583907</v>
      </c>
      <c r="D7" s="198">
        <f>'pos16'!AV10</f>
        <v>0.85091291071506192</v>
      </c>
      <c r="E7" s="199">
        <f>'pos16'!AY10</f>
        <v>0.9471246109777639</v>
      </c>
      <c r="F7" s="198">
        <f t="shared" si="0"/>
        <v>0.83984884966358397</v>
      </c>
      <c r="G7" s="169">
        <f t="shared" si="0"/>
        <v>0.95898861491180143</v>
      </c>
      <c r="H7" s="195">
        <f t="shared" si="1"/>
        <v>0.35385676434795033</v>
      </c>
      <c r="I7" s="202">
        <f t="shared" si="2"/>
        <v>9.7591943041490326E-2</v>
      </c>
    </row>
    <row r="8" spans="1:9">
      <c r="A8" s="196">
        <v>32</v>
      </c>
      <c r="B8" s="198">
        <f>'pos15'!AV11</f>
        <v>0.39960184665883519</v>
      </c>
      <c r="C8" s="199">
        <f>'pos15'!AY11</f>
        <v>0.94730453031682638</v>
      </c>
      <c r="D8" s="198">
        <f>'pos16'!AV11</f>
        <v>0.57238232397243216</v>
      </c>
      <c r="E8" s="199">
        <f>'pos16'!AY11</f>
        <v>0.77548881342379583</v>
      </c>
      <c r="F8" s="198">
        <f t="shared" si="0"/>
        <v>0.48599208531563365</v>
      </c>
      <c r="G8" s="169">
        <f t="shared" si="0"/>
        <v>0.8613966718703111</v>
      </c>
      <c r="H8" s="195">
        <f t="shared" si="1"/>
        <v>0.48599208531563365</v>
      </c>
      <c r="I8" s="202">
        <f t="shared" si="2"/>
        <v>0.18176313277956091</v>
      </c>
    </row>
    <row r="9" spans="1:9">
      <c r="A9" s="196">
        <v>16</v>
      </c>
      <c r="B9" s="198">
        <f>'pos15'!AV12</f>
        <v>0</v>
      </c>
      <c r="C9" s="199">
        <f>'pos15'!AY12</f>
        <v>0.86171653737224474</v>
      </c>
      <c r="D9" s="198">
        <f>'pos16'!AV12</f>
        <v>0</v>
      </c>
      <c r="E9" s="199">
        <f>'pos16'!AY12</f>
        <v>0.49755054080925554</v>
      </c>
      <c r="F9" s="198">
        <f t="shared" si="0"/>
        <v>0</v>
      </c>
      <c r="G9" s="169">
        <f t="shared" si="0"/>
        <v>0.67963353909075019</v>
      </c>
      <c r="H9" s="195">
        <f t="shared" si="1"/>
        <v>0</v>
      </c>
      <c r="I9" s="202">
        <f t="shared" si="2"/>
        <v>0.11070185367809526</v>
      </c>
    </row>
    <row r="10" spans="1:9">
      <c r="A10" s="196">
        <v>8</v>
      </c>
      <c r="B10" s="198">
        <f>'pos15'!AV13</f>
        <v>0</v>
      </c>
      <c r="C10" s="199">
        <f>'pos15'!AY13</f>
        <v>0.76109557232571645</v>
      </c>
      <c r="D10" s="198">
        <f>'pos16'!AV13</f>
        <v>0</v>
      </c>
      <c r="E10" s="199">
        <f>'pos16'!AY13</f>
        <v>0.3767677984995933</v>
      </c>
      <c r="F10" s="198">
        <f t="shared" si="0"/>
        <v>0</v>
      </c>
      <c r="G10" s="169">
        <f t="shared" si="0"/>
        <v>0.56893168541265493</v>
      </c>
      <c r="H10" s="195">
        <f t="shared" si="1"/>
        <v>0</v>
      </c>
      <c r="I10" s="202">
        <f t="shared" si="2"/>
        <v>0.22657101701885934</v>
      </c>
    </row>
    <row r="11" spans="1:9">
      <c r="A11" s="196">
        <v>2</v>
      </c>
      <c r="B11" s="198">
        <f>'pos15'!AV14</f>
        <v>0</v>
      </c>
      <c r="C11" s="199">
        <f>'pos15'!AY14</f>
        <v>0.48066300772248316</v>
      </c>
      <c r="D11" s="198">
        <f>'pos16'!AV14</f>
        <v>0</v>
      </c>
      <c r="E11" s="199">
        <f>'pos16'!AY14</f>
        <v>0.20405832906510801</v>
      </c>
      <c r="F11" s="198">
        <f t="shared" si="0"/>
        <v>0</v>
      </c>
      <c r="G11" s="169">
        <f t="shared" si="0"/>
        <v>0.34236066839379559</v>
      </c>
      <c r="H11" s="195">
        <f t="shared" si="1"/>
        <v>0</v>
      </c>
      <c r="I11" s="202">
        <f t="shared" si="2"/>
        <v>5.8978524695510293E-2</v>
      </c>
    </row>
    <row r="12" spans="1:9">
      <c r="A12" s="196">
        <v>1</v>
      </c>
      <c r="B12" s="198">
        <f>'pos15'!AV15</f>
        <v>0</v>
      </c>
      <c r="C12" s="199">
        <f>'pos15'!AY15</f>
        <v>0.40697398279592589</v>
      </c>
      <c r="D12" s="198">
        <f>'pos16'!AV15</f>
        <v>0</v>
      </c>
      <c r="E12" s="199">
        <f>'pos16'!AY15</f>
        <v>0.15979030460064475</v>
      </c>
      <c r="F12" s="198">
        <f t="shared" si="0"/>
        <v>0</v>
      </c>
      <c r="G12" s="169">
        <f t="shared" si="0"/>
        <v>0.28338214369828529</v>
      </c>
      <c r="H12" s="195">
        <f t="shared" si="1"/>
        <v>0</v>
      </c>
      <c r="I12" s="202">
        <f t="shared" si="2"/>
        <v>0.28338214369828529</v>
      </c>
    </row>
    <row r="13" spans="1:9" ht="13.8" thickBot="1">
      <c r="A13" s="197">
        <v>6.3E-2</v>
      </c>
      <c r="B13" s="200">
        <f>'pos15'!AV16</f>
        <v>0</v>
      </c>
      <c r="C13" s="201">
        <f>'pos15'!AY16</f>
        <v>0</v>
      </c>
      <c r="D13" s="200">
        <f>'pos16'!AV16</f>
        <v>0</v>
      </c>
      <c r="E13" s="201">
        <f>'pos16'!AY16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46.831575367990062</v>
      </c>
      <c r="G15" s="214">
        <f>SLOPE(G18:G19,G16:G17)*0.65+INTERCEPT(G18:G19,G16:G17)</f>
        <v>13.858497352579469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0.83984884966358397</v>
      </c>
      <c r="G16" s="170">
        <f>INDEX(G5:G13,MATCH(0.65,G5:G13,-1))</f>
        <v>0.67963353909075019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0.48599208531563365</v>
      </c>
      <c r="G17" s="170" cm="1">
        <f t="array" ref="G17">INDEX(G5:G13,MATCH(0.65,G5:G13,-1)+1)</f>
        <v>0.56893168541265493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64.064728507182792</v>
      </c>
      <c r="G21" s="216">
        <f>SLOPE(G24:G25,G22:G23)*0.84+INTERCEPT(G24:G25,G22:G23)</f>
        <v>30.116522615506582</v>
      </c>
    </row>
    <row r="22" spans="1:9">
      <c r="E22" s="12"/>
      <c r="F22" s="170">
        <f>INDEX(F5:F13,MATCH(0.84,F5:F13,-1))</f>
        <v>0.9892980174514594</v>
      </c>
      <c r="G22" s="170">
        <f>INDEX(G5:G13,MATCH(0.84,G5:G13,-1))</f>
        <v>0.8613966718703111</v>
      </c>
    </row>
    <row r="23" spans="1:9">
      <c r="E23" s="12"/>
      <c r="F23" s="170">
        <f>INDEX(F5:F13,MATCH(0.84,F5:F13,-1)+1)</f>
        <v>0.83984884966358397</v>
      </c>
      <c r="G23" s="170">
        <f>INDEX(G5:G13,MATCH(0.84,G5:G13,-1)+1)</f>
        <v>0.67963353909075019</v>
      </c>
    </row>
    <row r="24" spans="1:9">
      <c r="E24" s="12"/>
      <c r="F24" s="170">
        <f>INDEX(A5:A13,MATCH(0.84,F5:F13,-1))</f>
        <v>128</v>
      </c>
      <c r="G24" s="170">
        <f>INDEX(A5:A13,MATCH(0.84,G5:G13,-1))</f>
        <v>32</v>
      </c>
    </row>
    <row r="25" spans="1:9">
      <c r="E25" s="12"/>
      <c r="F25" s="170">
        <f>INDEX(A5:A13,MATCH(0.84,F5:F13,-1)+1)</f>
        <v>64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N114"/>
  <sheetViews>
    <sheetView topLeftCell="AO3" zoomScale="80" zoomScaleNormal="80" workbookViewId="0">
      <selection activeCell="BC23" sqref="BC23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6.44140625" style="12" customWidth="1"/>
    <col min="24" max="24" width="32.88671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0.5546875" style="12" customWidth="1"/>
    <col min="29" max="29" width="37.8867187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32</v>
      </c>
      <c r="D5" s="20"/>
      <c r="E5" s="2" t="s">
        <v>0</v>
      </c>
      <c r="F5" s="34" t="str">
        <f>'pos16'!C5</f>
        <v>position 16</v>
      </c>
      <c r="G5" s="35"/>
      <c r="H5" s="35"/>
      <c r="I5" s="36"/>
      <c r="K5" s="21" t="s">
        <v>12</v>
      </c>
      <c r="L5" s="22" t="str">
        <f>C5</f>
        <v>position 16</v>
      </c>
      <c r="N5" s="2" t="s">
        <v>0</v>
      </c>
      <c r="O5" s="34" t="str">
        <f>'pos16'!L5</f>
        <v>position 16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SUM(C7:C21)</f>
        <v>152.392</v>
      </c>
      <c r="D6" s="20"/>
      <c r="E6" s="5" t="s">
        <v>4</v>
      </c>
      <c r="F6" s="37">
        <f>'pos16'!C6</f>
        <v>152.392</v>
      </c>
      <c r="G6" s="38"/>
      <c r="H6" s="38"/>
      <c r="I6" s="39"/>
      <c r="K6" s="27" t="s">
        <v>6</v>
      </c>
      <c r="L6" s="28">
        <f>SUM(L7:L17)</f>
        <v>33191</v>
      </c>
      <c r="N6" s="5" t="s">
        <v>4</v>
      </c>
      <c r="O6" s="37">
        <f>'pos16'!L6</f>
        <v>33191</v>
      </c>
      <c r="P6" s="38"/>
      <c r="Q6" s="38"/>
      <c r="R6" s="39"/>
      <c r="S6"/>
      <c r="T6" s="83"/>
      <c r="U6" s="83"/>
    </row>
    <row r="7" spans="1:66" ht="33" thickBot="1">
      <c r="B7" s="44">
        <v>360.16669999999999</v>
      </c>
      <c r="C7" s="44">
        <v>1.41E-2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117</v>
      </c>
      <c r="L7" s="44">
        <v>1788.1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336.5</v>
      </c>
      <c r="C8" s="44">
        <v>2.1600000000000001E-2</v>
      </c>
      <c r="D8" s="20"/>
      <c r="E8" s="32">
        <f t="shared" ref="E8:F22" si="0">B7</f>
        <v>360.16669999999999</v>
      </c>
      <c r="F8" s="30">
        <f t="shared" si="0"/>
        <v>1.41E-2</v>
      </c>
      <c r="G8" s="29">
        <f>F8+G9</f>
        <v>152.39200000000002</v>
      </c>
      <c r="H8" s="9">
        <f>F8/$C$6</f>
        <v>9.252454197070712E-5</v>
      </c>
      <c r="I8" s="10">
        <f t="shared" ref="I8:I21" si="1">I9+H8</f>
        <v>0.99999999999999989</v>
      </c>
      <c r="K8" s="44">
        <v>63</v>
      </c>
      <c r="L8" s="44">
        <v>5755</v>
      </c>
      <c r="N8" s="42">
        <f>K7</f>
        <v>117</v>
      </c>
      <c r="O8" s="30">
        <f>L7</f>
        <v>1788.1</v>
      </c>
      <c r="P8" s="29">
        <f>O8+P9</f>
        <v>33191</v>
      </c>
      <c r="Q8" s="9">
        <f>O8/$L$6</f>
        <v>5.3873037871712208E-2</v>
      </c>
      <c r="R8" s="10">
        <f t="shared" ref="R8:R15" si="2">R9+Q8</f>
        <v>1</v>
      </c>
      <c r="S8"/>
      <c r="T8" s="79"/>
      <c r="U8" s="137">
        <f t="shared" ref="U8:U19" si="3">Q8</f>
        <v>5.3873037871712208E-2</v>
      </c>
      <c r="V8" s="138">
        <f t="shared" ref="V8:V19" si="4">1-R8</f>
        <v>0</v>
      </c>
      <c r="W8" s="139">
        <f t="shared" ref="W8:W19" si="5">SQRT(N8/$N$8)</f>
        <v>1</v>
      </c>
      <c r="X8" s="139">
        <f t="shared" ref="X8:X18" si="6">0.67*((N8/$N$8)^3)+0.33*(N8/$N$8)</f>
        <v>1</v>
      </c>
      <c r="Y8" s="139">
        <f t="shared" ref="Y8:Y17" si="7">X8+Y9</f>
        <v>1.4760775078170218</v>
      </c>
      <c r="Z8" s="139">
        <f t="shared" ref="Z8:Z18" si="8">Y8/$Y$8</f>
        <v>1</v>
      </c>
      <c r="AA8" s="140">
        <f>1-Z8</f>
        <v>0</v>
      </c>
      <c r="AB8" s="141">
        <v>0</v>
      </c>
      <c r="AC8" s="131">
        <f t="shared" ref="AC8:AC19" si="9">AB8/$AB$20</f>
        <v>0</v>
      </c>
      <c r="AD8" s="142">
        <f>AC8+AD9</f>
        <v>0.99999999999999989</v>
      </c>
      <c r="AU8" s="58">
        <v>256</v>
      </c>
      <c r="AV8" s="168">
        <v>1</v>
      </c>
      <c r="AW8" s="168">
        <f t="shared" ref="AW8:AW16" si="10">IFERROR(SLOPE(BI8:BJ8,BG8:BH8)*AU8+INTERCEPT(BI8:BJ8,BG8:BH8),1)</f>
        <v>1</v>
      </c>
      <c r="AX8" s="168">
        <f t="shared" ref="AX8:AX16" si="11">0.5*(AV8+AW8)</f>
        <v>1</v>
      </c>
      <c r="AY8" s="168">
        <f>IFERROR(SLOPE(BM8:BN8,BK8:BL8)*AU8+INTERCEPT(BM8:BN8,BK8:BL8),1)</f>
        <v>1</v>
      </c>
      <c r="AZ8" s="188">
        <f t="shared" ref="AZ8:AZ15" si="12">AV8-AV9</f>
        <v>2.1254038988354873E-2</v>
      </c>
      <c r="BA8" s="189">
        <f>AY8-AY9</f>
        <v>0</v>
      </c>
      <c r="BB8" s="74"/>
      <c r="BC8" s="176">
        <f>IFERROR(INDEX($E$8:$E$24,MATCH(AU8,$E$8:$E$24,-1)),"-")</f>
        <v>265.5</v>
      </c>
      <c r="BD8" s="177" cm="1">
        <f t="array" ref="BD8">IFERROR(INDEX($E$8:$E$24,MATCH(AU8,$E$8:$E$24,-1)+1),BC8)</f>
        <v>241.83330000000001</v>
      </c>
      <c r="BE8" s="177">
        <f>IFERROR(INDEX($I$8:$I$24,MATCH(AU8,$E$8:$E$24,-1)),1)</f>
        <v>0.9991915586120006</v>
      </c>
      <c r="BF8" s="178" cm="1">
        <f t="array" ref="BF8">IFERROR(INDEX($I$8:$I$24,MATCH(AU8,$E$8:$E$24,-1)+1),BE8)</f>
        <v>0.99861541288256594</v>
      </c>
      <c r="BG8" s="177" t="str">
        <f t="shared" ref="BG8:BG16" si="13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312.83330000000001</v>
      </c>
      <c r="C9" s="44">
        <v>3.3700000000000001E-2</v>
      </c>
      <c r="D9" s="20"/>
      <c r="E9" s="32">
        <f t="shared" si="0"/>
        <v>336.5</v>
      </c>
      <c r="F9" s="30">
        <f t="shared" si="0"/>
        <v>2.1600000000000001E-2</v>
      </c>
      <c r="G9" s="26">
        <f>F9+G10</f>
        <v>152.37790000000001</v>
      </c>
      <c r="H9" s="9">
        <f t="shared" ref="H9:H22" si="14">F9/$C$6</f>
        <v>1.4173972387001945E-4</v>
      </c>
      <c r="I9" s="11">
        <f t="shared" si="1"/>
        <v>0.99990747545802916</v>
      </c>
      <c r="K9" s="44">
        <v>31.5</v>
      </c>
      <c r="L9" s="44">
        <v>9133.7000000000007</v>
      </c>
      <c r="N9" s="42">
        <f t="shared" ref="N9:O16" si="15">K8</f>
        <v>63</v>
      </c>
      <c r="O9" s="30">
        <f t="shared" si="15"/>
        <v>5755</v>
      </c>
      <c r="P9" s="29">
        <f t="shared" ref="P9:P15" si="16">O9+P10</f>
        <v>31402.9</v>
      </c>
      <c r="Q9" s="9">
        <f t="shared" ref="Q9:Q16" si="17">O9/$L$6</f>
        <v>0.17339037690940315</v>
      </c>
      <c r="R9" s="11">
        <f t="shared" si="2"/>
        <v>0.94612696212828784</v>
      </c>
      <c r="S9"/>
      <c r="T9" s="79"/>
      <c r="U9" s="90">
        <f t="shared" si="3"/>
        <v>0.17339037690940315</v>
      </c>
      <c r="V9" s="85">
        <f t="shared" si="4"/>
        <v>5.3873037871712159E-2</v>
      </c>
      <c r="W9" s="86">
        <f t="shared" si="5"/>
        <v>0.73379938570534275</v>
      </c>
      <c r="X9" s="86">
        <f t="shared" si="6"/>
        <v>0.28229403732362313</v>
      </c>
      <c r="Y9" s="86">
        <f t="shared" si="7"/>
        <v>0.47607750781702185</v>
      </c>
      <c r="Z9" s="86">
        <f t="shared" si="8"/>
        <v>0.32252880034808956</v>
      </c>
      <c r="AA9" s="84">
        <f t="shared" ref="AA9:AA18" si="18">1-Z9</f>
        <v>0.67747119965191049</v>
      </c>
      <c r="AB9" s="89">
        <f t="shared" ref="AB9:AB18" si="19">X9*(U9/W9)*(AA9/V9)</f>
        <v>0.83881989669219703</v>
      </c>
      <c r="AC9" s="88">
        <f t="shared" si="9"/>
        <v>0.76345194698284624</v>
      </c>
      <c r="AD9" s="91">
        <f t="shared" ref="AD9:AD18" si="20">AC9+AD10</f>
        <v>0.99999999999999989</v>
      </c>
      <c r="AU9" s="58">
        <v>128</v>
      </c>
      <c r="AV9" s="168">
        <f t="shared" ref="AV9:AV16" si="21">IFERROR(SLOPE(BE9:BF9,BC9:BD9)*AU9+INTERCEPT(BE9:BF9,BC9:BD9),0)</f>
        <v>0.97874596101164513</v>
      </c>
      <c r="AW9" s="168">
        <f t="shared" si="10"/>
        <v>1</v>
      </c>
      <c r="AX9" s="168">
        <f t="shared" si="11"/>
        <v>0.98937298050582256</v>
      </c>
      <c r="AY9" s="168">
        <f t="shared" ref="AY9:AY16" si="22">IFERROR(SLOPE(BM9:BN9,BK9:BL9)*AU9+INTERCEPT(BM9:BN9,BK9:BL9),1)</f>
        <v>1</v>
      </c>
      <c r="AZ9" s="188">
        <f t="shared" si="12"/>
        <v>0.12783305029658321</v>
      </c>
      <c r="BA9" s="189">
        <f t="shared" ref="BA9:BA15" si="23">AY9-AY10</f>
        <v>5.2875389022236097E-2</v>
      </c>
      <c r="BB9" s="74"/>
      <c r="BC9" s="171">
        <f t="shared" ref="BC9:BC16" si="24">INDEX($E$8:$E$24,MATCH(AU9,$E$8:$E$24,-1))</f>
        <v>147.16669999999999</v>
      </c>
      <c r="BD9" s="170" cm="1">
        <f t="array" ref="BD9">IFERROR(INDEX($E$8:$E$24,MATCH(AU9,$E$8:$E$24,-1)+1),BC9)</f>
        <v>123.5</v>
      </c>
      <c r="BE9" s="170">
        <f t="shared" ref="BE9:BE16" si="25">INDEX($I$8:$I$24,MATCH(AU9,$E$8:$E$24,-1))</f>
        <v>0.98745931544962984</v>
      </c>
      <c r="BF9" s="172" cm="1">
        <f t="array" ref="BF9">IFERROR(INDEX($I$8:$I$24,MATCH(AU9,$E$8:$E$24,-1)+1),BE9)</f>
        <v>0.97670022048401484</v>
      </c>
      <c r="BG9" s="170" t="str">
        <f t="shared" si="13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6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7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289.16669999999999</v>
      </c>
      <c r="C10" s="44">
        <v>5.3800000000000001E-2</v>
      </c>
      <c r="D10" s="20"/>
      <c r="E10" s="32">
        <f t="shared" si="0"/>
        <v>312.83330000000001</v>
      </c>
      <c r="F10" s="30">
        <f t="shared" si="0"/>
        <v>3.3700000000000001E-2</v>
      </c>
      <c r="G10" s="26">
        <f t="shared" ref="G10:G21" si="28">G11+F10</f>
        <v>152.3563</v>
      </c>
      <c r="H10" s="9">
        <f t="shared" si="14"/>
        <v>2.2114021733424328E-4</v>
      </c>
      <c r="I10" s="11">
        <f t="shared" si="1"/>
        <v>0.99976573573415917</v>
      </c>
      <c r="K10" s="44">
        <v>16</v>
      </c>
      <c r="L10" s="44">
        <v>4008.9</v>
      </c>
      <c r="N10" s="42">
        <f t="shared" si="15"/>
        <v>31.5</v>
      </c>
      <c r="O10" s="30">
        <f t="shared" si="15"/>
        <v>9133.7000000000007</v>
      </c>
      <c r="P10" s="29">
        <f t="shared" si="16"/>
        <v>25647.9</v>
      </c>
      <c r="Q10" s="9">
        <f t="shared" si="17"/>
        <v>0.27518604440962913</v>
      </c>
      <c r="R10" s="11">
        <f t="shared" si="2"/>
        <v>0.77273658521888466</v>
      </c>
      <c r="S10"/>
      <c r="T10" s="79"/>
      <c r="U10" s="90">
        <f t="shared" si="3"/>
        <v>0.27518604440962913</v>
      </c>
      <c r="V10" s="85">
        <f t="shared" si="4"/>
        <v>0.22726341478111534</v>
      </c>
      <c r="W10" s="86">
        <f t="shared" si="5"/>
        <v>0.51887452166277082</v>
      </c>
      <c r="X10" s="86">
        <f t="shared" si="6"/>
        <v>0.10192137005006828</v>
      </c>
      <c r="Y10" s="86">
        <f t="shared" si="7"/>
        <v>0.1937834704933987</v>
      </c>
      <c r="Z10" s="86">
        <f t="shared" si="8"/>
        <v>0.13128272022787341</v>
      </c>
      <c r="AA10" s="84">
        <f t="shared" si="18"/>
        <v>0.86871727977212654</v>
      </c>
      <c r="AB10" s="89">
        <f t="shared" si="19"/>
        <v>0.20662280108675515</v>
      </c>
      <c r="AC10" s="88">
        <f t="shared" si="9"/>
        <v>0.18805774684505047</v>
      </c>
      <c r="AD10" s="91">
        <f t="shared" si="20"/>
        <v>0.23654805301715365</v>
      </c>
      <c r="AU10" s="58">
        <v>64</v>
      </c>
      <c r="AV10" s="168">
        <f t="shared" si="21"/>
        <v>0.85091291071506192</v>
      </c>
      <c r="AW10" s="168">
        <f t="shared" si="10"/>
        <v>0.99999999999999989</v>
      </c>
      <c r="AX10" s="168">
        <f t="shared" si="11"/>
        <v>0.92545645535753085</v>
      </c>
      <c r="AY10" s="168">
        <f t="shared" si="22"/>
        <v>0.9471246109777639</v>
      </c>
      <c r="AZ10" s="188">
        <f t="shared" si="12"/>
        <v>0.27853058674262976</v>
      </c>
      <c r="BA10" s="189">
        <f t="shared" si="23"/>
        <v>0.17163579755396807</v>
      </c>
      <c r="BB10" s="74"/>
      <c r="BC10" s="171">
        <f t="shared" si="24"/>
        <v>76.166700000000006</v>
      </c>
      <c r="BD10" s="170" cm="1">
        <f t="array" ref="BD10">IFERROR(INDEX($E$8:$E$24,MATCH(AU10,$E$8:$E$24,-1)+1),BC10)</f>
        <v>52.5</v>
      </c>
      <c r="BE10" s="170">
        <f t="shared" si="25"/>
        <v>0.90710732846868602</v>
      </c>
      <c r="BF10" s="172" cm="1">
        <f t="array" ref="BF10">IFERROR(INDEX($I$8:$I$24,MATCH(AU10,$E$8:$E$24,-1)+1),BE10)</f>
        <v>0.79779778466061213</v>
      </c>
      <c r="BG10" s="170">
        <f t="shared" si="13"/>
        <v>117</v>
      </c>
      <c r="BH10" s="170" cm="1">
        <f t="array" ref="BH10">IFERROR(INDEX($N$8:$N$24,MATCH(AU10,$N$8:$N$24,-1)+1),BG10)</f>
        <v>63</v>
      </c>
      <c r="BI10" s="170">
        <f t="shared" ref="BI10:BI13" si="29">IFERROR(INDEX($AD$8:$AD$24,MATCH(AU10,$N$8:$N$24,-1)),1)</f>
        <v>0.99999999999999989</v>
      </c>
      <c r="BJ10" s="172" cm="1">
        <f t="array" ref="BJ10">IFERROR(INDEX($AD$8:$AD$24,MATCH(AU10,$N$8:$N$24,-1)+1),BI10)</f>
        <v>0.99999999999999989</v>
      </c>
      <c r="BK10" s="170">
        <f t="shared" si="26"/>
        <v>117</v>
      </c>
      <c r="BL10" s="170" cm="1">
        <f t="array" ref="BL10">IFERROR(INDEX($N$8:$N$24,MATCH(AU10,$N$8:$N$24,-1)+1),BK10)</f>
        <v>63</v>
      </c>
      <c r="BM10" s="170">
        <f t="shared" si="27"/>
        <v>1</v>
      </c>
      <c r="BN10" s="172" cm="1">
        <f t="array" ref="BN10">IFERROR(INDEX($R$8:$R$24,MATCH(AU10,$N$8:$N$24,-1)+1),BM10)</f>
        <v>0.94612696212828784</v>
      </c>
    </row>
    <row r="11" spans="1:66" ht="17.25" customHeight="1">
      <c r="A11"/>
      <c r="B11" s="44">
        <v>265.5</v>
      </c>
      <c r="C11" s="44">
        <v>8.7800000000000003E-2</v>
      </c>
      <c r="D11" s="20"/>
      <c r="E11" s="32">
        <f t="shared" si="0"/>
        <v>289.16669999999999</v>
      </c>
      <c r="F11" s="30">
        <f t="shared" si="0"/>
        <v>5.3800000000000001E-2</v>
      </c>
      <c r="G11" s="26">
        <f t="shared" si="28"/>
        <v>152.32259999999999</v>
      </c>
      <c r="H11" s="9">
        <f t="shared" si="14"/>
        <v>3.5303690482440023E-4</v>
      </c>
      <c r="I11" s="11">
        <f t="shared" si="1"/>
        <v>0.99954459551682495</v>
      </c>
      <c r="K11" s="44">
        <v>8</v>
      </c>
      <c r="L11" s="44">
        <v>3311.6</v>
      </c>
      <c r="N11" s="42">
        <f t="shared" si="15"/>
        <v>16</v>
      </c>
      <c r="O11" s="30">
        <f t="shared" si="15"/>
        <v>4008.9</v>
      </c>
      <c r="P11" s="29">
        <f t="shared" si="16"/>
        <v>16514.2</v>
      </c>
      <c r="Q11" s="9">
        <f t="shared" si="17"/>
        <v>0.12078274230966227</v>
      </c>
      <c r="R11" s="11">
        <f t="shared" si="2"/>
        <v>0.49755054080925554</v>
      </c>
      <c r="S11"/>
      <c r="T11" s="79"/>
      <c r="U11" s="90">
        <f t="shared" si="3"/>
        <v>0.12078274230966227</v>
      </c>
      <c r="V11" s="85">
        <f t="shared" si="4"/>
        <v>0.50244945919074446</v>
      </c>
      <c r="W11" s="86">
        <f t="shared" si="5"/>
        <v>0.36980013081681945</v>
      </c>
      <c r="X11" s="86">
        <f t="shared" si="6"/>
        <v>4.6841677733634783E-2</v>
      </c>
      <c r="Y11" s="86">
        <f t="shared" si="7"/>
        <v>9.1862100443330416E-2</v>
      </c>
      <c r="Z11" s="86">
        <f t="shared" si="8"/>
        <v>6.2233927389887353E-2</v>
      </c>
      <c r="AA11" s="84">
        <f t="shared" si="18"/>
        <v>0.93776607261011269</v>
      </c>
      <c r="AB11" s="89">
        <f t="shared" si="19"/>
        <v>2.8554358019299144E-2</v>
      </c>
      <c r="AC11" s="88">
        <f t="shared" si="9"/>
        <v>2.5988749564292458E-2</v>
      </c>
      <c r="AD11" s="91">
        <f t="shared" si="20"/>
        <v>4.8490306172103176E-2</v>
      </c>
      <c r="AU11" s="58">
        <v>32</v>
      </c>
      <c r="AV11" s="168">
        <f t="shared" si="21"/>
        <v>0.57238232397243216</v>
      </c>
      <c r="AW11" s="168">
        <f t="shared" si="10"/>
        <v>0.24866633788989723</v>
      </c>
      <c r="AX11" s="168">
        <f t="shared" si="11"/>
        <v>0.41052433093116469</v>
      </c>
      <c r="AY11" s="168">
        <f t="shared" si="22"/>
        <v>0.77548881342379583</v>
      </c>
      <c r="AZ11" s="188">
        <f t="shared" si="12"/>
        <v>0.57238232397243216</v>
      </c>
      <c r="BA11" s="189">
        <f t="shared" si="23"/>
        <v>0.27793827261454029</v>
      </c>
      <c r="BB11" s="74"/>
      <c r="BC11" s="171">
        <f t="shared" si="24"/>
        <v>52.5</v>
      </c>
      <c r="BD11" s="170" cm="1">
        <f t="array" ref="BD11">IFERROR(INDEX($E$8:$E$24,MATCH(AU11,$E$8:$E$24,-1)+1),BC11)</f>
        <v>28.833300000000001</v>
      </c>
      <c r="BE11" s="170">
        <f t="shared" si="25"/>
        <v>0.79779778466061213</v>
      </c>
      <c r="BF11" s="172" cm="1">
        <f t="array" ref="BF11">IFERROR(INDEX($I$8:$I$24,MATCH(AU11,$E$8:$E$24,-1)+1),BE11)</f>
        <v>0.53756168302798046</v>
      </c>
      <c r="BG11" s="170">
        <f t="shared" si="13"/>
        <v>63</v>
      </c>
      <c r="BH11" s="170" cm="1">
        <f t="array" ref="BH11">IFERROR(INDEX($N$8:$N$24,MATCH(AU11,$N$8:$N$24,-1)+1),BG11)</f>
        <v>31.5</v>
      </c>
      <c r="BI11" s="170">
        <f t="shared" si="29"/>
        <v>0.99999999999999989</v>
      </c>
      <c r="BJ11" s="172" cm="1">
        <f t="array" ref="BJ11">IFERROR(INDEX($AD$8:$AD$24,MATCH(AU11,$N$8:$N$24,-1)+1),BI11)</f>
        <v>0.23654805301715365</v>
      </c>
      <c r="BK11" s="170">
        <f t="shared" si="26"/>
        <v>63</v>
      </c>
      <c r="BL11" s="170" cm="1">
        <f t="array" ref="BL11">IFERROR(INDEX($N$8:$N$24,MATCH(AU11,$N$8:$N$24,-1)+1),BK11)</f>
        <v>31.5</v>
      </c>
      <c r="BM11" s="170">
        <f t="shared" si="27"/>
        <v>0.94612696212828784</v>
      </c>
      <c r="BN11" s="172" cm="1">
        <f t="array" ref="BN11">IFERROR(INDEX($R$8:$R$24,MATCH(AU11,$N$8:$N$24,-1)+1),BM11)</f>
        <v>0.77273658521888466</v>
      </c>
    </row>
    <row r="12" spans="1:66" ht="17.25" customHeight="1">
      <c r="A12"/>
      <c r="B12" s="44">
        <v>241.83330000000001</v>
      </c>
      <c r="C12" s="44">
        <v>0.1472</v>
      </c>
      <c r="D12" s="20"/>
      <c r="E12" s="32">
        <f t="shared" si="0"/>
        <v>265.5</v>
      </c>
      <c r="F12" s="30">
        <f t="shared" si="0"/>
        <v>8.7800000000000003E-2</v>
      </c>
      <c r="G12" s="26">
        <f t="shared" si="28"/>
        <v>152.2688</v>
      </c>
      <c r="H12" s="9">
        <f t="shared" si="14"/>
        <v>5.7614572943461603E-4</v>
      </c>
      <c r="I12" s="11">
        <f t="shared" si="1"/>
        <v>0.9991915586120006</v>
      </c>
      <c r="K12" s="44">
        <v>4</v>
      </c>
      <c r="L12" s="44">
        <v>2420.8000000000002</v>
      </c>
      <c r="N12" s="42">
        <f t="shared" si="15"/>
        <v>8</v>
      </c>
      <c r="O12" s="30">
        <f t="shared" si="15"/>
        <v>3311.6</v>
      </c>
      <c r="P12" s="29">
        <f t="shared" si="16"/>
        <v>12505.300000000001</v>
      </c>
      <c r="Q12" s="9">
        <f t="shared" si="17"/>
        <v>9.9774035130005115E-2</v>
      </c>
      <c r="R12" s="11">
        <f t="shared" si="2"/>
        <v>0.37676779849959324</v>
      </c>
      <c r="S12"/>
      <c r="T12" s="79"/>
      <c r="U12" s="90">
        <f t="shared" si="3"/>
        <v>9.9774035130005115E-2</v>
      </c>
      <c r="V12" s="85">
        <f t="shared" si="4"/>
        <v>0.62323220150040681</v>
      </c>
      <c r="W12" s="86">
        <f t="shared" si="5"/>
        <v>0.26148818018424541</v>
      </c>
      <c r="X12" s="86">
        <f t="shared" si="6"/>
        <v>2.2778286639781271E-2</v>
      </c>
      <c r="Y12" s="86">
        <f>X12+Y13</f>
        <v>4.5020422709695633E-2</v>
      </c>
      <c r="Z12" s="86">
        <f t="shared" si="8"/>
        <v>3.0500039781973614E-2</v>
      </c>
      <c r="AA12" s="84">
        <f t="shared" si="18"/>
        <v>0.96949996021802642</v>
      </c>
      <c r="AB12" s="89">
        <f t="shared" si="19"/>
        <v>1.3520241177875163E-2</v>
      </c>
      <c r="AC12" s="88">
        <f t="shared" si="9"/>
        <v>1.2305447798306217E-2</v>
      </c>
      <c r="AD12" s="91">
        <f t="shared" si="20"/>
        <v>2.2501556607810721E-2</v>
      </c>
      <c r="AU12" s="58">
        <v>16</v>
      </c>
      <c r="AV12" s="168">
        <f t="shared" si="21"/>
        <v>0</v>
      </c>
      <c r="AW12" s="168">
        <f t="shared" si="10"/>
        <v>4.8490306172103176E-2</v>
      </c>
      <c r="AX12" s="168">
        <f t="shared" si="11"/>
        <v>2.4245153086051588E-2</v>
      </c>
      <c r="AY12" s="168">
        <f t="shared" si="22"/>
        <v>0.49755054080925554</v>
      </c>
      <c r="AZ12" s="188">
        <f t="shared" si="12"/>
        <v>0</v>
      </c>
      <c r="BA12" s="189">
        <f t="shared" si="23"/>
        <v>0.12078274230966224</v>
      </c>
      <c r="BB12" s="74"/>
      <c r="BC12" s="171">
        <f t="shared" si="24"/>
        <v>16</v>
      </c>
      <c r="BD12" s="170" cm="1">
        <f t="array" ref="BD12">IFERROR(INDEX($E$8:$E$24,MATCH(AU12,$E$8:$E$24,-1)+1),BC12)</f>
        <v>0</v>
      </c>
      <c r="BE12" s="170">
        <f t="shared" si="25"/>
        <v>0</v>
      </c>
      <c r="BF12" s="172" cm="1">
        <f t="array" ref="BF12">IFERROR(INDEX($I$8:$I$24,MATCH(AU12,$E$8:$E$24,-1)+1),BE12)</f>
        <v>0</v>
      </c>
      <c r="BG12" s="170">
        <f t="shared" si="13"/>
        <v>16</v>
      </c>
      <c r="BH12" s="170" cm="1">
        <f t="array" ref="BH12">IFERROR(INDEX($N$8:$N$24,MATCH(AU12,$N$8:$N$24,-1)+1),BG12)</f>
        <v>8</v>
      </c>
      <c r="BI12" s="170">
        <f t="shared" si="29"/>
        <v>4.8490306172103176E-2</v>
      </c>
      <c r="BJ12" s="172" cm="1">
        <f t="array" ref="BJ12">IFERROR(INDEX($AD$8:$AD$24,MATCH(AU12,$N$8:$N$24,-1)+1),BI12)</f>
        <v>2.2501556607810721E-2</v>
      </c>
      <c r="BK12" s="170">
        <f t="shared" si="26"/>
        <v>16</v>
      </c>
      <c r="BL12" s="170" cm="1">
        <f t="array" ref="BL12">IFERROR(INDEX($N$8:$N$24,MATCH(AU12,$N$8:$N$24,-1)+1),BK12)</f>
        <v>8</v>
      </c>
      <c r="BM12" s="170">
        <f t="shared" si="27"/>
        <v>0.49755054080925554</v>
      </c>
      <c r="BN12" s="172" cm="1">
        <f t="array" ref="BN12">IFERROR(INDEX($R$8:$R$24,MATCH(AU12,$N$8:$N$24,-1)+1),BM12)</f>
        <v>0.37676779849959324</v>
      </c>
    </row>
    <row r="13" spans="1:66" ht="17.25" customHeight="1">
      <c r="A13"/>
      <c r="B13" s="44">
        <v>218.16669999999999</v>
      </c>
      <c r="C13" s="44">
        <v>0.25430000000000003</v>
      </c>
      <c r="D13" s="20"/>
      <c r="E13" s="32">
        <f t="shared" si="0"/>
        <v>241.83330000000001</v>
      </c>
      <c r="F13" s="30">
        <f t="shared" si="0"/>
        <v>0.1472</v>
      </c>
      <c r="G13" s="26">
        <f t="shared" si="28"/>
        <v>152.18100000000001</v>
      </c>
      <c r="H13" s="9">
        <f t="shared" si="14"/>
        <v>9.6592997007716945E-4</v>
      </c>
      <c r="I13" s="11">
        <f t="shared" si="1"/>
        <v>0.99861541288256594</v>
      </c>
      <c r="K13" s="44">
        <v>2</v>
      </c>
      <c r="L13" s="44">
        <v>1469.3</v>
      </c>
      <c r="N13" s="42">
        <f t="shared" si="15"/>
        <v>4</v>
      </c>
      <c r="O13" s="30">
        <f t="shared" si="15"/>
        <v>2420.8000000000002</v>
      </c>
      <c r="P13" s="29">
        <f t="shared" si="16"/>
        <v>9193.7000000000007</v>
      </c>
      <c r="Q13" s="9">
        <f t="shared" si="17"/>
        <v>7.2935434304480129E-2</v>
      </c>
      <c r="R13" s="11">
        <f t="shared" si="2"/>
        <v>0.27699376336958814</v>
      </c>
      <c r="S13"/>
      <c r="T13" s="79"/>
      <c r="U13" s="90">
        <f t="shared" si="3"/>
        <v>7.2935434304480129E-2</v>
      </c>
      <c r="V13" s="85">
        <f t="shared" si="4"/>
        <v>0.72300623663041186</v>
      </c>
      <c r="W13" s="86">
        <f t="shared" si="5"/>
        <v>0.18490006540840973</v>
      </c>
      <c r="X13" s="86">
        <f t="shared" si="6"/>
        <v>1.1308824291511121E-2</v>
      </c>
      <c r="Y13" s="86">
        <f t="shared" si="7"/>
        <v>2.2242136069914362E-2</v>
      </c>
      <c r="Z13" s="86">
        <f t="shared" si="8"/>
        <v>1.5068406606105911E-2</v>
      </c>
      <c r="AA13" s="84">
        <f t="shared" si="18"/>
        <v>0.98493159339389413</v>
      </c>
      <c r="AB13" s="89">
        <f t="shared" si="19"/>
        <v>6.076912594438065E-3</v>
      </c>
      <c r="AC13" s="88">
        <f t="shared" si="9"/>
        <v>5.5309021282917287E-3</v>
      </c>
      <c r="AD13" s="91">
        <f t="shared" si="20"/>
        <v>1.0196108809504504E-2</v>
      </c>
      <c r="AU13" s="58">
        <v>8</v>
      </c>
      <c r="AV13" s="168">
        <f t="shared" si="21"/>
        <v>0</v>
      </c>
      <c r="AW13" s="168">
        <f t="shared" si="10"/>
        <v>2.2501556607810721E-2</v>
      </c>
      <c r="AX13" s="168">
        <f t="shared" si="11"/>
        <v>1.125077830390536E-2</v>
      </c>
      <c r="AY13" s="168">
        <f t="shared" si="22"/>
        <v>0.3767677984995933</v>
      </c>
      <c r="AZ13" s="188">
        <f t="shared" si="12"/>
        <v>0</v>
      </c>
      <c r="BA13" s="189">
        <f t="shared" si="23"/>
        <v>0.17270946943448529</v>
      </c>
      <c r="BB13" s="74"/>
      <c r="BC13" s="171">
        <f t="shared" si="24"/>
        <v>16</v>
      </c>
      <c r="BD13" s="170" cm="1">
        <f t="array" ref="BD13">IFERROR(INDEX($E$8:$E$24,MATCH(AU13,$E$8:$E$24,-1)+1),BC13)</f>
        <v>0</v>
      </c>
      <c r="BE13" s="170">
        <f t="shared" si="25"/>
        <v>0</v>
      </c>
      <c r="BF13" s="172" cm="1">
        <f t="array" ref="BF13">IFERROR(INDEX($I$8:$I$24,MATCH(AU13,$E$8:$E$24,-1)+1),BE13)</f>
        <v>0</v>
      </c>
      <c r="BG13" s="170">
        <f t="shared" si="13"/>
        <v>8</v>
      </c>
      <c r="BH13" s="170" cm="1">
        <f t="array" ref="BH13">IFERROR(INDEX($N$8:$N$24,MATCH(AU13,$N$8:$N$24,-1)+1),BG13)</f>
        <v>4</v>
      </c>
      <c r="BI13" s="170">
        <f t="shared" si="29"/>
        <v>2.2501556607810721E-2</v>
      </c>
      <c r="BJ13" s="172" cm="1">
        <f t="array" ref="BJ13">IFERROR(INDEX($AD$8:$AD$24,MATCH(AU13,$N$8:$N$24,-1)+1),BI13)</f>
        <v>1.0196108809504504E-2</v>
      </c>
      <c r="BK13" s="170">
        <f t="shared" si="26"/>
        <v>8</v>
      </c>
      <c r="BL13" s="170" cm="1">
        <f t="array" ref="BL13">IFERROR(INDEX($N$8:$N$24,MATCH(AU13,$N$8:$N$24,-1)+1),BK13)</f>
        <v>4</v>
      </c>
      <c r="BM13" s="170">
        <f t="shared" si="27"/>
        <v>0.37676779849959324</v>
      </c>
      <c r="BN13" s="172" cm="1">
        <f t="array" ref="BN13">IFERROR(INDEX($R$8:$R$24,MATCH(AU13,$N$8:$N$24,-1)+1),BM13)</f>
        <v>0.27699376336958814</v>
      </c>
    </row>
    <row r="14" spans="1:66" ht="17.25" customHeight="1">
      <c r="A14"/>
      <c r="B14" s="44">
        <v>194.5</v>
      </c>
      <c r="C14" s="44">
        <v>0.45440000000000003</v>
      </c>
      <c r="D14" s="20"/>
      <c r="E14" s="32">
        <f t="shared" si="0"/>
        <v>218.16669999999999</v>
      </c>
      <c r="F14" s="30">
        <f t="shared" si="0"/>
        <v>0.25430000000000003</v>
      </c>
      <c r="G14" s="26">
        <f t="shared" si="28"/>
        <v>152.03380000000001</v>
      </c>
      <c r="H14" s="9">
        <f t="shared" si="14"/>
        <v>1.6687227675993492E-3</v>
      </c>
      <c r="I14" s="11">
        <f t="shared" si="1"/>
        <v>0.99764948291248878</v>
      </c>
      <c r="K14" s="44">
        <v>1</v>
      </c>
      <c r="L14" s="44">
        <v>584.5</v>
      </c>
      <c r="N14" s="42">
        <f t="shared" si="15"/>
        <v>2</v>
      </c>
      <c r="O14" s="30">
        <f t="shared" si="15"/>
        <v>1469.3</v>
      </c>
      <c r="P14" s="29">
        <f t="shared" si="16"/>
        <v>6772.9000000000005</v>
      </c>
      <c r="Q14" s="9">
        <f t="shared" si="17"/>
        <v>4.4268024464463256E-2</v>
      </c>
      <c r="R14" s="11">
        <f t="shared" si="2"/>
        <v>0.20405832906510801</v>
      </c>
      <c r="S14"/>
      <c r="T14" s="79"/>
      <c r="U14" s="90">
        <f t="shared" si="3"/>
        <v>4.4268024464463256E-2</v>
      </c>
      <c r="V14" s="85">
        <f t="shared" si="4"/>
        <v>0.79594167093489199</v>
      </c>
      <c r="W14" s="86">
        <f t="shared" si="5"/>
        <v>0.13074409009212271</v>
      </c>
      <c r="X14" s="86">
        <f t="shared" si="6"/>
        <v>5.644372267208121E-3</v>
      </c>
      <c r="Y14" s="86">
        <f t="shared" si="7"/>
        <v>1.0933311778403242E-2</v>
      </c>
      <c r="Z14" s="86">
        <f t="shared" si="8"/>
        <v>7.4070038466832067E-3</v>
      </c>
      <c r="AA14" s="84">
        <f t="shared" si="18"/>
        <v>0.99259299615331675</v>
      </c>
      <c r="AB14" s="89">
        <f t="shared" si="19"/>
        <v>2.3832724223894768E-3</v>
      </c>
      <c r="AC14" s="88">
        <f t="shared" si="9"/>
        <v>2.169135446403743E-3</v>
      </c>
      <c r="AD14" s="91">
        <f t="shared" si="20"/>
        <v>4.6652066812127753E-3</v>
      </c>
      <c r="AU14" s="58">
        <v>2</v>
      </c>
      <c r="AV14" s="168">
        <f t="shared" si="21"/>
        <v>0</v>
      </c>
      <c r="AW14" s="168">
        <f t="shared" si="10"/>
        <v>4.6652066812127753E-3</v>
      </c>
      <c r="AX14" s="168">
        <f t="shared" si="11"/>
        <v>2.3326033406063876E-3</v>
      </c>
      <c r="AY14" s="168">
        <f t="shared" si="22"/>
        <v>0.20405832906510801</v>
      </c>
      <c r="AZ14" s="188">
        <f t="shared" si="12"/>
        <v>0</v>
      </c>
      <c r="BA14" s="189">
        <f t="shared" si="23"/>
        <v>4.4268024464463263E-2</v>
      </c>
      <c r="BB14" s="74"/>
      <c r="BC14" s="171">
        <f t="shared" si="24"/>
        <v>16</v>
      </c>
      <c r="BD14" s="170" cm="1">
        <f t="array" ref="BD14">IFERROR(INDEX($E$8:$E$24,MATCH(AU14,$E$8:$E$24,-1)+1),BC14)</f>
        <v>0</v>
      </c>
      <c r="BE14" s="170">
        <f t="shared" si="25"/>
        <v>0</v>
      </c>
      <c r="BF14" s="172" cm="1">
        <f t="array" ref="BF14">IFERROR(INDEX($I$8:$I$24,MATCH(AU14,$E$8:$E$24,-1)+1),BE14)</f>
        <v>0</v>
      </c>
      <c r="BG14" s="170">
        <f t="shared" si="13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4.6652066812127753E-3</v>
      </c>
      <c r="BJ14" s="172" cm="1">
        <f t="array" ref="BJ14">IFERROR(INDEX($AD$8:$AD$24,MATCH(AU14,$N$8:$N$24,-1)+1),BI14)</f>
        <v>2.4960712348090319E-3</v>
      </c>
      <c r="BK14" s="170">
        <f t="shared" si="26"/>
        <v>2</v>
      </c>
      <c r="BL14" s="170" cm="1">
        <f t="array" ref="BL14">IFERROR(INDEX($N$8:$N$24,MATCH(AU14,$N$8:$N$24,-1)+1),BK14)</f>
        <v>1</v>
      </c>
      <c r="BM14" s="170">
        <f t="shared" si="27"/>
        <v>0.20405832906510801</v>
      </c>
      <c r="BN14" s="172" cm="1">
        <f t="array" ref="BN14">IFERROR(INDEX($R$8:$R$24,MATCH(AU14,$N$8:$N$24,-1)+1),BM14)</f>
        <v>0.15979030460064475</v>
      </c>
    </row>
    <row r="15" spans="1:66" ht="17.25" customHeight="1">
      <c r="A15"/>
      <c r="B15" s="44">
        <v>170.83330000000001</v>
      </c>
      <c r="C15" s="44">
        <v>0.84419999999999995</v>
      </c>
      <c r="D15" s="20"/>
      <c r="E15" s="32">
        <f t="shared" si="0"/>
        <v>194.5</v>
      </c>
      <c r="F15" s="30">
        <f t="shared" si="0"/>
        <v>0.45440000000000003</v>
      </c>
      <c r="G15" s="26">
        <f t="shared" si="28"/>
        <v>151.77950000000001</v>
      </c>
      <c r="H15" s="9">
        <f t="shared" si="14"/>
        <v>2.9817838206730013E-3</v>
      </c>
      <c r="I15" s="11">
        <f t="shared" si="1"/>
        <v>0.99598076014488945</v>
      </c>
      <c r="K15" s="44">
        <v>0.5</v>
      </c>
      <c r="L15" s="44">
        <v>206.3</v>
      </c>
      <c r="N15" s="42">
        <f t="shared" si="15"/>
        <v>1</v>
      </c>
      <c r="O15" s="30">
        <f t="shared" si="15"/>
        <v>584.5</v>
      </c>
      <c r="P15" s="29">
        <f t="shared" si="16"/>
        <v>5303.6</v>
      </c>
      <c r="Q15" s="9">
        <f t="shared" si="17"/>
        <v>1.7610195534934169E-2</v>
      </c>
      <c r="R15" s="11">
        <f t="shared" si="2"/>
        <v>0.15979030460064475</v>
      </c>
      <c r="S15"/>
      <c r="T15" s="79"/>
      <c r="U15" s="90">
        <f t="shared" si="3"/>
        <v>1.7610195534934169E-2</v>
      </c>
      <c r="V15" s="85">
        <f t="shared" si="4"/>
        <v>0.84020969539935519</v>
      </c>
      <c r="W15" s="86">
        <f t="shared" si="5"/>
        <v>9.2450032704204863E-2</v>
      </c>
      <c r="X15" s="86">
        <f t="shared" si="6"/>
        <v>2.8209311487856306E-3</v>
      </c>
      <c r="Y15" s="86">
        <f t="shared" si="7"/>
        <v>5.2889395111951204E-3</v>
      </c>
      <c r="Z15" s="86">
        <f t="shared" si="8"/>
        <v>3.583104195535747E-3</v>
      </c>
      <c r="AA15" s="84">
        <f t="shared" si="18"/>
        <v>0.99641689580446424</v>
      </c>
      <c r="AB15" s="89">
        <f t="shared" si="19"/>
        <v>6.3723994255529635E-4</v>
      </c>
      <c r="AC15" s="88">
        <f t="shared" si="9"/>
        <v>5.7998394739746967E-4</v>
      </c>
      <c r="AD15" s="91">
        <f t="shared" si="20"/>
        <v>2.4960712348090319E-3</v>
      </c>
      <c r="AU15" s="58">
        <v>1</v>
      </c>
      <c r="AV15" s="168">
        <f t="shared" si="21"/>
        <v>0</v>
      </c>
      <c r="AW15" s="168">
        <f t="shared" si="10"/>
        <v>2.4960712348090319E-3</v>
      </c>
      <c r="AX15" s="168">
        <f t="shared" si="11"/>
        <v>1.248035617404516E-3</v>
      </c>
      <c r="AY15" s="168">
        <f t="shared" si="22"/>
        <v>0.15979030460064475</v>
      </c>
      <c r="AZ15" s="188">
        <f t="shared" si="12"/>
        <v>0</v>
      </c>
      <c r="BA15" s="189">
        <f t="shared" si="23"/>
        <v>0.15979030460064475</v>
      </c>
      <c r="BB15" s="74"/>
      <c r="BC15" s="171">
        <f t="shared" si="24"/>
        <v>16</v>
      </c>
      <c r="BD15" s="170" cm="1">
        <f t="array" ref="BD15">IFERROR(INDEX($E$8:$E$24,MATCH(AU15,$E$8:$E$24,-1)+1),BC15)</f>
        <v>0</v>
      </c>
      <c r="BE15" s="170">
        <f t="shared" si="25"/>
        <v>0</v>
      </c>
      <c r="BF15" s="172" cm="1">
        <f t="array" ref="BF15">IFERROR(INDEX($I$8:$I$24,MATCH(AU15,$E$8:$E$24,-1)+1),BE15)</f>
        <v>0</v>
      </c>
      <c r="BG15" s="170">
        <f t="shared" si="13"/>
        <v>1</v>
      </c>
      <c r="BH15" s="170" cm="1">
        <f t="array" ref="BH15">IFERROR(INDEX($N$8:$N$24,MATCH(AU15,$N$8:$N$24,-1)+1),BG15)</f>
        <v>0.5</v>
      </c>
      <c r="BI15" s="170">
        <f t="shared" ref="BI15" si="30">IFERROR(INDEX($AD$8:$AD$24,MATCH(AU15,$N$8:$N$24,-1)),1)</f>
        <v>2.4960712348090319E-3</v>
      </c>
      <c r="BJ15" s="172" cm="1">
        <f t="array" ref="BJ15">IFERROR(INDEX($AD$8:$AD$24,MATCH(AU15,$N$8:$N$24,-1)+1),BI15)</f>
        <v>1.9160872874115621E-3</v>
      </c>
      <c r="BK15" s="170">
        <f t="shared" si="26"/>
        <v>1</v>
      </c>
      <c r="BL15" s="170" cm="1">
        <f t="array" ref="BL15">IFERROR(INDEX($N$8:$N$24,MATCH(AU15,$N$8:$N$24,-1)+1),BK15)</f>
        <v>0.5</v>
      </c>
      <c r="BM15" s="170">
        <f t="shared" si="27"/>
        <v>0.15979030460064475</v>
      </c>
      <c r="BN15" s="172" cm="1">
        <f t="array" ref="BN15">IFERROR(INDEX($R$8:$R$24,MATCH(AU15,$N$8:$N$24,-1)+1),BM15)</f>
        <v>0.14218010906571057</v>
      </c>
    </row>
    <row r="16" spans="1:66" ht="17.25" customHeight="1" thickBot="1">
      <c r="A16"/>
      <c r="B16" s="44">
        <v>147.16669999999999</v>
      </c>
      <c r="C16" s="44">
        <v>1.6395999999999999</v>
      </c>
      <c r="D16" s="20"/>
      <c r="E16" s="32">
        <f t="shared" si="0"/>
        <v>170.83330000000001</v>
      </c>
      <c r="F16" s="30">
        <f t="shared" si="0"/>
        <v>0.84419999999999995</v>
      </c>
      <c r="G16" s="26">
        <f t="shared" si="28"/>
        <v>151.32510000000002</v>
      </c>
      <c r="H16" s="9">
        <f t="shared" si="14"/>
        <v>5.5396608745865925E-3</v>
      </c>
      <c r="I16" s="11">
        <f t="shared" si="1"/>
        <v>0.99299897632421641</v>
      </c>
      <c r="K16" s="44">
        <v>0.25</v>
      </c>
      <c r="L16" s="44">
        <v>2018.7</v>
      </c>
      <c r="N16" s="42">
        <f t="shared" si="15"/>
        <v>0.5</v>
      </c>
      <c r="O16" s="30">
        <f t="shared" si="15"/>
        <v>206.3</v>
      </c>
      <c r="P16" s="29">
        <f>O16+P17</f>
        <v>4719.1000000000004</v>
      </c>
      <c r="Q16" s="9">
        <f t="shared" si="17"/>
        <v>6.2155403573257812E-3</v>
      </c>
      <c r="R16" s="11">
        <f>Q16+R17</f>
        <v>0.14218010906571057</v>
      </c>
      <c r="S16"/>
      <c r="T16" s="79"/>
      <c r="U16" s="90">
        <f t="shared" si="3"/>
        <v>6.2155403573257812E-3</v>
      </c>
      <c r="V16" s="85">
        <f t="shared" si="4"/>
        <v>0.85781989093428945</v>
      </c>
      <c r="W16" s="86">
        <f t="shared" si="5"/>
        <v>6.5372045046061353E-2</v>
      </c>
      <c r="X16" s="86">
        <f t="shared" si="6"/>
        <v>1.4103087012905116E-3</v>
      </c>
      <c r="Y16" s="86">
        <f t="shared" si="7"/>
        <v>2.4680083624094898E-3</v>
      </c>
      <c r="Z16" s="86">
        <f t="shared" si="8"/>
        <v>1.6720045860325039E-3</v>
      </c>
      <c r="AA16" s="84">
        <f t="shared" si="18"/>
        <v>0.99832799541396755</v>
      </c>
      <c r="AB16" s="89">
        <f t="shared" si="19"/>
        <v>1.5605516325350674E-4</v>
      </c>
      <c r="AC16" s="88">
        <f t="shared" si="9"/>
        <v>1.4203361018549375E-4</v>
      </c>
      <c r="AD16" s="91">
        <f t="shared" si="20"/>
        <v>1.9160872874115621E-3</v>
      </c>
      <c r="AU16" s="58">
        <v>6.3E-2</v>
      </c>
      <c r="AV16" s="168">
        <f t="shared" si="21"/>
        <v>0</v>
      </c>
      <c r="AW16" s="168">
        <f t="shared" si="10"/>
        <v>0</v>
      </c>
      <c r="AX16" s="168">
        <f t="shared" si="11"/>
        <v>0</v>
      </c>
      <c r="AY16" s="168">
        <f t="shared" si="22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4"/>
        <v>16</v>
      </c>
      <c r="BD16" s="174" cm="1">
        <f t="array" ref="BD16">IFERROR(INDEX($E$8:$E$24,MATCH(AU16,$E$8:$E$24,-1)+1),BC16)</f>
        <v>0</v>
      </c>
      <c r="BE16" s="174">
        <f t="shared" si="25"/>
        <v>0</v>
      </c>
      <c r="BF16" s="175" cm="1">
        <f t="array" ref="BF16">IFERROR(INDEX($I$8:$I$24,MATCH(AU16,$E$8:$E$24,-1)+1),BE16)</f>
        <v>0</v>
      </c>
      <c r="BG16" s="174">
        <f t="shared" si="13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6"/>
        <v>6.3E-2</v>
      </c>
      <c r="BL16" s="174" cm="1">
        <f t="array" ref="BL16">IFERROR(INDEX($N$8:$N$24,MATCH(AU16,$N$8:$N$24,-1)+1),BK16)</f>
        <v>0</v>
      </c>
      <c r="BM16" s="174">
        <f t="shared" si="27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123.5</v>
      </c>
      <c r="C17" s="44">
        <v>3.3513000000000002</v>
      </c>
      <c r="D17" s="20"/>
      <c r="E17" s="32">
        <f t="shared" si="0"/>
        <v>147.16669999999999</v>
      </c>
      <c r="F17" s="30">
        <f t="shared" si="0"/>
        <v>1.6395999999999999</v>
      </c>
      <c r="G17" s="26">
        <f t="shared" si="28"/>
        <v>150.48090000000002</v>
      </c>
      <c r="H17" s="9">
        <f t="shared" si="14"/>
        <v>1.0759094965614993E-2</v>
      </c>
      <c r="I17" s="11">
        <f t="shared" si="1"/>
        <v>0.98745931544962984</v>
      </c>
      <c r="K17" s="65">
        <v>0.125</v>
      </c>
      <c r="L17" s="44">
        <v>2494.1</v>
      </c>
      <c r="N17" s="42">
        <f t="shared" ref="N17:N19" si="31">K16</f>
        <v>0.25</v>
      </c>
      <c r="O17" s="30">
        <f t="shared" ref="O17:O19" si="32">L16</f>
        <v>2018.7</v>
      </c>
      <c r="P17" s="29">
        <f t="shared" ref="P17:P19" si="33">O17+P18</f>
        <v>4512.8</v>
      </c>
      <c r="Q17" s="9">
        <f t="shared" ref="Q17:Q19" si="34">O17/$L$6</f>
        <v>6.0820704407821398E-2</v>
      </c>
      <c r="R17" s="11">
        <f t="shared" ref="R17:R19" si="35">Q17+R18</f>
        <v>0.1359645687083848</v>
      </c>
      <c r="S17"/>
      <c r="T17" s="79"/>
      <c r="U17" s="90">
        <f t="shared" si="3"/>
        <v>6.0820704407821398E-2</v>
      </c>
      <c r="V17" s="85">
        <f t="shared" si="4"/>
        <v>0.8640354312916152</v>
      </c>
      <c r="W17" s="86">
        <f t="shared" si="5"/>
        <v>4.6225016352102431E-2</v>
      </c>
      <c r="X17" s="86">
        <f t="shared" si="6"/>
        <v>7.0513474150746779E-4</v>
      </c>
      <c r="Y17" s="86">
        <f t="shared" si="7"/>
        <v>1.0576996611189782E-3</v>
      </c>
      <c r="Z17" s="86">
        <f t="shared" si="8"/>
        <v>7.1656105828969328E-4</v>
      </c>
      <c r="AA17" s="84">
        <f t="shared" si="18"/>
        <v>0.99928343894171034</v>
      </c>
      <c r="AB17" s="89">
        <f t="shared" si="19"/>
        <v>1.0730096380492746E-3</v>
      </c>
      <c r="AC17" s="88">
        <f t="shared" si="9"/>
        <v>9.7659974510675937E-4</v>
      </c>
      <c r="AD17" s="91">
        <f t="shared" si="20"/>
        <v>1.7740536772260685E-3</v>
      </c>
    </row>
    <row r="18" spans="1:66" ht="17.25" customHeight="1">
      <c r="A18"/>
      <c r="B18" s="44">
        <v>99.833299999999994</v>
      </c>
      <c r="C18" s="44">
        <v>7.2541000000000002</v>
      </c>
      <c r="D18" s="20"/>
      <c r="E18" s="32">
        <f t="shared" si="0"/>
        <v>123.5</v>
      </c>
      <c r="F18" s="30">
        <f t="shared" si="0"/>
        <v>3.3513000000000002</v>
      </c>
      <c r="G18" s="26">
        <f t="shared" si="28"/>
        <v>148.84130000000002</v>
      </c>
      <c r="H18" s="9">
        <f t="shared" si="14"/>
        <v>2.199131187988871E-2</v>
      </c>
      <c r="I18" s="11">
        <f t="shared" si="1"/>
        <v>0.97670022048401484</v>
      </c>
      <c r="K18" s="65">
        <v>6.3E-2</v>
      </c>
      <c r="L18" s="65">
        <v>0</v>
      </c>
      <c r="N18" s="42">
        <f t="shared" si="31"/>
        <v>0.125</v>
      </c>
      <c r="O18" s="30">
        <f t="shared" si="32"/>
        <v>2494.1</v>
      </c>
      <c r="P18" s="29">
        <f t="shared" si="33"/>
        <v>2494.1</v>
      </c>
      <c r="Q18" s="9">
        <f t="shared" si="34"/>
        <v>7.5143864300563398E-2</v>
      </c>
      <c r="R18" s="11">
        <f t="shared" si="35"/>
        <v>7.5143864300563398E-2</v>
      </c>
      <c r="S18"/>
      <c r="T18" s="79"/>
      <c r="U18" s="90">
        <f t="shared" si="3"/>
        <v>7.5143864300563398E-2</v>
      </c>
      <c r="V18" s="85">
        <f t="shared" si="4"/>
        <v>0.92485613569943659</v>
      </c>
      <c r="W18" s="86">
        <f t="shared" si="5"/>
        <v>3.2686022523030676E-2</v>
      </c>
      <c r="X18" s="86">
        <f t="shared" si="6"/>
        <v>3.525649196115104E-4</v>
      </c>
      <c r="Y18" s="86">
        <f>X18+Y19</f>
        <v>3.525649196115104E-4</v>
      </c>
      <c r="Z18" s="86">
        <f t="shared" si="8"/>
        <v>2.3885257904438932E-4</v>
      </c>
      <c r="AA18" s="84">
        <f t="shared" si="18"/>
        <v>0.99976114742095556</v>
      </c>
      <c r="AB18" s="89">
        <f t="shared" si="19"/>
        <v>8.7617855662123914E-4</v>
      </c>
      <c r="AC18" s="88">
        <f t="shared" si="9"/>
        <v>7.9745393211930898E-4</v>
      </c>
      <c r="AD18" s="91">
        <f t="shared" si="20"/>
        <v>7.9745393211930898E-4</v>
      </c>
      <c r="AU18" s="194" t="s">
        <v>80</v>
      </c>
      <c r="AV18" s="235">
        <f t="shared" ref="AV18:AY18" si="36">SLOPE(AV21:AV22,AV19:AV20)*0.65+INTERCEPT(AV21:AV22,AV19:AV20)</f>
        <v>40.917389152586111</v>
      </c>
      <c r="AW18" s="236">
        <f t="shared" si="36"/>
        <v>49.093174224957444</v>
      </c>
      <c r="AX18" s="191">
        <f>SLOPE(AX21:AX22,AX19:AX20)*0.65+INTERCEPT(AX21:AX22,AX19:AX20)</f>
        <v>46.882002979984108</v>
      </c>
      <c r="AY18" s="237">
        <f t="shared" si="36"/>
        <v>24.776018229179662</v>
      </c>
    </row>
    <row r="19" spans="1:66" ht="17.25" customHeight="1" thickBot="1">
      <c r="A19"/>
      <c r="B19" s="44">
        <v>76.166700000000006</v>
      </c>
      <c r="C19" s="44">
        <v>16.657900000000001</v>
      </c>
      <c r="E19" s="32">
        <f t="shared" si="0"/>
        <v>99.833299999999994</v>
      </c>
      <c r="F19" s="30">
        <f t="shared" si="0"/>
        <v>7.2541000000000002</v>
      </c>
      <c r="G19" s="26">
        <f t="shared" si="28"/>
        <v>145.49</v>
      </c>
      <c r="H19" s="9">
        <f t="shared" si="14"/>
        <v>4.7601580135440184E-2</v>
      </c>
      <c r="I19" s="11">
        <f t="shared" si="1"/>
        <v>0.95470890860412616</v>
      </c>
      <c r="K19"/>
      <c r="L19"/>
      <c r="N19" s="42">
        <f t="shared" si="31"/>
        <v>6.3E-2</v>
      </c>
      <c r="O19" s="30">
        <f t="shared" si="32"/>
        <v>0</v>
      </c>
      <c r="P19" s="29">
        <f t="shared" si="33"/>
        <v>0</v>
      </c>
      <c r="Q19" s="9">
        <f t="shared" si="34"/>
        <v>0</v>
      </c>
      <c r="R19" s="11">
        <f t="shared" si="35"/>
        <v>0</v>
      </c>
      <c r="S19"/>
      <c r="T19" s="79"/>
      <c r="U19" s="92">
        <f t="shared" si="3"/>
        <v>0</v>
      </c>
      <c r="V19" s="93">
        <f t="shared" si="4"/>
        <v>1</v>
      </c>
      <c r="W19" s="94">
        <f t="shared" si="5"/>
        <v>2.3204774044612856E-2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9"/>
        <v>0</v>
      </c>
      <c r="AD19" s="98">
        <f>AC19</f>
        <v>0</v>
      </c>
      <c r="AU19" s="193"/>
      <c r="AV19" s="170">
        <f t="shared" ref="AV19:AW19" si="37">INDEX(AV8:AV16,MATCH(0.65,AV8:AV16,-1))</f>
        <v>0.85091291071506192</v>
      </c>
      <c r="AW19" s="170">
        <f t="shared" si="37"/>
        <v>0.99999999999999989</v>
      </c>
      <c r="AX19" s="170">
        <f>INDEX(AX8:AX16,MATCH(0.65,AX8:AX16,-1))</f>
        <v>0.92545645535753085</v>
      </c>
      <c r="AY19" s="170">
        <f t="shared" ref="AY19" si="38">INDEX(AY8:AY16,MATCH(0.65,AY8:AY16,-1))</f>
        <v>0.77548881342379583</v>
      </c>
    </row>
    <row r="20" spans="1:66" ht="17.25" customHeight="1">
      <c r="A20"/>
      <c r="B20" s="44">
        <v>52.5</v>
      </c>
      <c r="C20" s="44">
        <v>39.657899999999998</v>
      </c>
      <c r="E20" s="32">
        <f t="shared" si="0"/>
        <v>76.166700000000006</v>
      </c>
      <c r="F20" s="30">
        <f t="shared" si="0"/>
        <v>16.657900000000001</v>
      </c>
      <c r="G20" s="26">
        <f t="shared" si="28"/>
        <v>138.23590000000002</v>
      </c>
      <c r="H20" s="9">
        <f t="shared" si="14"/>
        <v>0.10930954380807392</v>
      </c>
      <c r="I20" s="11">
        <f t="shared" si="1"/>
        <v>0.90710732846868602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1.0987199652934334</v>
      </c>
      <c r="AC20" s="78">
        <f>SUM(AC8:AC19)</f>
        <v>0.99999999999999989</v>
      </c>
      <c r="AD20" s="148"/>
      <c r="AV20" s="170" cm="1">
        <f t="array" ref="AV20">INDEX(AV8:AV16,MATCH(0.65,AV8:AV16,-1)+1)</f>
        <v>0.57238232397243216</v>
      </c>
      <c r="AW20" s="170" cm="1">
        <f t="array" ref="AW20">INDEX(AW8:AW16,MATCH(0.65,AW8:AW16,-1)+1)</f>
        <v>0.24866633788989723</v>
      </c>
      <c r="AX20" s="170" cm="1">
        <f t="array" ref="AX20">INDEX(AX8:AX16,MATCH(0.65,AX8:AX16,-1)+1)</f>
        <v>0.41052433093116469</v>
      </c>
      <c r="AY20" s="170" cm="1">
        <f t="array" ref="AY20">INDEX(AY8:AY16,MATCH(0.65,AY8:AY16,-1)+1)</f>
        <v>0.49755054080925554</v>
      </c>
      <c r="BD20" s="169"/>
    </row>
    <row r="21" spans="1:66" ht="17.25" customHeight="1">
      <c r="A21"/>
      <c r="B21" s="44">
        <v>28.833300000000001</v>
      </c>
      <c r="C21" s="44">
        <v>81.920100000000005</v>
      </c>
      <c r="E21" s="32">
        <f t="shared" si="0"/>
        <v>52.5</v>
      </c>
      <c r="F21" s="30">
        <f t="shared" si="0"/>
        <v>39.657899999999998</v>
      </c>
      <c r="G21" s="26">
        <f t="shared" si="28"/>
        <v>121.578</v>
      </c>
      <c r="H21" s="9">
        <f t="shared" si="14"/>
        <v>0.26023610163263161</v>
      </c>
      <c r="I21" s="11">
        <f t="shared" si="1"/>
        <v>0.79779778466061213</v>
      </c>
      <c r="K21"/>
      <c r="L21"/>
      <c r="N21" t="s">
        <v>80</v>
      </c>
      <c r="O21" s="159">
        <f>N11+(0.65-R11)/(R10-R11)*(N10-N11)</f>
        <v>24.586796697942784</v>
      </c>
      <c r="S21"/>
      <c r="T21"/>
      <c r="W21" t="s">
        <v>80</v>
      </c>
      <c r="X21" s="159">
        <f>N10+(0.65-AD10)/(AD9-AD10)*(N9-N10)</f>
        <v>48.559012530427523</v>
      </c>
      <c r="AV21" s="170">
        <f t="shared" ref="AV21:AW21" si="39">INDEX($AU$8:$AU$16,MATCH(0.65,AV8:AV16,-1))</f>
        <v>64</v>
      </c>
      <c r="AW21" s="170">
        <f t="shared" si="39"/>
        <v>64</v>
      </c>
      <c r="AX21" s="170">
        <f>INDEX($AU$8:$AU$16,MATCH(0.65,AX8:AX16,-1))</f>
        <v>64</v>
      </c>
      <c r="AY21" s="170">
        <f t="shared" ref="AY21" si="40">INDEX($AU$8:$AU$16,MATCH(0.65,AY8:AY16,-1))</f>
        <v>32</v>
      </c>
      <c r="BD21" s="169"/>
    </row>
    <row r="22" spans="1:66" ht="17.25" customHeight="1">
      <c r="A22"/>
      <c r="B22" s="63">
        <v>16</v>
      </c>
      <c r="C22" s="63">
        <v>0</v>
      </c>
      <c r="E22" s="32">
        <f t="shared" si="0"/>
        <v>28.833300000000001</v>
      </c>
      <c r="F22" s="30">
        <f t="shared" si="0"/>
        <v>81.920100000000005</v>
      </c>
      <c r="G22" s="26">
        <f>F22</f>
        <v>81.920100000000005</v>
      </c>
      <c r="H22" s="9">
        <f t="shared" si="14"/>
        <v>0.53756168302798046</v>
      </c>
      <c r="I22" s="11">
        <f>H22</f>
        <v>0.53756168302798046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/>
      <c r="C23"/>
      <c r="E23" s="32">
        <f t="shared" ref="E23" si="41">B22</f>
        <v>16</v>
      </c>
      <c r="F23" s="30">
        <f t="shared" ref="F23" si="42">C22</f>
        <v>0</v>
      </c>
      <c r="G23" s="26">
        <f>F23</f>
        <v>0</v>
      </c>
      <c r="H23" s="9">
        <f t="shared" ref="H23" si="43">F23/$C$6</f>
        <v>0</v>
      </c>
      <c r="I23" s="11">
        <f>H23</f>
        <v>0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I24" s="23"/>
      <c r="N24"/>
      <c r="O24"/>
      <c r="P24"/>
      <c r="Q24"/>
      <c r="R24"/>
      <c r="AU24" s="194" t="s">
        <v>176</v>
      </c>
      <c r="AV24" s="235">
        <f t="shared" ref="AV24:AW24" si="44">SLOPE(AV27:AV28,AV25:AV26)*0.84+INTERCEPT(AV27:AV28,AV25:AV26)</f>
        <v>62.746230541622111</v>
      </c>
      <c r="AW24" s="236">
        <f t="shared" si="44"/>
        <v>57.185451074266268</v>
      </c>
      <c r="AX24" s="191">
        <f>SLOPE(AX27:AX28,AX25:AX26)*0.84+INTERCEPT(AX27:AX28,AX25:AX26)</f>
        <v>58.689384402871859</v>
      </c>
      <c r="AY24" s="237">
        <f>SLOPE(AY27:AY28,AY25:AY26)*0.84+INTERCEPT(AY27:AY28,AY25:AY26)</f>
        <v>44.027549030320614</v>
      </c>
    </row>
    <row r="25" spans="1:66" ht="17.25" customHeight="1" thickBot="1">
      <c r="A25"/>
      <c r="B25"/>
      <c r="C25"/>
      <c r="E25" t="s">
        <v>80</v>
      </c>
      <c r="F25" s="159">
        <f>E22+(0.65-I22)/(I21-I22)*(E21-E22)</f>
        <v>39.058798689794472</v>
      </c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0.85091291071506192</v>
      </c>
      <c r="AW25" s="170">
        <f t="shared" si="45"/>
        <v>0.99999999999999989</v>
      </c>
      <c r="AX25" s="170">
        <f>INDEX(AX8:AX16,MATCH(0.84,AX8:AX16,-1))</f>
        <v>0.92545645535753085</v>
      </c>
      <c r="AY25" s="170">
        <f>INDEX(AY8:AY16,MATCH(0.84,AY8:AY16,-1))</f>
        <v>0.9471246109777639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s="239" t="s">
        <v>176</v>
      </c>
      <c r="F26" s="240">
        <f t="shared" ref="F26" si="46">SLOPE(F29:F30,F27:F28)*0.84+INTERCEPT(F29:F30,F27:F28)</f>
        <v>61.637236649037391</v>
      </c>
      <c r="I26" s="23"/>
      <c r="M26"/>
      <c r="N26" s="287"/>
      <c r="O26"/>
      <c r="P26"/>
      <c r="Q26"/>
      <c r="R26"/>
      <c r="Z26" s="82"/>
      <c r="AV26" s="170">
        <f t="shared" ref="AV26:AW26" si="47">INDEX(AV8:AV16,MATCH(0.84,AV8:AV16,-1)+1)</f>
        <v>0.57238232397243216</v>
      </c>
      <c r="AW26" s="170">
        <f t="shared" si="47"/>
        <v>0.24866633788989723</v>
      </c>
      <c r="AX26" s="170">
        <f>INDEX(AX8:AX16,MATCH(0.84,AX8:AX16,-1)+1)</f>
        <v>0.41052433093116469</v>
      </c>
      <c r="AY26" s="170">
        <f>INDEX(AY8:AY16,MATCH(0.84,AY8:AY16,-1)+1)</f>
        <v>0.77548881342379583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F27" s="170">
        <f>INDEX(I7:I23,MATCH(0.84,I7:I23,-1))</f>
        <v>0.90710732846868602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8">INDEX($AU$8:$AU$16,MATCH(0.84,AV8:AV16,-1))</f>
        <v>64</v>
      </c>
      <c r="AW27" s="170">
        <f t="shared" si="48"/>
        <v>64</v>
      </c>
      <c r="AX27" s="170">
        <f>INDEX($AU$8:$AU$16,MATCH(0.84,AX8:AX16,-1))</f>
        <v>64</v>
      </c>
      <c r="AY27" s="170">
        <f>INDEX($AU$8:$AU$16,MATCH(0.84,AY8:AY16,-1))</f>
        <v>64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E28"/>
      <c r="F28" s="170">
        <f>INDEX(I7:I23,MATCH(0.84,I7:I23,-1)+1)</f>
        <v>0.79779778466061213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0.10378941688504029</v>
      </c>
      <c r="R28" s="123">
        <f>Q28</f>
        <v>0.10378941688504029</v>
      </c>
      <c r="T28" s="113"/>
      <c r="U28" s="115">
        <f>U29+R28</f>
        <v>1</v>
      </c>
      <c r="V28" s="115">
        <f>U28-V31-V34-V37-V40-V43</f>
        <v>0.21698946566108224</v>
      </c>
      <c r="X28" s="130">
        <v>63</v>
      </c>
      <c r="Y28" s="131">
        <f>V28</f>
        <v>0.21698946566108224</v>
      </c>
      <c r="Z28" s="132">
        <f>ROUND(Y28*100,0)</f>
        <v>22</v>
      </c>
      <c r="AV28" s="170">
        <f t="shared" ref="AV28:AW28" si="50">INDEX($AU$8:$AU$16,MATCH(0.84,AV8:AV16,-1)+1)</f>
        <v>32</v>
      </c>
      <c r="AW28" s="170">
        <f t="shared" si="50"/>
        <v>32</v>
      </c>
      <c r="AX28" s="170">
        <f>INDEX($AU$8:$AU$16,MATCH(0.84,AX8:AX16,-1)+1)</f>
        <v>32</v>
      </c>
      <c r="AY28" s="170">
        <f>INDEX($AU$8:$AU$16,MATCH(0.84,AY8:AY16,-1)+1)</f>
        <v>32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(I20-I21)/(E20-E21)*(B29-E21)+I21</f>
        <v>0.84629420410163159</v>
      </c>
      <c r="F29" s="170">
        <f>INDEX(E7:E23,MATCH(0.84,I7:I23,-1))</f>
        <v>76.166700000000006</v>
      </c>
      <c r="K29" s="44">
        <v>63</v>
      </c>
      <c r="L29" s="69">
        <f>((R9-R10)/(N9-N10))*(K29-N10)+R10</f>
        <v>0.94612696212828784</v>
      </c>
      <c r="N29" s="111"/>
      <c r="O29" s="124">
        <v>63</v>
      </c>
      <c r="P29" s="85">
        <f t="shared" ref="P29:P34" si="51">(C29+L29)/2</f>
        <v>0.89621058311495971</v>
      </c>
      <c r="Q29" s="119">
        <f t="shared" si="49"/>
        <v>0.22640009755208401</v>
      </c>
      <c r="R29" s="125">
        <f t="shared" ref="R29:R32" si="52">Q29/2</f>
        <v>0.11320004877604201</v>
      </c>
      <c r="S29" s="12"/>
      <c r="T29" s="129">
        <v>63</v>
      </c>
      <c r="U29" s="115">
        <f>P29</f>
        <v>0.89621058311495971</v>
      </c>
      <c r="V29" s="115"/>
      <c r="W29" s="12"/>
      <c r="X29" s="133">
        <v>31.5</v>
      </c>
      <c r="Y29" s="88">
        <f>V31</f>
        <v>0.32371765635516603</v>
      </c>
      <c r="Z29" s="134">
        <f t="shared" ref="Z29:Z33" si="53">ROUND(Y29*100,0)</f>
        <v>32</v>
      </c>
    </row>
    <row r="30" spans="1:66" customFormat="1" ht="14.4">
      <c r="B30" s="44">
        <v>31.5</v>
      </c>
      <c r="C30" s="69">
        <f>(I21-I22)/(E21-E22)*(B30-E22)+I22</f>
        <v>0.56688438590686674</v>
      </c>
      <c r="F30" s="170">
        <f>INDEX(E7:E23,MATCH(0.84,I7:I23,-1)+1)</f>
        <v>52.5</v>
      </c>
      <c r="K30" s="44">
        <v>31.5</v>
      </c>
      <c r="L30" s="69">
        <f>R10</f>
        <v>0.77273658521888466</v>
      </c>
      <c r="N30" s="111"/>
      <c r="O30" s="124">
        <v>31.5</v>
      </c>
      <c r="P30" s="85">
        <f t="shared" si="51"/>
        <v>0.6698104855628757</v>
      </c>
      <c r="Q30" s="119">
        <f t="shared" si="49"/>
        <v>0.42103521515824793</v>
      </c>
      <c r="R30" s="125">
        <f t="shared" si="52"/>
        <v>0.21051760757912397</v>
      </c>
      <c r="S30" s="12"/>
      <c r="T30" s="114"/>
      <c r="U30" s="115">
        <f>U29-R29</f>
        <v>0.78301053433891776</v>
      </c>
      <c r="V30" s="115"/>
      <c r="W30" s="12"/>
      <c r="X30" s="133">
        <v>16</v>
      </c>
      <c r="Y30" s="88">
        <f>V34</f>
        <v>0.24071329315653955</v>
      </c>
      <c r="Z30" s="134">
        <f t="shared" si="53"/>
        <v>24</v>
      </c>
    </row>
    <row r="31" spans="1:66" customFormat="1" ht="14.4">
      <c r="B31" s="44">
        <v>16</v>
      </c>
      <c r="C31" s="69">
        <v>0</v>
      </c>
      <c r="K31" s="44">
        <v>16</v>
      </c>
      <c r="L31" s="69">
        <f>R11</f>
        <v>0.49755054080925554</v>
      </c>
      <c r="N31" s="111"/>
      <c r="O31" s="124">
        <v>16</v>
      </c>
      <c r="P31" s="85">
        <f t="shared" si="51"/>
        <v>0.24877527040462777</v>
      </c>
      <c r="Q31" s="119">
        <f t="shared" si="49"/>
        <v>6.0391371154831147E-2</v>
      </c>
      <c r="R31" s="125">
        <f t="shared" si="52"/>
        <v>3.0195685577415574E-2</v>
      </c>
      <c r="S31" s="12"/>
      <c r="T31" s="114"/>
      <c r="U31" s="115">
        <f>U32+R29</f>
        <v>0.78301053433891776</v>
      </c>
      <c r="V31" s="115">
        <f>U31-V34-V37-V40-V43</f>
        <v>0.32371765635516603</v>
      </c>
      <c r="W31" s="12"/>
      <c r="X31" s="133">
        <v>8</v>
      </c>
      <c r="Y31" s="88">
        <f>V37</f>
        <v>7.3373052936036853E-2</v>
      </c>
      <c r="Z31" s="134">
        <f t="shared" si="53"/>
        <v>7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0.37676779849959324</v>
      </c>
      <c r="N32" s="111"/>
      <c r="O32" s="124">
        <v>8</v>
      </c>
      <c r="P32" s="85">
        <f t="shared" si="51"/>
        <v>0.18838389924979662</v>
      </c>
      <c r="Q32" s="119">
        <f t="shared" si="49"/>
        <v>8.6354734717242615E-2</v>
      </c>
      <c r="R32" s="125">
        <f t="shared" si="52"/>
        <v>4.3177367358621307E-2</v>
      </c>
      <c r="S32" s="12"/>
      <c r="T32" s="114">
        <v>31.5</v>
      </c>
      <c r="U32" s="115">
        <f>P30</f>
        <v>0.6698104855628757</v>
      </c>
      <c r="V32" s="115"/>
      <c r="W32" s="12"/>
      <c r="X32" s="133">
        <v>2</v>
      </c>
      <c r="Y32" s="88">
        <f>V40</f>
        <v>5.8646922358470688E-2</v>
      </c>
      <c r="Z32" s="134">
        <f t="shared" si="53"/>
        <v>6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0.20405832906510801</v>
      </c>
      <c r="N33" s="111"/>
      <c r="O33" s="124">
        <v>2</v>
      </c>
      <c r="P33" s="85">
        <f t="shared" si="51"/>
        <v>0.10202916453255401</v>
      </c>
      <c r="Q33" s="119">
        <f t="shared" si="49"/>
        <v>3.0939109999698719E-2</v>
      </c>
      <c r="R33" s="125">
        <f>Q33/2</f>
        <v>1.546955499984936E-2</v>
      </c>
      <c r="S33" s="12"/>
      <c r="T33" s="114"/>
      <c r="U33" s="115">
        <f>U32-R30</f>
        <v>0.45929287798375174</v>
      </c>
      <c r="V33" s="115"/>
      <c r="W33" s="12"/>
      <c r="X33" s="135">
        <v>0.5</v>
      </c>
      <c r="Y33" s="97">
        <f>V43</f>
        <v>8.655960953270464E-2</v>
      </c>
      <c r="Z33" s="136">
        <f t="shared" si="53"/>
        <v>9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0.14218010906571057</v>
      </c>
      <c r="N34" s="111"/>
      <c r="O34" s="126">
        <v>0.5</v>
      </c>
      <c r="P34" s="93">
        <f t="shared" si="51"/>
        <v>7.1090054532855287E-2</v>
      </c>
      <c r="Q34" s="127"/>
      <c r="R34" s="128"/>
      <c r="S34" s="12"/>
      <c r="T34" s="114"/>
      <c r="U34" s="115">
        <f>U35+R30</f>
        <v>0.45929287798375174</v>
      </c>
      <c r="V34" s="115">
        <f>U34-V37-V40-V43</f>
        <v>0.24071329315653955</v>
      </c>
      <c r="W34" s="12"/>
      <c r="X34" s="79"/>
      <c r="Y34" s="79"/>
      <c r="Z34" s="116">
        <f>SUM(Z28:Z33)</f>
        <v>100</v>
      </c>
    </row>
    <row r="35" spans="2:26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0.24877527040462777</v>
      </c>
      <c r="V35" s="115"/>
      <c r="W35" s="12"/>
      <c r="X35" s="12"/>
      <c r="Y35" s="12"/>
      <c r="Z35" s="12"/>
    </row>
    <row r="36" spans="2:26" customFormat="1" ht="13.2">
      <c r="B36" s="12"/>
      <c r="C36" s="13"/>
      <c r="N36" s="12"/>
      <c r="O36" s="12"/>
      <c r="P36" s="12"/>
      <c r="Q36" s="12"/>
      <c r="T36" s="114"/>
      <c r="U36" s="115">
        <f>U35-R31</f>
        <v>0.21857958482721218</v>
      </c>
      <c r="V36" s="115"/>
      <c r="W36" s="12"/>
      <c r="X36" s="12"/>
      <c r="Y36" s="12"/>
      <c r="Z36" s="12"/>
    </row>
    <row r="37" spans="2:26" customFormat="1" ht="13.2">
      <c r="B37" s="12"/>
      <c r="C37" s="13"/>
      <c r="N37" s="12"/>
      <c r="O37" s="12"/>
      <c r="P37" s="12"/>
      <c r="Q37" s="12"/>
      <c r="T37" s="114"/>
      <c r="U37" s="115">
        <f>U38+R31</f>
        <v>0.21857958482721218</v>
      </c>
      <c r="V37" s="115">
        <f>U37-V40-V43</f>
        <v>7.3373052936036853E-2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0.18838389924979662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0.14520653189117533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0.14520653189117533</v>
      </c>
      <c r="V40" s="115">
        <f>U40-V43</f>
        <v>5.8646922358470688E-2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0.10202916453255401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8.655960953270464E-2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8.655960953270464E-2</v>
      </c>
      <c r="V43" s="115">
        <f>U43</f>
        <v>8.655960953270464E-2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7.1090054532855287E-2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N114"/>
  <sheetViews>
    <sheetView topLeftCell="AF1" zoomScale="80" zoomScaleNormal="80" workbookViewId="0">
      <selection activeCell="BB28" sqref="BB28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5546875" style="12" customWidth="1"/>
    <col min="24" max="24" width="30.88671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6.6640625" style="12" customWidth="1"/>
    <col min="29" max="29" width="34.10937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33</v>
      </c>
      <c r="D5" s="20"/>
      <c r="E5" s="2" t="s">
        <v>0</v>
      </c>
      <c r="F5" s="34" t="str">
        <f>'pos17'!C5</f>
        <v>position 17</v>
      </c>
      <c r="G5" s="35"/>
      <c r="H5" s="35"/>
      <c r="I5" s="36"/>
      <c r="K5" s="21" t="s">
        <v>12</v>
      </c>
      <c r="L5" s="22" t="str">
        <f>C5</f>
        <v>position 17</v>
      </c>
      <c r="N5" s="2" t="s">
        <v>0</v>
      </c>
      <c r="O5" s="34" t="str">
        <f>'pos17'!L5</f>
        <v>position 17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150.50540000000001</v>
      </c>
      <c r="D6" s="20"/>
      <c r="E6" s="5" t="s">
        <v>4</v>
      </c>
      <c r="F6" s="37">
        <f>'pos17'!C6</f>
        <v>150.50540000000001</v>
      </c>
      <c r="G6" s="38"/>
      <c r="H6" s="38"/>
      <c r="I6" s="39"/>
      <c r="K6" s="27" t="s">
        <v>6</v>
      </c>
      <c r="L6" s="28">
        <f>SUM(L7:L17)</f>
        <v>30862.699999999997</v>
      </c>
      <c r="N6" s="5" t="s">
        <v>4</v>
      </c>
      <c r="O6" s="37">
        <f>'pos17'!L6</f>
        <v>30862.699999999997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82</v>
      </c>
      <c r="L7" s="44">
        <v>911.2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126.0333</v>
      </c>
      <c r="C8" s="44">
        <v>8.8599999999999998E-2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150.50540000000001</v>
      </c>
      <c r="H8" s="9">
        <f t="shared" ref="H8:H24" si="2">F8/$C$6</f>
        <v>0</v>
      </c>
      <c r="I8" s="10">
        <f t="shared" ref="I8" si="3">I9+H8</f>
        <v>1</v>
      </c>
      <c r="K8" s="44">
        <v>63</v>
      </c>
      <c r="L8" s="44">
        <v>2805</v>
      </c>
      <c r="N8" s="42">
        <f>K7</f>
        <v>82</v>
      </c>
      <c r="O8" s="30">
        <f>L7</f>
        <v>911.2</v>
      </c>
      <c r="P8" s="29">
        <f>O8+P9</f>
        <v>30862.7</v>
      </c>
      <c r="Q8" s="9">
        <f>O8/$L$6</f>
        <v>2.9524312519643457E-2</v>
      </c>
      <c r="R8" s="10">
        <f t="shared" ref="R8:R15" si="4">R9+Q8</f>
        <v>1</v>
      </c>
      <c r="S8"/>
      <c r="T8" s="79"/>
      <c r="U8" s="137">
        <f t="shared" ref="U8:U19" si="5">Q8</f>
        <v>2.9524312519643457E-2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1.856098480102842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1.0000000000000002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118.1</v>
      </c>
      <c r="C9" s="44">
        <v>0.1447</v>
      </c>
      <c r="D9" s="20"/>
      <c r="E9" s="32">
        <f t="shared" si="0"/>
        <v>126.0333</v>
      </c>
      <c r="F9" s="30">
        <f t="shared" si="1"/>
        <v>8.8599999999999998E-2</v>
      </c>
      <c r="G9" s="29">
        <f>F9+G10</f>
        <v>150.50540000000001</v>
      </c>
      <c r="H9" s="9">
        <f t="shared" si="2"/>
        <v>5.8868319674908675E-4</v>
      </c>
      <c r="I9" s="10">
        <f t="shared" ref="I9:I22" si="16">I10+H9</f>
        <v>1</v>
      </c>
      <c r="K9" s="44">
        <v>31.5</v>
      </c>
      <c r="L9" s="44">
        <v>8748.9</v>
      </c>
      <c r="N9" s="42">
        <f t="shared" ref="N9:O16" si="17">K8</f>
        <v>63</v>
      </c>
      <c r="O9" s="30">
        <f t="shared" si="17"/>
        <v>2805</v>
      </c>
      <c r="P9" s="29">
        <f t="shared" ref="P9:P15" si="18">O9+P10</f>
        <v>29951.5</v>
      </c>
      <c r="Q9" s="9">
        <f t="shared" ref="Q9:Q16" si="19">O9/$L$6</f>
        <v>9.0886409808603921E-2</v>
      </c>
      <c r="R9" s="11">
        <f t="shared" si="4"/>
        <v>0.97047568748035662</v>
      </c>
      <c r="S9"/>
      <c r="T9" s="79"/>
      <c r="U9" s="90">
        <f t="shared" si="5"/>
        <v>9.0886409808603921E-2</v>
      </c>
      <c r="V9" s="85">
        <f t="shared" si="6"/>
        <v>2.9524312519643381E-2</v>
      </c>
      <c r="W9" s="86">
        <f t="shared" si="7"/>
        <v>0.87652306468616625</v>
      </c>
      <c r="X9" s="86">
        <f t="shared" si="8"/>
        <v>0.55738354420278291</v>
      </c>
      <c r="Y9" s="86">
        <f t="shared" si="9"/>
        <v>0.85609848010284195</v>
      </c>
      <c r="Z9" s="86">
        <f t="shared" si="10"/>
        <v>0.46123548361259775</v>
      </c>
      <c r="AA9" s="84">
        <f t="shared" ref="AA9:AA18" si="20">1-Z9</f>
        <v>0.53876451638740219</v>
      </c>
      <c r="AB9" s="89">
        <f t="shared" ref="AB9:AB18" si="21">X9*(U9/W9)*(AA9/V9)</f>
        <v>1.054651400346017</v>
      </c>
      <c r="AC9" s="88">
        <f t="shared" si="11"/>
        <v>0.63392662956196655</v>
      </c>
      <c r="AD9" s="91">
        <f t="shared" ref="AD9:AD18" si="22">AC9+AD10</f>
        <v>1.0000000000000002</v>
      </c>
      <c r="AU9" s="58">
        <v>128</v>
      </c>
      <c r="AV9" s="168">
        <f t="shared" ref="AV9:AV16" si="23">IFERROR(SLOPE(BE9:BF9,BC9:BD9)*AU9+INTERCEPT(BE9:BF9,BC9:BD9),0)</f>
        <v>1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4.9524761618706004E-2</v>
      </c>
      <c r="BA9" s="189">
        <f t="shared" ref="BA9:BA15" si="25">AY9-AY10</f>
        <v>2.7970401334398987E-2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126.0333</v>
      </c>
      <c r="BE9" s="170">
        <f t="shared" ref="BE9:BE16" si="27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110.16670000000001</v>
      </c>
      <c r="C10" s="44">
        <v>0.2392</v>
      </c>
      <c r="D10" s="20"/>
      <c r="E10" s="32">
        <f t="shared" si="0"/>
        <v>118.1</v>
      </c>
      <c r="F10" s="30">
        <f t="shared" si="1"/>
        <v>0.1447</v>
      </c>
      <c r="G10" s="26">
        <f>F10+G11</f>
        <v>150.41679999999999</v>
      </c>
      <c r="H10" s="9">
        <f t="shared" si="2"/>
        <v>9.6142729762520144E-4</v>
      </c>
      <c r="I10" s="11">
        <f t="shared" si="16"/>
        <v>0.9994113168032509</v>
      </c>
      <c r="K10" s="44">
        <v>16</v>
      </c>
      <c r="L10" s="44">
        <v>4443</v>
      </c>
      <c r="N10" s="42">
        <f t="shared" si="17"/>
        <v>31.5</v>
      </c>
      <c r="O10" s="30">
        <f t="shared" si="17"/>
        <v>8748.9</v>
      </c>
      <c r="P10" s="29">
        <f t="shared" si="18"/>
        <v>27146.5</v>
      </c>
      <c r="Q10" s="9">
        <f t="shared" si="19"/>
        <v>0.28347811435810866</v>
      </c>
      <c r="R10" s="11">
        <f t="shared" si="4"/>
        <v>0.87958927767175266</v>
      </c>
      <c r="S10"/>
      <c r="T10" s="79"/>
      <c r="U10" s="90">
        <f t="shared" si="5"/>
        <v>0.28347811435810866</v>
      </c>
      <c r="V10" s="85">
        <f t="shared" si="6"/>
        <v>0.12041072232824734</v>
      </c>
      <c r="W10" s="86">
        <f t="shared" si="7"/>
        <v>0.61979540290600299</v>
      </c>
      <c r="X10" s="86">
        <f t="shared" si="8"/>
        <v>0.16474916253754299</v>
      </c>
      <c r="Y10" s="86">
        <f t="shared" si="9"/>
        <v>0.29871493590005904</v>
      </c>
      <c r="Z10" s="86">
        <f t="shared" si="10"/>
        <v>0.16093700797788918</v>
      </c>
      <c r="AA10" s="84">
        <f t="shared" si="20"/>
        <v>0.83906299202211088</v>
      </c>
      <c r="AB10" s="89">
        <f t="shared" si="21"/>
        <v>0.52507797888356755</v>
      </c>
      <c r="AC10" s="88">
        <f t="shared" si="11"/>
        <v>0.31561226136111153</v>
      </c>
      <c r="AD10" s="91">
        <f t="shared" si="22"/>
        <v>0.36607337043803362</v>
      </c>
      <c r="AU10" s="58">
        <v>64</v>
      </c>
      <c r="AV10" s="168">
        <f t="shared" si="23"/>
        <v>0.950475238381294</v>
      </c>
      <c r="AW10" s="168">
        <f t="shared" si="12"/>
        <v>1.0000000000000002</v>
      </c>
      <c r="AX10" s="168">
        <f t="shared" si="13"/>
        <v>0.97523761919064711</v>
      </c>
      <c r="AY10" s="168">
        <f t="shared" si="24"/>
        <v>0.97202959866560101</v>
      </c>
      <c r="AZ10" s="188">
        <f t="shared" si="14"/>
        <v>0.36191174433820905</v>
      </c>
      <c r="BA10" s="189">
        <f t="shared" si="25"/>
        <v>9.0997679568314949E-2</v>
      </c>
      <c r="BB10" s="74"/>
      <c r="BC10" s="171">
        <f t="shared" si="26"/>
        <v>70.5</v>
      </c>
      <c r="BD10" s="170" cm="1">
        <f t="array" ref="BD10">IFERROR(INDEX($E$8:$E$24,MATCH(AU10,$E$8:$E$24,-1)+1),BC10)</f>
        <v>62.566699999999997</v>
      </c>
      <c r="BE10" s="170">
        <f t="shared" si="27"/>
        <v>0.96898383712478087</v>
      </c>
      <c r="BF10" s="172" cm="1">
        <f t="array" ref="BF10">IFERROR(INDEX($I$8:$I$24,MATCH(AU10,$E$8:$E$24,-1)+1),BE10)</f>
        <v>0.94639394998451876</v>
      </c>
      <c r="BG10" s="170">
        <f t="shared" si="15"/>
        <v>82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1.0000000000000002</v>
      </c>
      <c r="BJ10" s="172" cm="1">
        <f t="array" ref="BJ10">IFERROR(INDEX($AD$8:$AD$24,MATCH(AU10,$N$8:$N$24,-1)+1),BI10)</f>
        <v>1.0000000000000002</v>
      </c>
      <c r="BK10" s="170">
        <f t="shared" si="28"/>
        <v>82</v>
      </c>
      <c r="BL10" s="170" cm="1">
        <f t="array" ref="BL10">IFERROR(INDEX($N$8:$N$24,MATCH(AU10,$N$8:$N$24,-1)+1),BK10)</f>
        <v>63</v>
      </c>
      <c r="BM10" s="170">
        <f t="shared" si="29"/>
        <v>1</v>
      </c>
      <c r="BN10" s="172" cm="1">
        <f t="array" ref="BN10">IFERROR(INDEX($R$8:$R$24,MATCH(AU10,$N$8:$N$24,-1)+1),BM10)</f>
        <v>0.97047568748035662</v>
      </c>
    </row>
    <row r="11" spans="1:66" ht="17.25" customHeight="1">
      <c r="A11"/>
      <c r="B11" s="44">
        <v>102.2333</v>
      </c>
      <c r="C11" s="44">
        <v>0.39950000000000002</v>
      </c>
      <c r="D11" s="20"/>
      <c r="E11" s="32">
        <f t="shared" si="0"/>
        <v>110.16670000000001</v>
      </c>
      <c r="F11" s="30">
        <f t="shared" si="1"/>
        <v>0.2392</v>
      </c>
      <c r="G11" s="26">
        <f t="shared" ref="G11:G22" si="31">G12+F11</f>
        <v>150.27209999999999</v>
      </c>
      <c r="H11" s="9">
        <f t="shared" si="2"/>
        <v>1.5893117456250738E-3</v>
      </c>
      <c r="I11" s="11">
        <f t="shared" si="16"/>
        <v>0.99844988950562574</v>
      </c>
      <c r="K11" s="44">
        <v>8</v>
      </c>
      <c r="L11" s="44">
        <v>2298.6999999999998</v>
      </c>
      <c r="N11" s="42">
        <f t="shared" si="17"/>
        <v>16</v>
      </c>
      <c r="O11" s="30">
        <f t="shared" si="17"/>
        <v>4443</v>
      </c>
      <c r="P11" s="29">
        <f t="shared" si="18"/>
        <v>18397.599999999999</v>
      </c>
      <c r="Q11" s="9">
        <f t="shared" si="19"/>
        <v>0.1439601849481737</v>
      </c>
      <c r="R11" s="11">
        <f t="shared" si="4"/>
        <v>0.596111163313644</v>
      </c>
      <c r="S11"/>
      <c r="T11" s="79"/>
      <c r="U11" s="90">
        <f t="shared" si="5"/>
        <v>0.1439601849481737</v>
      </c>
      <c r="V11" s="85">
        <f t="shared" si="6"/>
        <v>0.403888836686356</v>
      </c>
      <c r="W11" s="86">
        <f t="shared" si="7"/>
        <v>0.44172610429938619</v>
      </c>
      <c r="X11" s="86">
        <f t="shared" si="8"/>
        <v>6.9367536744968886E-2</v>
      </c>
      <c r="Y11" s="86">
        <f t="shared" si="9"/>
        <v>0.13396577336251608</v>
      </c>
      <c r="Z11" s="86">
        <f t="shared" si="10"/>
        <v>7.2176005098120305E-2</v>
      </c>
      <c r="AA11" s="84">
        <f t="shared" si="20"/>
        <v>0.92782399490187972</v>
      </c>
      <c r="AB11" s="89">
        <f t="shared" si="21"/>
        <v>5.1933710644396877E-2</v>
      </c>
      <c r="AC11" s="88">
        <f t="shared" si="11"/>
        <v>3.1216155535988114E-2</v>
      </c>
      <c r="AD11" s="91">
        <f t="shared" si="22"/>
        <v>5.0461109076922063E-2</v>
      </c>
      <c r="AU11" s="58">
        <v>32</v>
      </c>
      <c r="AV11" s="168">
        <f t="shared" si="23"/>
        <v>0.58856349404308494</v>
      </c>
      <c r="AW11" s="168">
        <f t="shared" si="12"/>
        <v>0.37613569789139822</v>
      </c>
      <c r="AX11" s="168">
        <f t="shared" si="13"/>
        <v>0.48234959596724158</v>
      </c>
      <c r="AY11" s="168">
        <f t="shared" si="24"/>
        <v>0.88103191909728606</v>
      </c>
      <c r="AZ11" s="188">
        <f t="shared" si="14"/>
        <v>0.45145960309818678</v>
      </c>
      <c r="BA11" s="189">
        <f t="shared" si="25"/>
        <v>0.28492075578364207</v>
      </c>
      <c r="BB11" s="74"/>
      <c r="BC11" s="171">
        <f t="shared" si="26"/>
        <v>38.7667</v>
      </c>
      <c r="BD11" s="170" cm="1">
        <f t="array" ref="BD11">IFERROR(INDEX($E$8:$E$24,MATCH(AU11,$E$8:$E$24,-1)+1),BC11)</f>
        <v>30.833300000000001</v>
      </c>
      <c r="BE11" s="170">
        <f t="shared" si="27"/>
        <v>0.7323943194064797</v>
      </c>
      <c r="BF11" s="172" cm="1">
        <f t="array" ref="BF11">IFERROR(INDEX($I$8:$I$24,MATCH(AU11,$E$8:$E$24,-1)+1),BE11)</f>
        <v>0.56376448951333302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1.0000000000000002</v>
      </c>
      <c r="BJ11" s="172" cm="1">
        <f t="array" ref="BJ11">IFERROR(INDEX($AD$8:$AD$24,MATCH(AU11,$N$8:$N$24,-1)+1),BI11)</f>
        <v>0.36607337043803362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0.97047568748035662</v>
      </c>
      <c r="BN11" s="172" cm="1">
        <f t="array" ref="BN11">IFERROR(INDEX($R$8:$R$24,MATCH(AU11,$N$8:$N$24,-1)+1),BM11)</f>
        <v>0.87958927767175266</v>
      </c>
    </row>
    <row r="12" spans="1:66" ht="17.25" customHeight="1">
      <c r="A12"/>
      <c r="B12" s="44">
        <v>94.3</v>
      </c>
      <c r="C12" s="44">
        <v>0.6744</v>
      </c>
      <c r="D12" s="20"/>
      <c r="E12" s="32">
        <f t="shared" si="0"/>
        <v>102.2333</v>
      </c>
      <c r="F12" s="30">
        <f t="shared" si="1"/>
        <v>0.39950000000000002</v>
      </c>
      <c r="G12" s="26">
        <f t="shared" si="31"/>
        <v>150.03289999999998</v>
      </c>
      <c r="H12" s="9">
        <f t="shared" si="2"/>
        <v>2.6543898092693018E-3</v>
      </c>
      <c r="I12" s="11">
        <f t="shared" si="16"/>
        <v>0.9968605777600007</v>
      </c>
      <c r="K12" s="44">
        <v>4</v>
      </c>
      <c r="L12" s="44">
        <v>2141.6999999999998</v>
      </c>
      <c r="N12" s="42">
        <f t="shared" si="17"/>
        <v>8</v>
      </c>
      <c r="O12" s="30">
        <f t="shared" si="17"/>
        <v>2298.6999999999998</v>
      </c>
      <c r="P12" s="29">
        <f t="shared" si="18"/>
        <v>13954.599999999999</v>
      </c>
      <c r="Q12" s="9">
        <f t="shared" si="19"/>
        <v>7.448149384208122E-2</v>
      </c>
      <c r="R12" s="11">
        <f t="shared" si="4"/>
        <v>0.45215097836547036</v>
      </c>
      <c r="S12"/>
      <c r="T12" s="79"/>
      <c r="U12" s="90">
        <f t="shared" si="5"/>
        <v>7.448149384208122E-2</v>
      </c>
      <c r="V12" s="85">
        <f t="shared" si="6"/>
        <v>0.54784902163452964</v>
      </c>
      <c r="W12" s="86">
        <f t="shared" si="7"/>
        <v>0.31234752377721214</v>
      </c>
      <c r="X12" s="86">
        <f t="shared" si="8"/>
        <v>3.2817283556535744E-2</v>
      </c>
      <c r="Y12" s="86">
        <f>X12+Y13</f>
        <v>6.4598236617547183E-2</v>
      </c>
      <c r="Z12" s="86">
        <f t="shared" si="10"/>
        <v>3.4803237710731787E-2</v>
      </c>
      <c r="AA12" s="84">
        <f t="shared" si="20"/>
        <v>0.96519676228926821</v>
      </c>
      <c r="AB12" s="89">
        <f t="shared" si="21"/>
        <v>1.3786940673673316E-2</v>
      </c>
      <c r="AC12" s="88">
        <f t="shared" si="11"/>
        <v>8.2870120215694648E-3</v>
      </c>
      <c r="AD12" s="91">
        <f t="shared" si="22"/>
        <v>1.9244953540933949E-2</v>
      </c>
      <c r="AU12" s="58">
        <v>16</v>
      </c>
      <c r="AV12" s="168">
        <f t="shared" si="23"/>
        <v>0.13710389094489817</v>
      </c>
      <c r="AW12" s="168">
        <f t="shared" si="12"/>
        <v>5.0461109076922063E-2</v>
      </c>
      <c r="AX12" s="168">
        <f t="shared" si="13"/>
        <v>9.3782500010910111E-2</v>
      </c>
      <c r="AY12" s="168">
        <f t="shared" si="24"/>
        <v>0.596111163313644</v>
      </c>
      <c r="AZ12" s="188">
        <f t="shared" si="14"/>
        <v>0.13710389094489817</v>
      </c>
      <c r="BA12" s="189">
        <f t="shared" si="25"/>
        <v>0.14396018494817364</v>
      </c>
      <c r="BB12" s="74"/>
      <c r="BC12" s="171">
        <f t="shared" si="26"/>
        <v>22.9</v>
      </c>
      <c r="BD12" s="170" cm="1">
        <f t="array" ref="BD12">IFERROR(INDEX($E$8:$E$24,MATCH(AU12,$E$8:$E$24,-1)+1),BC12)</f>
        <v>14.966699999999999</v>
      </c>
      <c r="BE12" s="170">
        <f t="shared" si="27"/>
        <v>0.33592947495571585</v>
      </c>
      <c r="BF12" s="172" cm="1">
        <f t="array" ref="BF12">IFERROR(INDEX($I$8:$I$24,MATCH(AU12,$E$8:$E$24,-1)+1),BE12)</f>
        <v>0.1073290393567274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5.0461109076922063E-2</v>
      </c>
      <c r="BJ12" s="172" cm="1">
        <f t="array" ref="BJ12">IFERROR(INDEX($AD$8:$AD$24,MATCH(AU12,$N$8:$N$24,-1)+1),BI12)</f>
        <v>1.9244953540933949E-2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0.596111163313644</v>
      </c>
      <c r="BN12" s="172" cm="1">
        <f t="array" ref="BN12">IFERROR(INDEX($R$8:$R$24,MATCH(AU12,$N$8:$N$24,-1)+1),BM12)</f>
        <v>0.45215097836547036</v>
      </c>
    </row>
    <row r="13" spans="1:66" ht="17.25" customHeight="1">
      <c r="A13"/>
      <c r="B13" s="44">
        <v>86.366699999999994</v>
      </c>
      <c r="C13" s="44">
        <v>1.1491</v>
      </c>
      <c r="D13" s="20"/>
      <c r="E13" s="32">
        <f t="shared" si="0"/>
        <v>94.3</v>
      </c>
      <c r="F13" s="30">
        <f t="shared" si="1"/>
        <v>0.6744</v>
      </c>
      <c r="G13" s="26">
        <f t="shared" si="31"/>
        <v>149.63339999999999</v>
      </c>
      <c r="H13" s="9">
        <f t="shared" si="2"/>
        <v>4.4809023463609939E-3</v>
      </c>
      <c r="I13" s="11">
        <f t="shared" si="16"/>
        <v>0.99420618795073135</v>
      </c>
      <c r="K13" s="44">
        <v>2</v>
      </c>
      <c r="L13" s="44">
        <v>1483.8</v>
      </c>
      <c r="N13" s="42">
        <f t="shared" si="17"/>
        <v>4</v>
      </c>
      <c r="O13" s="30">
        <f t="shared" si="17"/>
        <v>2141.6999999999998</v>
      </c>
      <c r="P13" s="29">
        <f t="shared" si="18"/>
        <v>11655.899999999998</v>
      </c>
      <c r="Q13" s="9">
        <f t="shared" si="19"/>
        <v>6.9394447018569339E-2</v>
      </c>
      <c r="R13" s="11">
        <f t="shared" si="4"/>
        <v>0.37766948452338911</v>
      </c>
      <c r="S13"/>
      <c r="T13" s="79"/>
      <c r="U13" s="90">
        <f t="shared" si="5"/>
        <v>6.9394447018569339E-2</v>
      </c>
      <c r="V13" s="85">
        <f t="shared" si="6"/>
        <v>0.62233051547661089</v>
      </c>
      <c r="W13" s="86">
        <f t="shared" si="7"/>
        <v>0.2208630521496931</v>
      </c>
      <c r="X13" s="86">
        <f t="shared" si="8"/>
        <v>1.6175331176274284E-2</v>
      </c>
      <c r="Y13" s="86">
        <f t="shared" si="9"/>
        <v>3.1780953061011433E-2</v>
      </c>
      <c r="Z13" s="86">
        <f t="shared" si="10"/>
        <v>1.7122449806246557E-2</v>
      </c>
      <c r="AA13" s="84">
        <f t="shared" si="20"/>
        <v>0.98287755019375345</v>
      </c>
      <c r="AB13" s="89">
        <f t="shared" si="21"/>
        <v>8.0266282607847853E-3</v>
      </c>
      <c r="AC13" s="88">
        <f t="shared" si="11"/>
        <v>4.8246211008080271E-3</v>
      </c>
      <c r="AD13" s="91">
        <f t="shared" si="22"/>
        <v>1.0957941519364484E-2</v>
      </c>
      <c r="AU13" s="58">
        <v>8</v>
      </c>
      <c r="AV13" s="168">
        <f t="shared" si="23"/>
        <v>0</v>
      </c>
      <c r="AW13" s="168">
        <f t="shared" si="12"/>
        <v>1.9244953540933949E-2</v>
      </c>
      <c r="AX13" s="168">
        <f t="shared" si="13"/>
        <v>9.6224767704669745E-3</v>
      </c>
      <c r="AY13" s="168">
        <f t="shared" si="24"/>
        <v>0.45215097836547036</v>
      </c>
      <c r="AZ13" s="188">
        <f t="shared" si="14"/>
        <v>0</v>
      </c>
      <c r="BA13" s="189">
        <f t="shared" si="25"/>
        <v>0.14387594086065059</v>
      </c>
      <c r="BB13" s="74"/>
      <c r="BC13" s="171">
        <f t="shared" si="26"/>
        <v>12</v>
      </c>
      <c r="BD13" s="170" cm="1">
        <f t="array" ref="BD13">IFERROR(INDEX($E$8:$E$24,MATCH(AU13,$E$8:$E$24,-1)+1),BC13)</f>
        <v>12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1.9244953540933949E-2</v>
      </c>
      <c r="BJ13" s="172" cm="1">
        <f t="array" ref="BJ13">IFERROR(INDEX($AD$8:$AD$24,MATCH(AU13,$N$8:$N$24,-1)+1),BI13)</f>
        <v>1.0957941519364484E-2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0.45215097836547036</v>
      </c>
      <c r="BN13" s="172" cm="1">
        <f t="array" ref="BN13">IFERROR(INDEX($R$8:$R$24,MATCH(AU13,$N$8:$N$24,-1)+1),BM13)</f>
        <v>0.37766948452338911</v>
      </c>
    </row>
    <row r="14" spans="1:66" ht="17.25" customHeight="1">
      <c r="A14"/>
      <c r="B14" s="44">
        <v>78.433300000000003</v>
      </c>
      <c r="C14" s="44">
        <v>1.9725999999999999</v>
      </c>
      <c r="D14" s="20"/>
      <c r="E14" s="32">
        <f t="shared" si="0"/>
        <v>86.366699999999994</v>
      </c>
      <c r="F14" s="30">
        <f t="shared" si="1"/>
        <v>1.1491</v>
      </c>
      <c r="G14" s="26">
        <f t="shared" si="31"/>
        <v>148.959</v>
      </c>
      <c r="H14" s="9">
        <f t="shared" si="2"/>
        <v>7.6349420020809878E-3</v>
      </c>
      <c r="I14" s="11">
        <f t="shared" si="16"/>
        <v>0.98972528560437034</v>
      </c>
      <c r="K14" s="44">
        <v>1</v>
      </c>
      <c r="L14" s="44">
        <v>1161.5999999999999</v>
      </c>
      <c r="N14" s="42">
        <f t="shared" si="17"/>
        <v>2</v>
      </c>
      <c r="O14" s="30">
        <f t="shared" si="17"/>
        <v>1483.8</v>
      </c>
      <c r="P14" s="29">
        <f t="shared" si="18"/>
        <v>9514.1999999999989</v>
      </c>
      <c r="Q14" s="9">
        <f t="shared" si="19"/>
        <v>4.8077452718005884E-2</v>
      </c>
      <c r="R14" s="11">
        <f t="shared" si="4"/>
        <v>0.30827503750481977</v>
      </c>
      <c r="S14"/>
      <c r="T14" s="79"/>
      <c r="U14" s="90">
        <f t="shared" si="5"/>
        <v>4.8077452718005884E-2</v>
      </c>
      <c r="V14" s="85">
        <f t="shared" si="6"/>
        <v>0.69172496249518023</v>
      </c>
      <c r="W14" s="86">
        <f t="shared" si="7"/>
        <v>0.15617376188860607</v>
      </c>
      <c r="X14" s="86">
        <f t="shared" si="8"/>
        <v>8.0585017628879447E-3</v>
      </c>
      <c r="Y14" s="86">
        <f t="shared" si="9"/>
        <v>1.5605621884737145E-2</v>
      </c>
      <c r="Z14" s="86">
        <f t="shared" si="10"/>
        <v>8.4077553276550691E-3</v>
      </c>
      <c r="AA14" s="84">
        <f t="shared" si="20"/>
        <v>0.99159224467234497</v>
      </c>
      <c r="AB14" s="89">
        <f t="shared" si="21"/>
        <v>3.5562096492514385E-3</v>
      </c>
      <c r="AC14" s="88">
        <f t="shared" si="11"/>
        <v>2.137555590620822E-3</v>
      </c>
      <c r="AD14" s="91">
        <f t="shared" si="22"/>
        <v>6.133320418556458E-3</v>
      </c>
      <c r="AU14" s="58">
        <v>2</v>
      </c>
      <c r="AV14" s="168">
        <f t="shared" si="23"/>
        <v>0</v>
      </c>
      <c r="AW14" s="168">
        <f t="shared" si="12"/>
        <v>6.133320418556458E-3</v>
      </c>
      <c r="AX14" s="168">
        <f t="shared" si="13"/>
        <v>3.066660209278229E-3</v>
      </c>
      <c r="AY14" s="168">
        <f t="shared" si="24"/>
        <v>0.30827503750481977</v>
      </c>
      <c r="AZ14" s="188">
        <f t="shared" si="14"/>
        <v>0</v>
      </c>
      <c r="BA14" s="189">
        <f t="shared" si="25"/>
        <v>4.8077452718005897E-2</v>
      </c>
      <c r="BB14" s="74"/>
      <c r="BC14" s="171">
        <f t="shared" si="26"/>
        <v>12</v>
      </c>
      <c r="BD14" s="170" cm="1">
        <f t="array" ref="BD14">IFERROR(INDEX($E$8:$E$24,MATCH(AU14,$E$8:$E$24,-1)+1),BC14)</f>
        <v>12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6.133320418556458E-3</v>
      </c>
      <c r="BJ14" s="172" cm="1">
        <f t="array" ref="BJ14">IFERROR(INDEX($AD$8:$AD$24,MATCH(AU14,$N$8:$N$24,-1)+1),BI14)</f>
        <v>3.9957648279356356E-3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0.30827503750481977</v>
      </c>
      <c r="BN14" s="172" cm="1">
        <f t="array" ref="BN14">IFERROR(INDEX($R$8:$R$24,MATCH(AU14,$N$8:$N$24,-1)+1),BM14)</f>
        <v>0.26019758478681387</v>
      </c>
    </row>
    <row r="15" spans="1:66" ht="17.25" customHeight="1">
      <c r="A15"/>
      <c r="B15" s="44">
        <v>70.5</v>
      </c>
      <c r="C15" s="44">
        <v>3.3999000000000001</v>
      </c>
      <c r="D15" s="20"/>
      <c r="E15" s="32">
        <f t="shared" si="0"/>
        <v>78.433300000000003</v>
      </c>
      <c r="F15" s="30">
        <f t="shared" si="1"/>
        <v>1.9725999999999999</v>
      </c>
      <c r="G15" s="26">
        <f t="shared" si="31"/>
        <v>147.8099</v>
      </c>
      <c r="H15" s="9">
        <f t="shared" si="2"/>
        <v>1.3106506477508446E-2</v>
      </c>
      <c r="I15" s="11">
        <f t="shared" si="16"/>
        <v>0.98209034360228931</v>
      </c>
      <c r="K15" s="44">
        <v>0.5</v>
      </c>
      <c r="L15" s="44">
        <v>1367.8</v>
      </c>
      <c r="N15" s="42">
        <f t="shared" si="17"/>
        <v>1</v>
      </c>
      <c r="O15" s="30">
        <f t="shared" si="17"/>
        <v>1161.5999999999999</v>
      </c>
      <c r="P15" s="29">
        <f t="shared" si="18"/>
        <v>8030.4</v>
      </c>
      <c r="Q15" s="9">
        <f t="shared" si="19"/>
        <v>3.7637666179563031E-2</v>
      </c>
      <c r="R15" s="11">
        <f t="shared" si="4"/>
        <v>0.26019758478681387</v>
      </c>
      <c r="S15"/>
      <c r="T15" s="79"/>
      <c r="U15" s="90">
        <f t="shared" si="5"/>
        <v>3.7637666179563031E-2</v>
      </c>
      <c r="V15" s="85">
        <f t="shared" si="6"/>
        <v>0.73980241521318613</v>
      </c>
      <c r="W15" s="86">
        <f t="shared" si="7"/>
        <v>0.11043152607484655</v>
      </c>
      <c r="X15" s="86">
        <f t="shared" si="8"/>
        <v>4.0256054032878222E-3</v>
      </c>
      <c r="Y15" s="86">
        <f t="shared" si="9"/>
        <v>7.5471201218492E-3</v>
      </c>
      <c r="Z15" s="86">
        <f t="shared" si="10"/>
        <v>4.0661205225657167E-3</v>
      </c>
      <c r="AA15" s="84">
        <f t="shared" si="20"/>
        <v>0.99593387947743428</v>
      </c>
      <c r="AB15" s="89">
        <f t="shared" si="21"/>
        <v>1.8470369182946107E-3</v>
      </c>
      <c r="AC15" s="88">
        <f t="shared" si="11"/>
        <v>1.1102112867881007E-3</v>
      </c>
      <c r="AD15" s="91">
        <f t="shared" si="22"/>
        <v>3.9957648279356356E-3</v>
      </c>
      <c r="AU15" s="58">
        <v>1</v>
      </c>
      <c r="AV15" s="168">
        <f t="shared" si="23"/>
        <v>0</v>
      </c>
      <c r="AW15" s="168">
        <f t="shared" si="12"/>
        <v>3.9957648279356356E-3</v>
      </c>
      <c r="AX15" s="168">
        <f t="shared" si="13"/>
        <v>1.9978824139678178E-3</v>
      </c>
      <c r="AY15" s="168">
        <f t="shared" si="24"/>
        <v>0.26019758478681387</v>
      </c>
      <c r="AZ15" s="188">
        <f t="shared" si="14"/>
        <v>0</v>
      </c>
      <c r="BA15" s="189">
        <f t="shared" si="25"/>
        <v>0.26019758478681387</v>
      </c>
      <c r="BB15" s="74"/>
      <c r="BC15" s="171">
        <f t="shared" si="26"/>
        <v>12</v>
      </c>
      <c r="BD15" s="170" cm="1">
        <f t="array" ref="BD15">IFERROR(INDEX($E$8:$E$24,MATCH(AU15,$E$8:$E$24,-1)+1),BC15)</f>
        <v>12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3.9957648279356356E-3</v>
      </c>
      <c r="BJ15" s="172" cm="1">
        <f t="array" ref="BJ15">IFERROR(INDEX($AD$8:$AD$24,MATCH(AU15,$N$8:$N$24,-1)+1),BI15)</f>
        <v>2.8855535411475347E-3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0.26019758478681387</v>
      </c>
      <c r="BN15" s="172" cm="1">
        <f t="array" ref="BN15">IFERROR(INDEX($R$8:$R$24,MATCH(AU15,$N$8:$N$24,-1)+1),BM15)</f>
        <v>0.22255991860725086</v>
      </c>
    </row>
    <row r="16" spans="1:66" ht="17.25" customHeight="1" thickBot="1">
      <c r="A16"/>
      <c r="B16" s="44">
        <v>62.566699999999997</v>
      </c>
      <c r="C16" s="44">
        <v>5.8501000000000003</v>
      </c>
      <c r="D16" s="20"/>
      <c r="E16" s="32">
        <f t="shared" si="0"/>
        <v>70.5</v>
      </c>
      <c r="F16" s="30">
        <f t="shared" si="1"/>
        <v>3.3999000000000001</v>
      </c>
      <c r="G16" s="26">
        <f t="shared" si="31"/>
        <v>145.8373</v>
      </c>
      <c r="H16" s="9">
        <f t="shared" si="2"/>
        <v>2.2589887140262076E-2</v>
      </c>
      <c r="I16" s="11">
        <f t="shared" si="16"/>
        <v>0.96898383712478087</v>
      </c>
      <c r="K16" s="44">
        <v>0.25</v>
      </c>
      <c r="L16" s="44">
        <v>3197.4</v>
      </c>
      <c r="N16" s="42">
        <f t="shared" si="17"/>
        <v>0.5</v>
      </c>
      <c r="O16" s="30">
        <f t="shared" si="17"/>
        <v>1367.8</v>
      </c>
      <c r="P16" s="29">
        <f>O16+P17</f>
        <v>6868.8</v>
      </c>
      <c r="Q16" s="9">
        <f t="shared" si="19"/>
        <v>4.4318870351589462E-2</v>
      </c>
      <c r="R16" s="11">
        <f>Q16+R17</f>
        <v>0.22255991860725086</v>
      </c>
      <c r="S16"/>
      <c r="T16" s="79"/>
      <c r="U16" s="90">
        <f t="shared" si="5"/>
        <v>4.4318870351589462E-2</v>
      </c>
      <c r="V16" s="85">
        <f t="shared" si="6"/>
        <v>0.77744008139274912</v>
      </c>
      <c r="W16" s="86">
        <f t="shared" si="7"/>
        <v>7.8086880944303036E-2</v>
      </c>
      <c r="X16" s="86">
        <f t="shared" si="8"/>
        <v>2.0123470168743923E-3</v>
      </c>
      <c r="Y16" s="86">
        <f t="shared" si="9"/>
        <v>3.5215147185613783E-3</v>
      </c>
      <c r="Z16" s="86">
        <f t="shared" si="10"/>
        <v>1.89726717429684E-3</v>
      </c>
      <c r="AA16" s="84">
        <f t="shared" si="20"/>
        <v>0.99810273282570316</v>
      </c>
      <c r="AB16" s="89">
        <f t="shared" si="21"/>
        <v>1.4662964998191988E-3</v>
      </c>
      <c r="AC16" s="88">
        <f t="shared" si="11"/>
        <v>8.8135700361648302E-4</v>
      </c>
      <c r="AD16" s="91">
        <f t="shared" si="22"/>
        <v>2.8855535411475347E-3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6"/>
        <v>12</v>
      </c>
      <c r="BD16" s="174" cm="1">
        <f t="array" ref="BD16">IFERROR(INDEX($E$8:$E$24,MATCH(AU16,$E$8:$E$24,-1)+1),BC16)</f>
        <v>12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54.633299999999998</v>
      </c>
      <c r="C17" s="44">
        <v>9.9471000000000007</v>
      </c>
      <c r="D17" s="20"/>
      <c r="E17" s="32">
        <f t="shared" si="0"/>
        <v>62.566699999999997</v>
      </c>
      <c r="F17" s="30">
        <f t="shared" si="1"/>
        <v>5.8501000000000003</v>
      </c>
      <c r="G17" s="26">
        <f t="shared" si="31"/>
        <v>142.4374</v>
      </c>
      <c r="H17" s="9">
        <f t="shared" si="2"/>
        <v>3.8869701685122264E-2</v>
      </c>
      <c r="I17" s="11">
        <f t="shared" si="16"/>
        <v>0.94639394998451876</v>
      </c>
      <c r="K17" s="65">
        <v>0.125</v>
      </c>
      <c r="L17" s="44">
        <v>2303.6</v>
      </c>
      <c r="N17" s="42">
        <f t="shared" ref="N17:N19" si="33">K16</f>
        <v>0.25</v>
      </c>
      <c r="O17" s="30">
        <f t="shared" ref="O17:O19" si="34">L16</f>
        <v>3197.4</v>
      </c>
      <c r="P17" s="29">
        <f t="shared" ref="P17:P19" si="35">O17+P18</f>
        <v>5501</v>
      </c>
      <c r="Q17" s="9">
        <f t="shared" ref="Q17:Q19" si="36">O17/$L$6</f>
        <v>0.10360078671017119</v>
      </c>
      <c r="R17" s="11">
        <f t="shared" ref="R17:R19" si="37">Q17+R18</f>
        <v>0.17824104825566139</v>
      </c>
      <c r="S17"/>
      <c r="T17" s="79"/>
      <c r="U17" s="90">
        <f t="shared" si="5"/>
        <v>0.10360078671017119</v>
      </c>
      <c r="V17" s="85">
        <f t="shared" si="6"/>
        <v>0.82175895174433866</v>
      </c>
      <c r="W17" s="86">
        <f t="shared" si="7"/>
        <v>5.5215763037423274E-2</v>
      </c>
      <c r="X17" s="86">
        <f t="shared" si="8"/>
        <v>1.0061165478410063E-3</v>
      </c>
      <c r="Y17" s="86">
        <f t="shared" si="9"/>
        <v>1.5091677016869859E-3</v>
      </c>
      <c r="Z17" s="86">
        <f t="shared" si="10"/>
        <v>8.1308600694687632E-4</v>
      </c>
      <c r="AA17" s="84">
        <f t="shared" si="20"/>
        <v>0.99918691399305315</v>
      </c>
      <c r="AB17" s="89">
        <f t="shared" si="21"/>
        <v>2.2953586886917637E-3</v>
      </c>
      <c r="AC17" s="88">
        <f t="shared" si="11"/>
        <v>1.3796871617301695E-3</v>
      </c>
      <c r="AD17" s="91">
        <f t="shared" si="22"/>
        <v>2.0041965375310515E-3</v>
      </c>
    </row>
    <row r="18" spans="1:66" ht="17.25" customHeight="1">
      <c r="A18"/>
      <c r="B18" s="44">
        <v>46.7</v>
      </c>
      <c r="C18" s="44">
        <v>16.410900000000002</v>
      </c>
      <c r="D18" s="20"/>
      <c r="E18" s="32">
        <f t="shared" si="0"/>
        <v>54.633299999999998</v>
      </c>
      <c r="F18" s="30">
        <f t="shared" si="1"/>
        <v>9.9471000000000007</v>
      </c>
      <c r="G18" s="26">
        <f t="shared" si="31"/>
        <v>136.5873</v>
      </c>
      <c r="H18" s="9">
        <f t="shared" si="2"/>
        <v>6.6091316324862759E-2</v>
      </c>
      <c r="I18" s="11">
        <f t="shared" si="16"/>
        <v>0.90752424829939649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2303.6</v>
      </c>
      <c r="P18" s="29">
        <f t="shared" si="35"/>
        <v>2303.6</v>
      </c>
      <c r="Q18" s="9">
        <f t="shared" si="36"/>
        <v>7.4640261545490194E-2</v>
      </c>
      <c r="R18" s="11">
        <f t="shared" si="37"/>
        <v>7.4640261545490194E-2</v>
      </c>
      <c r="S18"/>
      <c r="T18" s="79"/>
      <c r="U18" s="90">
        <f t="shared" si="5"/>
        <v>7.4640261545490194E-2</v>
      </c>
      <c r="V18" s="85">
        <f t="shared" si="6"/>
        <v>0.92535973845450981</v>
      </c>
      <c r="W18" s="86">
        <f t="shared" si="7"/>
        <v>3.9043440472151518E-2</v>
      </c>
      <c r="X18" s="86">
        <f t="shared" si="8"/>
        <v>5.0305115384597949E-4</v>
      </c>
      <c r="Y18" s="86">
        <f>X18+Y19</f>
        <v>5.0305115384597949E-4</v>
      </c>
      <c r="Z18" s="86">
        <f t="shared" si="10"/>
        <v>2.7102611161995384E-4</v>
      </c>
      <c r="AA18" s="84">
        <f t="shared" si="20"/>
        <v>0.99972897388838</v>
      </c>
      <c r="AB18" s="89">
        <f t="shared" si="21"/>
        <v>1.0389840984795465E-3</v>
      </c>
      <c r="AC18" s="88">
        <f t="shared" si="11"/>
        <v>6.2450937580088204E-4</v>
      </c>
      <c r="AD18" s="91">
        <f t="shared" si="22"/>
        <v>6.2450937580088204E-4</v>
      </c>
      <c r="AU18" s="194" t="s">
        <v>80</v>
      </c>
      <c r="AV18" s="235">
        <f t="shared" ref="AV18:AY18" si="38">SLOPE(AV21:AV22,AV19:AV20)*0.65+INTERCEPT(AV21:AV22,AV19:AV20)</f>
        <v>37.432175720675339</v>
      </c>
      <c r="AW18" s="236">
        <f t="shared" si="38"/>
        <v>46.047377992064824</v>
      </c>
      <c r="AX18" s="191">
        <f>SLOPE(AX21:AX22,AX19:AX20)*0.65+INTERCEPT(AX21:AX22,AX19:AX20)</f>
        <v>42.884445708303666</v>
      </c>
      <c r="AY18" s="237">
        <f t="shared" si="38"/>
        <v>19.026179628824359</v>
      </c>
    </row>
    <row r="19" spans="1:66" ht="17.25" customHeight="1" thickBot="1">
      <c r="A19"/>
      <c r="B19" s="44">
        <v>38.7667</v>
      </c>
      <c r="C19" s="44">
        <v>25.3797</v>
      </c>
      <c r="E19" s="32">
        <f t="shared" si="0"/>
        <v>46.7</v>
      </c>
      <c r="F19" s="30">
        <f t="shared" si="1"/>
        <v>16.410900000000002</v>
      </c>
      <c r="G19" s="26">
        <f t="shared" si="31"/>
        <v>126.64020000000001</v>
      </c>
      <c r="H19" s="9">
        <f t="shared" si="2"/>
        <v>0.10903861256805404</v>
      </c>
      <c r="I19" s="11">
        <f t="shared" si="16"/>
        <v>0.84143293197453373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2.7718093060793869E-2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0.950475238381294</v>
      </c>
      <c r="AW19" s="170">
        <f t="shared" si="39"/>
        <v>1.0000000000000002</v>
      </c>
      <c r="AX19" s="170">
        <f>INDEX(AX8:AX16,MATCH(0.65,AX8:AX16,-1))</f>
        <v>0.97523761919064711</v>
      </c>
      <c r="AY19" s="170">
        <f t="shared" ref="AY19" si="40">INDEX(AY8:AY16,MATCH(0.65,AY8:AY16,-1))</f>
        <v>0.88103191909728606</v>
      </c>
    </row>
    <row r="20" spans="1:66" ht="17.25" customHeight="1">
      <c r="A20"/>
      <c r="B20" s="44">
        <v>30.833300000000001</v>
      </c>
      <c r="C20" s="44">
        <v>34.290399999999998</v>
      </c>
      <c r="E20" s="32">
        <f t="shared" si="0"/>
        <v>38.7667</v>
      </c>
      <c r="F20" s="30">
        <f t="shared" si="1"/>
        <v>25.3797</v>
      </c>
      <c r="G20" s="26">
        <f t="shared" si="31"/>
        <v>110.22930000000001</v>
      </c>
      <c r="H20" s="9">
        <f t="shared" si="2"/>
        <v>0.16862982989314668</v>
      </c>
      <c r="I20" s="11">
        <f t="shared" si="16"/>
        <v>0.7323943194064797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1.6636805446629759</v>
      </c>
      <c r="AC20" s="78">
        <f>SUM(AC8:AC19)</f>
        <v>1.0000000000000002</v>
      </c>
      <c r="AD20" s="148"/>
      <c r="AV20" s="170" cm="1">
        <f t="array" ref="AV20">INDEX(AV8:AV16,MATCH(0.65,AV8:AV16,-1)+1)</f>
        <v>0.58856349404308494</v>
      </c>
      <c r="AW20" s="170" cm="1">
        <f t="array" ref="AW20">INDEX(AW8:AW16,MATCH(0.65,AW8:AW16,-1)+1)</f>
        <v>0.37613569789139822</v>
      </c>
      <c r="AX20" s="170" cm="1">
        <f t="array" ref="AX20">INDEX(AX8:AX16,MATCH(0.65,AX8:AX16,-1)+1)</f>
        <v>0.48234959596724158</v>
      </c>
      <c r="AY20" s="170" cm="1">
        <f t="array" ref="AY20">INDEX(AY8:AY16,MATCH(0.65,AY8:AY16,-1)+1)</f>
        <v>0.596111163313644</v>
      </c>
      <c r="BD20" s="169"/>
    </row>
    <row r="21" spans="1:66" ht="17.25" customHeight="1">
      <c r="A21"/>
      <c r="B21" s="44">
        <v>22.9</v>
      </c>
      <c r="C21" s="44">
        <v>34.4056</v>
      </c>
      <c r="E21" s="32">
        <f t="shared" si="0"/>
        <v>30.833300000000001</v>
      </c>
      <c r="F21" s="30">
        <f t="shared" si="1"/>
        <v>34.290399999999998</v>
      </c>
      <c r="G21" s="26">
        <f t="shared" si="31"/>
        <v>84.849600000000009</v>
      </c>
      <c r="H21" s="9">
        <f t="shared" si="2"/>
        <v>0.22783501455761718</v>
      </c>
      <c r="I21" s="11">
        <f t="shared" si="16"/>
        <v>0.56376448951333302</v>
      </c>
      <c r="K21"/>
      <c r="L21"/>
      <c r="N21" t="s">
        <v>80</v>
      </c>
      <c r="O21" s="159">
        <f>N11+(0.65-R11)/(R10-R11)*(N10-N11)</f>
        <v>18.946530706717418</v>
      </c>
      <c r="S21"/>
      <c r="T21"/>
      <c r="W21" t="s">
        <v>80</v>
      </c>
      <c r="X21" s="159">
        <f>N10+(0.65-AD10)/(AD9-AD10)*(N9-N10)</f>
        <v>45.608397429812804</v>
      </c>
      <c r="AV21" s="170">
        <f t="shared" ref="AV21:AW21" si="41">INDEX($AU$8:$AU$16,MATCH(0.65,AV8:AV16,-1))</f>
        <v>64</v>
      </c>
      <c r="AW21" s="170">
        <f t="shared" si="41"/>
        <v>64</v>
      </c>
      <c r="AX21" s="170">
        <f>INDEX($AU$8:$AU$16,MATCH(0.65,AX8:AX16,-1))</f>
        <v>64</v>
      </c>
      <c r="AY21" s="170">
        <f t="shared" ref="AY21" si="42">INDEX($AU$8:$AU$16,MATCH(0.65,AY8:AY16,-1))</f>
        <v>32</v>
      </c>
      <c r="BD21" s="169"/>
    </row>
    <row r="22" spans="1:66" ht="17.25" customHeight="1">
      <c r="A22"/>
      <c r="B22" s="44">
        <v>14.966699999999999</v>
      </c>
      <c r="C22" s="44">
        <v>16.153600000000001</v>
      </c>
      <c r="E22" s="32">
        <f t="shared" si="0"/>
        <v>22.9</v>
      </c>
      <c r="F22" s="30">
        <f t="shared" si="1"/>
        <v>34.4056</v>
      </c>
      <c r="G22" s="26">
        <f t="shared" si="31"/>
        <v>50.559200000000004</v>
      </c>
      <c r="H22" s="9">
        <f t="shared" si="2"/>
        <v>0.22860043559898846</v>
      </c>
      <c r="I22" s="11">
        <f t="shared" si="16"/>
        <v>0.33592947495571585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63">
        <v>12</v>
      </c>
      <c r="C23" s="63">
        <v>0</v>
      </c>
      <c r="E23" s="32">
        <f t="shared" si="0"/>
        <v>14.966699999999999</v>
      </c>
      <c r="F23" s="30">
        <f t="shared" si="1"/>
        <v>16.153600000000001</v>
      </c>
      <c r="G23" s="26">
        <f>F23</f>
        <v>16.153600000000001</v>
      </c>
      <c r="H23" s="9">
        <f t="shared" si="2"/>
        <v>0.1073290393567274</v>
      </c>
      <c r="I23" s="11">
        <f>H23</f>
        <v>0.1073290393567274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12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3">SLOPE(AV27:AV28,AV25:AV26)*0.84+INTERCEPT(AV27:AV28,AV25:AV26)</f>
        <v>54.231851595018327</v>
      </c>
      <c r="AW24" s="236">
        <f t="shared" si="43"/>
        <v>55.793087082086771</v>
      </c>
      <c r="AX24" s="191">
        <f>SLOPE(AX27:AX28,AX25:AX26)*0.84+INTERCEPT(AX27:AX28,AX25:AX26)</f>
        <v>55.219904704117383</v>
      </c>
      <c r="AY24" s="237">
        <f>SLOPE(AY27:AY28,AY25:AY26)*0.84+INTERCEPT(AY27:AY28,AY25:AY26)</f>
        <v>29.695812985786453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4">INDEX(AV8:AV16,MATCH(0.84,AV8:AV16,-1))</f>
        <v>0.950475238381294</v>
      </c>
      <c r="AW25" s="170">
        <f t="shared" si="44"/>
        <v>1.0000000000000002</v>
      </c>
      <c r="AX25" s="170">
        <f>INDEX(AX8:AX16,MATCH(0.84,AX8:AX16,-1))</f>
        <v>0.97523761919064711</v>
      </c>
      <c r="AY25" s="170">
        <f>INDEX(AY8:AY16,MATCH(0.84,AY8:AY16,-1))</f>
        <v>0.88103191909728606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E21+(0.65-I21)/(I20-I21)*(E20-E21)</f>
        <v>34.890356805005581</v>
      </c>
      <c r="I26" s="23"/>
      <c r="M26"/>
      <c r="N26" s="287"/>
      <c r="O26"/>
      <c r="P26"/>
      <c r="Q26"/>
      <c r="R26"/>
      <c r="Z26" s="82"/>
      <c r="AV26" s="170">
        <f t="shared" ref="AV26:AW26" si="45">INDEX(AV8:AV16,MATCH(0.84,AV8:AV16,-1)+1)</f>
        <v>0.58856349404308494</v>
      </c>
      <c r="AW26" s="170">
        <f t="shared" si="45"/>
        <v>0.37613569789139822</v>
      </c>
      <c r="AX26" s="170">
        <f>INDEX(AX8:AX16,MATCH(0.84,AX8:AX16,-1)+1)</f>
        <v>0.48234959596724158</v>
      </c>
      <c r="AY26" s="170">
        <f>INDEX(AY8:AY16,MATCH(0.84,AY8:AY16,-1)+1)</f>
        <v>0.596111163313644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6">SLOPE(F30:F31,F28:F29)*0.84+INTERCEPT(F30:F31,F28:F29)</f>
        <v>46.595744461839395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7">INDEX($AU$8:$AU$16,MATCH(0.84,AV8:AV16,-1))</f>
        <v>64</v>
      </c>
      <c r="AW27" s="170">
        <f t="shared" si="47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0.84143293197453373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4.0948275434058212E-2</v>
      </c>
      <c r="R28" s="123">
        <f>Q28</f>
        <v>4.0948275434058212E-2</v>
      </c>
      <c r="T28" s="113"/>
      <c r="U28" s="115">
        <f>U29+R28</f>
        <v>1</v>
      </c>
      <c r="V28" s="115">
        <f>U28-V31-V34-V37-V40-V43</f>
        <v>0.15609290507478474</v>
      </c>
      <c r="X28" s="130">
        <v>63</v>
      </c>
      <c r="Y28" s="131">
        <f>V28</f>
        <v>0.15609290507478474</v>
      </c>
      <c r="Z28" s="132">
        <f>ROUND(Y28*100,0)</f>
        <v>16</v>
      </c>
      <c r="AV28" s="170">
        <f t="shared" ref="AV28:AW28" si="49">INDEX($AU$8:$AU$16,MATCH(0.84,AV8:AV16,-1)+1)</f>
        <v>32</v>
      </c>
      <c r="AW28" s="170">
        <f t="shared" si="49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(I16-I17)/(E16-E17)*(B29-E17)+I17</f>
        <v>0.94762776165152685</v>
      </c>
      <c r="F29" s="170">
        <f>INDEX(I8:I24,MATCH(0.84,I8:I24,-1)+1)</f>
        <v>0.7323943194064797</v>
      </c>
      <c r="K29" s="44">
        <v>63</v>
      </c>
      <c r="L29" s="69">
        <f>((R9-R10)/(N9-N10))*(K29-N10)+R10</f>
        <v>0.97047568748035662</v>
      </c>
      <c r="N29" s="111"/>
      <c r="O29" s="124">
        <v>63</v>
      </c>
      <c r="P29" s="85">
        <f t="shared" ref="P29:P34" si="50">(C29+L29)/2</f>
        <v>0.95905172456594179</v>
      </c>
      <c r="Q29" s="119">
        <f t="shared" si="48"/>
        <v>0.23028925928145338</v>
      </c>
      <c r="R29" s="125">
        <f t="shared" ref="R29:R32" si="51">Q29/2</f>
        <v>0.11514462964072669</v>
      </c>
      <c r="S29" s="12"/>
      <c r="T29" s="129">
        <v>63</v>
      </c>
      <c r="U29" s="115">
        <f>P29</f>
        <v>0.95905172456594179</v>
      </c>
      <c r="V29" s="115"/>
      <c r="W29" s="12"/>
      <c r="X29" s="133">
        <v>31.5</v>
      </c>
      <c r="Y29" s="88">
        <f>V31</f>
        <v>0.29622209871833544</v>
      </c>
      <c r="Z29" s="134">
        <f t="shared" ref="Z29:Z33" si="52">ROUND(Y29*100,0)</f>
        <v>30</v>
      </c>
    </row>
    <row r="30" spans="1:66" customFormat="1" ht="14.4">
      <c r="B30" s="44">
        <v>31.5</v>
      </c>
      <c r="C30" s="69">
        <f>(I20-I21)/(E20-E21)*(B30-E21)+I21</f>
        <v>0.57793565289722404</v>
      </c>
      <c r="F30" s="170">
        <f>INDEX(E8:E24,MATCH(0.84,I8:I24,-1))</f>
        <v>46.7</v>
      </c>
      <c r="K30" s="44">
        <v>31.5</v>
      </c>
      <c r="L30" s="69">
        <f>R10</f>
        <v>0.87958927767175266</v>
      </c>
      <c r="N30" s="111"/>
      <c r="O30" s="124">
        <v>31.5</v>
      </c>
      <c r="P30" s="85">
        <f t="shared" si="50"/>
        <v>0.7287624652844884</v>
      </c>
      <c r="Q30" s="119">
        <f t="shared" si="48"/>
        <v>0.36215493815521732</v>
      </c>
      <c r="R30" s="125">
        <f t="shared" si="51"/>
        <v>0.18107746907760866</v>
      </c>
      <c r="S30" s="12"/>
      <c r="T30" s="114"/>
      <c r="U30" s="115">
        <f>U29-R29</f>
        <v>0.8439070949252151</v>
      </c>
      <c r="V30" s="115"/>
      <c r="W30" s="12"/>
      <c r="X30" s="133">
        <v>16</v>
      </c>
      <c r="Y30" s="88">
        <f>V34</f>
        <v>0.25134348805087664</v>
      </c>
      <c r="Z30" s="134">
        <f t="shared" si="52"/>
        <v>25</v>
      </c>
    </row>
    <row r="31" spans="1:66" customFormat="1" ht="14.4">
      <c r="B31" s="65">
        <v>16</v>
      </c>
      <c r="C31" s="69">
        <f>(I22-I23)/(E22-E23)*(B31-E23)+I23</f>
        <v>0.13710389094489814</v>
      </c>
      <c r="F31" s="170">
        <f>INDEX(E8:E24,MATCH(0.84,I8:I24,-1)+1)</f>
        <v>38.7667</v>
      </c>
      <c r="K31" s="44">
        <v>16</v>
      </c>
      <c r="L31" s="69">
        <f>R11</f>
        <v>0.596111163313644</v>
      </c>
      <c r="N31" s="111"/>
      <c r="O31" s="124">
        <v>16</v>
      </c>
      <c r="P31" s="85">
        <f t="shared" si="50"/>
        <v>0.36660752712927108</v>
      </c>
      <c r="Q31" s="119">
        <f t="shared" si="48"/>
        <v>0.1405320379465359</v>
      </c>
      <c r="R31" s="125">
        <f t="shared" si="51"/>
        <v>7.0266018973267952E-2</v>
      </c>
      <c r="S31" s="12"/>
      <c r="T31" s="114"/>
      <c r="U31" s="115">
        <f>U32+R29</f>
        <v>0.8439070949252151</v>
      </c>
      <c r="V31" s="115">
        <f>U31-V34-V37-V40-V43</f>
        <v>0.29622209871833544</v>
      </c>
      <c r="W31" s="12"/>
      <c r="X31" s="133">
        <v>8</v>
      </c>
      <c r="Y31" s="88">
        <f>V37</f>
        <v>0.1062350041884306</v>
      </c>
      <c r="Z31" s="134">
        <f t="shared" si="52"/>
        <v>11</v>
      </c>
    </row>
    <row r="32" spans="1:66" customFormat="1" ht="14.4">
      <c r="B32" s="65">
        <v>8</v>
      </c>
      <c r="C32" s="69">
        <v>0</v>
      </c>
      <c r="K32" s="44">
        <v>8</v>
      </c>
      <c r="L32" s="69">
        <f>R12</f>
        <v>0.45215097836547036</v>
      </c>
      <c r="N32" s="111"/>
      <c r="O32" s="124">
        <v>8</v>
      </c>
      <c r="P32" s="85">
        <f t="shared" si="50"/>
        <v>0.22607548918273518</v>
      </c>
      <c r="Q32" s="119">
        <f t="shared" si="48"/>
        <v>7.1937970430325293E-2</v>
      </c>
      <c r="R32" s="125">
        <f t="shared" si="51"/>
        <v>3.5968985215162647E-2</v>
      </c>
      <c r="S32" s="12"/>
      <c r="T32" s="114">
        <v>31.5</v>
      </c>
      <c r="U32" s="115">
        <f>P30</f>
        <v>0.7287624652844884</v>
      </c>
      <c r="V32" s="115"/>
      <c r="W32" s="12"/>
      <c r="X32" s="133">
        <v>2</v>
      </c>
      <c r="Y32" s="88">
        <f>V40</f>
        <v>5.7397764939554868E-2</v>
      </c>
      <c r="Z32" s="134">
        <f t="shared" si="52"/>
        <v>6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0.30827503750481977</v>
      </c>
      <c r="N33" s="111"/>
      <c r="O33" s="124">
        <v>2</v>
      </c>
      <c r="P33" s="85">
        <f t="shared" si="50"/>
        <v>0.15413751875240989</v>
      </c>
      <c r="Q33" s="119">
        <f t="shared" si="48"/>
        <v>4.2857559448784457E-2</v>
      </c>
      <c r="R33" s="125">
        <f>Q33/2</f>
        <v>2.1428779724392229E-2</v>
      </c>
      <c r="S33" s="12"/>
      <c r="T33" s="114"/>
      <c r="U33" s="115">
        <f>U32-R30</f>
        <v>0.54768499620687972</v>
      </c>
      <c r="V33" s="115"/>
      <c r="W33" s="12"/>
      <c r="X33" s="135">
        <v>0.5</v>
      </c>
      <c r="Y33" s="97">
        <f>V43</f>
        <v>0.13270873902801766</v>
      </c>
      <c r="Z33" s="136">
        <f t="shared" si="52"/>
        <v>13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0.22255991860725086</v>
      </c>
      <c r="N34" s="111"/>
      <c r="O34" s="126">
        <v>0.5</v>
      </c>
      <c r="P34" s="93">
        <f t="shared" si="50"/>
        <v>0.11127995930362543</v>
      </c>
      <c r="Q34" s="127"/>
      <c r="R34" s="128"/>
      <c r="S34" s="12"/>
      <c r="T34" s="114"/>
      <c r="U34" s="115">
        <f>U35+R30</f>
        <v>0.54768499620687972</v>
      </c>
      <c r="V34" s="115">
        <f>U34-V37-V40-V43</f>
        <v>0.25134348805087664</v>
      </c>
      <c r="W34" s="12"/>
      <c r="X34" s="79"/>
      <c r="Y34" s="79"/>
      <c r="Z34" s="116">
        <f>SUM(Z28:Z33)</f>
        <v>101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0.36660752712927108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0.29634150815600313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0.29634150815600313</v>
      </c>
      <c r="V37" s="115">
        <f>U37-V40-V43</f>
        <v>0.1062350041884306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0.22607548918273518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0.19010650396757253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0.19010650396757253</v>
      </c>
      <c r="V40" s="115">
        <f>U40-V43</f>
        <v>5.7397764939554868E-2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0.15413751875240989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0.13270873902801766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0.13270873902801766</v>
      </c>
      <c r="V43" s="115">
        <f>U43</f>
        <v>0.13270873902801766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0.11127995930362543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>
      <c r="B105" s="12"/>
      <c r="C105" s="13"/>
    </row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N114"/>
  <sheetViews>
    <sheetView topLeftCell="AE1" zoomScale="80" zoomScaleNormal="80" workbookViewId="0">
      <selection activeCell="BA27" sqref="BA27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" style="12" customWidth="1"/>
    <col min="24" max="24" width="32.332031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8.6640625" style="12" customWidth="1"/>
    <col min="29" max="29" width="33.66406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34</v>
      </c>
      <c r="D5" s="20"/>
      <c r="E5" s="2" t="s">
        <v>0</v>
      </c>
      <c r="F5" s="34" t="str">
        <f>'pos18'!C5</f>
        <v>position 18</v>
      </c>
      <c r="G5" s="35"/>
      <c r="H5" s="35"/>
      <c r="I5" s="36"/>
      <c r="K5" s="21" t="s">
        <v>12</v>
      </c>
      <c r="L5" s="22" t="str">
        <f>C5</f>
        <v>position 18</v>
      </c>
      <c r="N5" s="2" t="s">
        <v>0</v>
      </c>
      <c r="O5" s="34" t="str">
        <f>'pos18'!L5</f>
        <v>position 18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141.03270000000001</v>
      </c>
      <c r="D6" s="20"/>
      <c r="E6" s="5" t="s">
        <v>4</v>
      </c>
      <c r="F6" s="37">
        <f>'pos18'!C6</f>
        <v>141.03270000000001</v>
      </c>
      <c r="G6" s="38"/>
      <c r="H6" s="38"/>
      <c r="I6" s="39"/>
      <c r="K6" s="27" t="s">
        <v>6</v>
      </c>
      <c r="L6" s="28">
        <f>SUM(L7:L17)</f>
        <v>37545.199999999997</v>
      </c>
      <c r="N6" s="5" t="s">
        <v>4</v>
      </c>
      <c r="O6" s="37">
        <f>'pos18'!L6</f>
        <v>37545.199999999997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80</v>
      </c>
      <c r="L7" s="44">
        <v>526.79999999999995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95.133300000000006</v>
      </c>
      <c r="C8" s="44">
        <v>0.47349999999999998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141.03269999999998</v>
      </c>
      <c r="H8" s="9">
        <f t="shared" ref="H8:H24" si="2">F8/$C$6</f>
        <v>0</v>
      </c>
      <c r="I8" s="10">
        <f t="shared" ref="I8" si="3">I9+H8</f>
        <v>1</v>
      </c>
      <c r="K8" s="44">
        <v>63</v>
      </c>
      <c r="L8" s="44">
        <v>2131</v>
      </c>
      <c r="N8" s="42">
        <f>K7</f>
        <v>80</v>
      </c>
      <c r="O8" s="30">
        <f>L7</f>
        <v>526.79999999999995</v>
      </c>
      <c r="P8" s="29">
        <f>O8+P9</f>
        <v>37545.199999999997</v>
      </c>
      <c r="Q8" s="9">
        <f>O8/$L$6</f>
        <v>1.4031087862096886E-2</v>
      </c>
      <c r="R8" s="10">
        <f t="shared" ref="R8:R15" si="4">R9+Q8</f>
        <v>0.99999999999999989</v>
      </c>
      <c r="S8"/>
      <c r="T8" s="79"/>
      <c r="U8" s="137">
        <f t="shared" ref="U8:U19" si="5">Q8</f>
        <v>1.4031087862096886E-2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1.8955337730026245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0.99999999999999989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89.4</v>
      </c>
      <c r="C9" s="44">
        <v>0.69679999999999997</v>
      </c>
      <c r="D9" s="20"/>
      <c r="E9" s="32">
        <f t="shared" si="0"/>
        <v>95.133300000000006</v>
      </c>
      <c r="F9" s="30">
        <f t="shared" si="1"/>
        <v>0.47349999999999998</v>
      </c>
      <c r="G9" s="29">
        <f>F9+G10</f>
        <v>141.03269999999998</v>
      </c>
      <c r="H9" s="9">
        <f t="shared" si="2"/>
        <v>3.3573774025456504E-3</v>
      </c>
      <c r="I9" s="10">
        <f t="shared" ref="I9:I22" si="16">I10+H9</f>
        <v>1</v>
      </c>
      <c r="K9" s="44">
        <v>31.5</v>
      </c>
      <c r="L9" s="44">
        <v>11059.8</v>
      </c>
      <c r="N9" s="42">
        <f t="shared" ref="N9:O16" si="17">K8</f>
        <v>63</v>
      </c>
      <c r="O9" s="30">
        <f t="shared" si="17"/>
        <v>2131</v>
      </c>
      <c r="P9" s="29">
        <f t="shared" ref="P9:P15" si="18">O9+P10</f>
        <v>37018.399999999994</v>
      </c>
      <c r="Q9" s="9">
        <f t="shared" ref="Q9:Q16" si="19">O9/$L$6</f>
        <v>5.6758254051117056E-2</v>
      </c>
      <c r="R9" s="11">
        <f t="shared" si="4"/>
        <v>0.98596891213790305</v>
      </c>
      <c r="S9"/>
      <c r="T9" s="79"/>
      <c r="U9" s="90">
        <f t="shared" si="5"/>
        <v>5.6758254051117056E-2</v>
      </c>
      <c r="V9" s="85">
        <f t="shared" si="6"/>
        <v>1.4031087862096947E-2</v>
      </c>
      <c r="W9" s="86">
        <f t="shared" si="7"/>
        <v>0.88741196746494244</v>
      </c>
      <c r="X9" s="86">
        <f t="shared" si="8"/>
        <v>0.58708494140625</v>
      </c>
      <c r="Y9" s="86">
        <f t="shared" si="9"/>
        <v>0.89553377300262449</v>
      </c>
      <c r="Z9" s="86">
        <f t="shared" si="10"/>
        <v>0.47244411350373999</v>
      </c>
      <c r="AA9" s="84">
        <f t="shared" ref="AA9:AA18" si="20">1-Z9</f>
        <v>0.52755588649625995</v>
      </c>
      <c r="AB9" s="89">
        <f t="shared" ref="AB9:AB18" si="21">X9*(U9/W9)*(AA9/V9)</f>
        <v>1.4118280834646775</v>
      </c>
      <c r="AC9" s="88">
        <f t="shared" si="11"/>
        <v>0.57230302507497288</v>
      </c>
      <c r="AD9" s="91">
        <f t="shared" ref="AD9:AD18" si="22">AC9+AD10</f>
        <v>0.99999999999999989</v>
      </c>
      <c r="AU9" s="58">
        <v>128</v>
      </c>
      <c r="AV9" s="168">
        <f t="shared" ref="AV9:AV16" si="23">IFERROR(SLOPE(BE9:BF9,BC9:BD9)*AU9+INTERCEPT(BE9:BF9,BC9:BD9),0)</f>
        <v>1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5.2625799032610443E-2</v>
      </c>
      <c r="BA9" s="189">
        <f t="shared" ref="BA9:BA15" si="25">AY9-AY10</f>
        <v>1.3205729752561846E-2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95.133300000000006</v>
      </c>
      <c r="BE9" s="170">
        <f t="shared" ref="BE9:BE16" si="27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83.666700000000006</v>
      </c>
      <c r="C10" s="44">
        <v>1.0291999999999999</v>
      </c>
      <c r="D10" s="20"/>
      <c r="E10" s="32">
        <f t="shared" si="0"/>
        <v>89.4</v>
      </c>
      <c r="F10" s="30">
        <f t="shared" si="1"/>
        <v>0.69679999999999997</v>
      </c>
      <c r="G10" s="26">
        <f>F10+G11</f>
        <v>140.55919999999998</v>
      </c>
      <c r="H10" s="9">
        <f t="shared" si="2"/>
        <v>4.940698150145321E-3</v>
      </c>
      <c r="I10" s="11">
        <f t="shared" si="16"/>
        <v>0.9966426225974544</v>
      </c>
      <c r="K10" s="44">
        <v>16</v>
      </c>
      <c r="L10" s="44">
        <v>5492</v>
      </c>
      <c r="N10" s="42">
        <f t="shared" si="17"/>
        <v>31.5</v>
      </c>
      <c r="O10" s="30">
        <f t="shared" si="17"/>
        <v>11059.8</v>
      </c>
      <c r="P10" s="29">
        <f t="shared" si="18"/>
        <v>34887.399999999994</v>
      </c>
      <c r="Q10" s="9">
        <f t="shared" si="19"/>
        <v>0.29457294141461493</v>
      </c>
      <c r="R10" s="11">
        <f t="shared" si="4"/>
        <v>0.92921065808678605</v>
      </c>
      <c r="S10"/>
      <c r="T10" s="79"/>
      <c r="U10" s="90">
        <f t="shared" si="5"/>
        <v>0.29457294141461493</v>
      </c>
      <c r="V10" s="85">
        <f t="shared" si="6"/>
        <v>7.0789341913213955E-2</v>
      </c>
      <c r="W10" s="86">
        <f t="shared" si="7"/>
        <v>0.62749501990055667</v>
      </c>
      <c r="X10" s="86">
        <f t="shared" si="8"/>
        <v>0.17083874267578125</v>
      </c>
      <c r="Y10" s="86">
        <f t="shared" si="9"/>
        <v>0.30844883159637448</v>
      </c>
      <c r="Z10" s="86">
        <f t="shared" si="10"/>
        <v>0.16272399679156094</v>
      </c>
      <c r="AA10" s="84">
        <f t="shared" si="20"/>
        <v>0.83727600320843909</v>
      </c>
      <c r="AB10" s="89">
        <f t="shared" si="21"/>
        <v>0.94857069552850837</v>
      </c>
      <c r="AC10" s="88">
        <f t="shared" si="11"/>
        <v>0.38451556879093518</v>
      </c>
      <c r="AD10" s="91">
        <f t="shared" si="22"/>
        <v>0.42769697492502701</v>
      </c>
      <c r="AU10" s="58">
        <v>64</v>
      </c>
      <c r="AV10" s="168">
        <f t="shared" si="23"/>
        <v>0.94737420096738956</v>
      </c>
      <c r="AW10" s="168">
        <f t="shared" si="12"/>
        <v>0.99999999999999989</v>
      </c>
      <c r="AX10" s="168">
        <f t="shared" si="13"/>
        <v>0.97368710048369467</v>
      </c>
      <c r="AY10" s="168">
        <f t="shared" si="24"/>
        <v>0.98679427024743815</v>
      </c>
      <c r="AZ10" s="188">
        <f t="shared" si="14"/>
        <v>0.41026619490000948</v>
      </c>
      <c r="BA10" s="189">
        <f t="shared" si="25"/>
        <v>5.6682687493174067E-2</v>
      </c>
      <c r="BB10" s="74"/>
      <c r="BC10" s="171">
        <f t="shared" si="26"/>
        <v>66.466700000000003</v>
      </c>
      <c r="BD10" s="170" cm="1">
        <f t="array" ref="BD10">IFERROR(INDEX($E$8:$E$24,MATCH(AU10,$E$8:$E$24,-1)+1),BC10)</f>
        <v>60.7333</v>
      </c>
      <c r="BE10" s="170">
        <f t="shared" si="27"/>
        <v>0.95757721436234289</v>
      </c>
      <c r="BF10" s="172" cm="1">
        <f t="array" ref="BF10">IFERROR(INDEX($I$8:$I$24,MATCH(AU10,$E$8:$E$24,-1)+1),BE10)</f>
        <v>0.93386214686381241</v>
      </c>
      <c r="BG10" s="170">
        <f t="shared" si="15"/>
        <v>80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0.99999999999999989</v>
      </c>
      <c r="BJ10" s="172" cm="1">
        <f t="array" ref="BJ10">IFERROR(INDEX($AD$8:$AD$24,MATCH(AU10,$N$8:$N$24,-1)+1),BI10)</f>
        <v>0.99999999999999989</v>
      </c>
      <c r="BK10" s="170">
        <f t="shared" si="28"/>
        <v>80</v>
      </c>
      <c r="BL10" s="170" cm="1">
        <f t="array" ref="BL10">IFERROR(INDEX($N$8:$N$24,MATCH(AU10,$N$8:$N$24,-1)+1),BK10)</f>
        <v>63</v>
      </c>
      <c r="BM10" s="170">
        <f t="shared" si="29"/>
        <v>0.99999999999999989</v>
      </c>
      <c r="BN10" s="172" cm="1">
        <f t="array" ref="BN10">IFERROR(INDEX($R$8:$R$24,MATCH(AU10,$N$8:$N$24,-1)+1),BM10)</f>
        <v>0.98596891213790305</v>
      </c>
    </row>
    <row r="11" spans="1:66" ht="17.25" customHeight="1">
      <c r="A11"/>
      <c r="B11" s="44">
        <v>77.933300000000003</v>
      </c>
      <c r="C11" s="44">
        <v>1.5242</v>
      </c>
      <c r="D11" s="20"/>
      <c r="E11" s="32">
        <f t="shared" si="0"/>
        <v>83.666700000000006</v>
      </c>
      <c r="F11" s="30">
        <f t="shared" si="1"/>
        <v>1.0291999999999999</v>
      </c>
      <c r="G11" s="26">
        <f t="shared" ref="G11:G22" si="31">G12+F11</f>
        <v>139.86239999999998</v>
      </c>
      <c r="H11" s="9">
        <f t="shared" si="2"/>
        <v>7.297598358394896E-3</v>
      </c>
      <c r="I11" s="11">
        <f t="shared" si="16"/>
        <v>0.99170192444730909</v>
      </c>
      <c r="K11" s="44">
        <v>8</v>
      </c>
      <c r="L11" s="44">
        <v>4890.6000000000004</v>
      </c>
      <c r="N11" s="42">
        <f t="shared" si="17"/>
        <v>16</v>
      </c>
      <c r="O11" s="30">
        <f t="shared" si="17"/>
        <v>5492</v>
      </c>
      <c r="P11" s="29">
        <f t="shared" si="18"/>
        <v>23827.599999999999</v>
      </c>
      <c r="Q11" s="9">
        <f t="shared" si="19"/>
        <v>0.14627702076430543</v>
      </c>
      <c r="R11" s="11">
        <f t="shared" si="4"/>
        <v>0.63463771667217117</v>
      </c>
      <c r="S11"/>
      <c r="T11" s="79"/>
      <c r="U11" s="90">
        <f t="shared" si="5"/>
        <v>0.14627702076430543</v>
      </c>
      <c r="V11" s="85">
        <f t="shared" si="6"/>
        <v>0.36536228332782883</v>
      </c>
      <c r="W11" s="86">
        <f t="shared" si="7"/>
        <v>0.44721359549995793</v>
      </c>
      <c r="X11" s="86">
        <f t="shared" si="8"/>
        <v>7.1360000000000007E-2</v>
      </c>
      <c r="Y11" s="86">
        <f t="shared" si="9"/>
        <v>0.13761008892059326</v>
      </c>
      <c r="Z11" s="86">
        <f t="shared" si="10"/>
        <v>7.2597012451332738E-2</v>
      </c>
      <c r="AA11" s="84">
        <f t="shared" si="20"/>
        <v>0.92740298754866723</v>
      </c>
      <c r="AB11" s="89">
        <f t="shared" si="21"/>
        <v>5.924623104316297E-2</v>
      </c>
      <c r="AC11" s="88">
        <f t="shared" si="11"/>
        <v>2.401623657115845E-2</v>
      </c>
      <c r="AD11" s="91">
        <f t="shared" si="22"/>
        <v>4.3181406134091806E-2</v>
      </c>
      <c r="AU11" s="58">
        <v>32</v>
      </c>
      <c r="AV11" s="168">
        <f t="shared" si="23"/>
        <v>0.53710800606738007</v>
      </c>
      <c r="AW11" s="168">
        <f t="shared" si="12"/>
        <v>0.43678114992621708</v>
      </c>
      <c r="AX11" s="168">
        <f t="shared" si="13"/>
        <v>0.48694457799679858</v>
      </c>
      <c r="AY11" s="168">
        <f t="shared" si="24"/>
        <v>0.93011158275426409</v>
      </c>
      <c r="AZ11" s="188">
        <f t="shared" si="14"/>
        <v>0.44521072642191439</v>
      </c>
      <c r="BA11" s="189">
        <f t="shared" si="25"/>
        <v>0.29547386608209292</v>
      </c>
      <c r="BB11" s="74"/>
      <c r="BC11" s="171">
        <f t="shared" si="26"/>
        <v>32.066699999999997</v>
      </c>
      <c r="BD11" s="170" cm="1">
        <f t="array" ref="BD11">IFERROR(INDEX($E$8:$E$24,MATCH(AU11,$E$8:$E$24,-1)+1),BC11)</f>
        <v>26.333300000000001</v>
      </c>
      <c r="BE11" s="170">
        <f t="shared" si="27"/>
        <v>0.53901045644024403</v>
      </c>
      <c r="BF11" s="172" cm="1">
        <f t="array" ref="BF11">IFERROR(INDEX($I$8:$I$24,MATCH(AU11,$E$8:$E$24,-1)+1),BE11)</f>
        <v>0.37547958735810916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0.99999999999999989</v>
      </c>
      <c r="BJ11" s="172" cm="1">
        <f t="array" ref="BJ11">IFERROR(INDEX($AD$8:$AD$24,MATCH(AU11,$N$8:$N$24,-1)+1),BI11)</f>
        <v>0.42769697492502701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0.98596891213790305</v>
      </c>
      <c r="BN11" s="172" cm="1">
        <f t="array" ref="BN11">IFERROR(INDEX($R$8:$R$24,MATCH(AU11,$N$8:$N$24,-1)+1),BM11)</f>
        <v>0.92921065808678605</v>
      </c>
    </row>
    <row r="12" spans="1:66" ht="17.25" customHeight="1">
      <c r="A12"/>
      <c r="B12" s="44">
        <v>72.2</v>
      </c>
      <c r="C12" s="44">
        <v>2.2593000000000001</v>
      </c>
      <c r="D12" s="20"/>
      <c r="E12" s="32">
        <f t="shared" si="0"/>
        <v>77.933300000000003</v>
      </c>
      <c r="F12" s="30">
        <f t="shared" si="1"/>
        <v>1.5242</v>
      </c>
      <c r="G12" s="26">
        <f t="shared" si="31"/>
        <v>138.83319999999998</v>
      </c>
      <c r="H12" s="9">
        <f t="shared" si="2"/>
        <v>1.0807422675734066E-2</v>
      </c>
      <c r="I12" s="11">
        <f t="shared" si="16"/>
        <v>0.98440432608891415</v>
      </c>
      <c r="K12" s="44">
        <v>4</v>
      </c>
      <c r="L12" s="44">
        <v>3954.7</v>
      </c>
      <c r="N12" s="42">
        <f t="shared" si="17"/>
        <v>8</v>
      </c>
      <c r="O12" s="30">
        <f t="shared" si="17"/>
        <v>4890.6000000000004</v>
      </c>
      <c r="P12" s="29">
        <f t="shared" si="18"/>
        <v>18335.599999999999</v>
      </c>
      <c r="Q12" s="9">
        <f t="shared" si="19"/>
        <v>0.13025899449197237</v>
      </c>
      <c r="R12" s="11">
        <f t="shared" si="4"/>
        <v>0.48836069590786574</v>
      </c>
      <c r="S12"/>
      <c r="T12" s="79"/>
      <c r="U12" s="90">
        <f t="shared" si="5"/>
        <v>0.13025899449197237</v>
      </c>
      <c r="V12" s="85">
        <f t="shared" si="6"/>
        <v>0.51163930409213432</v>
      </c>
      <c r="W12" s="86">
        <f t="shared" si="7"/>
        <v>0.31622776601683794</v>
      </c>
      <c r="X12" s="86">
        <f t="shared" si="8"/>
        <v>3.3669999999999999E-2</v>
      </c>
      <c r="Y12" s="86">
        <f>X12+Y13</f>
        <v>6.6250088920593253E-2</v>
      </c>
      <c r="Z12" s="86">
        <f t="shared" si="10"/>
        <v>3.4950624390959625E-2</v>
      </c>
      <c r="AA12" s="84">
        <f t="shared" si="20"/>
        <v>0.96504937560904036</v>
      </c>
      <c r="AB12" s="89">
        <f t="shared" si="21"/>
        <v>2.6159923660890948E-2</v>
      </c>
      <c r="AC12" s="88">
        <f t="shared" si="11"/>
        <v>1.0604268056573772E-2</v>
      </c>
      <c r="AD12" s="91">
        <f t="shared" si="22"/>
        <v>1.9165169562933355E-2</v>
      </c>
      <c r="AU12" s="58">
        <v>16</v>
      </c>
      <c r="AV12" s="168">
        <f t="shared" si="23"/>
        <v>9.1897279645465679E-2</v>
      </c>
      <c r="AW12" s="168">
        <f t="shared" si="12"/>
        <v>4.3181406134091806E-2</v>
      </c>
      <c r="AX12" s="168">
        <f t="shared" si="13"/>
        <v>6.7539342889778739E-2</v>
      </c>
      <c r="AY12" s="168">
        <f t="shared" si="24"/>
        <v>0.63463771667217117</v>
      </c>
      <c r="AZ12" s="188">
        <f t="shared" si="14"/>
        <v>9.1897279645465679E-2</v>
      </c>
      <c r="BA12" s="189">
        <f t="shared" si="25"/>
        <v>0.14627702076430549</v>
      </c>
      <c r="BB12" s="74"/>
      <c r="BC12" s="171">
        <f t="shared" si="26"/>
        <v>20.6</v>
      </c>
      <c r="BD12" s="170" cm="1">
        <f t="array" ref="BD12">IFERROR(INDEX($E$8:$E$24,MATCH(AU12,$E$8:$E$24,-1)+1),BC12)</f>
        <v>14.8667</v>
      </c>
      <c r="BE12" s="170">
        <f t="shared" si="27"/>
        <v>0.20326846185317304</v>
      </c>
      <c r="BF12" s="172" cm="1">
        <f t="array" ref="BF12">IFERROR(INDEX($I$8:$I$24,MATCH(AU12,$E$8:$E$24,-1)+1),BE12)</f>
        <v>6.4458809907205913E-2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4.3181406134091806E-2</v>
      </c>
      <c r="BJ12" s="172" cm="1">
        <f t="array" ref="BJ12">IFERROR(INDEX($AD$8:$AD$24,MATCH(AU12,$N$8:$N$24,-1)+1),BI12)</f>
        <v>1.9165169562933355E-2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0.63463771667217117</v>
      </c>
      <c r="BN12" s="172" cm="1">
        <f t="array" ref="BN12">IFERROR(INDEX($R$8:$R$24,MATCH(AU12,$N$8:$N$24,-1)+1),BM12)</f>
        <v>0.48836069590786574</v>
      </c>
    </row>
    <row r="13" spans="1:66" ht="17.25" customHeight="1">
      <c r="A13"/>
      <c r="B13" s="44">
        <v>66.466700000000003</v>
      </c>
      <c r="C13" s="44">
        <v>3.3445999999999998</v>
      </c>
      <c r="D13" s="20"/>
      <c r="E13" s="32">
        <f t="shared" si="0"/>
        <v>72.2</v>
      </c>
      <c r="F13" s="30">
        <f t="shared" si="1"/>
        <v>2.2593000000000001</v>
      </c>
      <c r="G13" s="26">
        <f t="shared" si="31"/>
        <v>137.30899999999997</v>
      </c>
      <c r="H13" s="9">
        <f t="shared" si="2"/>
        <v>1.6019689050837147E-2</v>
      </c>
      <c r="I13" s="11">
        <f t="shared" si="16"/>
        <v>0.97359690341318006</v>
      </c>
      <c r="K13" s="44">
        <v>2</v>
      </c>
      <c r="L13" s="44">
        <v>2378.1999999999998</v>
      </c>
      <c r="N13" s="42">
        <f t="shared" si="17"/>
        <v>4</v>
      </c>
      <c r="O13" s="30">
        <f t="shared" si="17"/>
        <v>3954.7</v>
      </c>
      <c r="P13" s="29">
        <f t="shared" si="18"/>
        <v>13445</v>
      </c>
      <c r="Q13" s="9">
        <f t="shared" si="19"/>
        <v>0.10533170684934426</v>
      </c>
      <c r="R13" s="11">
        <f t="shared" si="4"/>
        <v>0.35810170141589337</v>
      </c>
      <c r="S13"/>
      <c r="T13" s="79"/>
      <c r="U13" s="90">
        <f t="shared" si="5"/>
        <v>0.10533170684934426</v>
      </c>
      <c r="V13" s="85">
        <f t="shared" si="6"/>
        <v>0.64189829858410663</v>
      </c>
      <c r="W13" s="86">
        <f t="shared" si="7"/>
        <v>0.22360679774997896</v>
      </c>
      <c r="X13" s="86">
        <f t="shared" si="8"/>
        <v>1.6583750000000001E-2</v>
      </c>
      <c r="Y13" s="86">
        <f t="shared" si="9"/>
        <v>3.2580088920593261E-2</v>
      </c>
      <c r="Z13" s="86">
        <f t="shared" si="10"/>
        <v>1.7187817692630555E-2</v>
      </c>
      <c r="AA13" s="84">
        <f t="shared" si="20"/>
        <v>0.98281218230736944</v>
      </c>
      <c r="AB13" s="89">
        <f t="shared" si="21"/>
        <v>1.196082588297992E-2</v>
      </c>
      <c r="AC13" s="88">
        <f t="shared" si="11"/>
        <v>4.8484775982257202E-3</v>
      </c>
      <c r="AD13" s="91">
        <f t="shared" si="22"/>
        <v>8.5609015063595854E-3</v>
      </c>
      <c r="AU13" s="58">
        <v>8</v>
      </c>
      <c r="AV13" s="168">
        <f t="shared" si="23"/>
        <v>0</v>
      </c>
      <c r="AW13" s="168">
        <f t="shared" si="12"/>
        <v>1.9165169562933355E-2</v>
      </c>
      <c r="AX13" s="168">
        <f t="shared" si="13"/>
        <v>9.5825847814666777E-3</v>
      </c>
      <c r="AY13" s="168">
        <f t="shared" si="24"/>
        <v>0.48836069590786568</v>
      </c>
      <c r="AZ13" s="188">
        <f t="shared" si="14"/>
        <v>0</v>
      </c>
      <c r="BA13" s="189">
        <f t="shared" si="25"/>
        <v>0.23559070134131654</v>
      </c>
      <c r="BB13" s="74"/>
      <c r="BC13" s="171">
        <f t="shared" si="26"/>
        <v>12</v>
      </c>
      <c r="BD13" s="170" cm="1">
        <f t="array" ref="BD13">IFERROR(INDEX($E$8:$E$24,MATCH(AU13,$E$8:$E$24,-1)+1),BC13)</f>
        <v>12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1.9165169562933355E-2</v>
      </c>
      <c r="BJ13" s="172" cm="1">
        <f t="array" ref="BJ13">IFERROR(INDEX($AD$8:$AD$24,MATCH(AU13,$N$8:$N$24,-1)+1),BI13)</f>
        <v>8.5609015063595854E-3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0.48836069590786574</v>
      </c>
      <c r="BN13" s="172" cm="1">
        <f t="array" ref="BN13">IFERROR(INDEX($R$8:$R$24,MATCH(AU13,$N$8:$N$24,-1)+1),BM13)</f>
        <v>0.35810170141589337</v>
      </c>
    </row>
    <row r="14" spans="1:66" ht="17.25" customHeight="1">
      <c r="A14"/>
      <c r="B14" s="44">
        <v>60.7333</v>
      </c>
      <c r="C14" s="44">
        <v>4.9275000000000002</v>
      </c>
      <c r="D14" s="20"/>
      <c r="E14" s="32">
        <f t="shared" si="0"/>
        <v>66.466700000000003</v>
      </c>
      <c r="F14" s="30">
        <f t="shared" si="1"/>
        <v>3.3445999999999998</v>
      </c>
      <c r="G14" s="26">
        <f t="shared" si="31"/>
        <v>135.04969999999997</v>
      </c>
      <c r="H14" s="9">
        <f t="shared" si="2"/>
        <v>2.371506749853048E-2</v>
      </c>
      <c r="I14" s="11">
        <f t="shared" si="16"/>
        <v>0.95757721436234289</v>
      </c>
      <c r="K14" s="44">
        <v>1</v>
      </c>
      <c r="L14" s="44">
        <v>1374.8</v>
      </c>
      <c r="N14" s="42">
        <f t="shared" si="17"/>
        <v>2</v>
      </c>
      <c r="O14" s="30">
        <f t="shared" si="17"/>
        <v>2378.1999999999998</v>
      </c>
      <c r="P14" s="29">
        <f t="shared" si="18"/>
        <v>9490.2999999999993</v>
      </c>
      <c r="Q14" s="9">
        <f t="shared" si="19"/>
        <v>6.3342318059299185E-2</v>
      </c>
      <c r="R14" s="11">
        <f t="shared" si="4"/>
        <v>0.25276999456654914</v>
      </c>
      <c r="S14"/>
      <c r="T14" s="79"/>
      <c r="U14" s="90">
        <f t="shared" si="5"/>
        <v>6.3342318059299185E-2</v>
      </c>
      <c r="V14" s="85">
        <f t="shared" si="6"/>
        <v>0.74723000543345086</v>
      </c>
      <c r="W14" s="86">
        <f t="shared" si="7"/>
        <v>0.15811388300841897</v>
      </c>
      <c r="X14" s="86">
        <f t="shared" si="8"/>
        <v>8.2604687499999996E-3</v>
      </c>
      <c r="Y14" s="86">
        <f t="shared" si="9"/>
        <v>1.599633892059326E-2</v>
      </c>
      <c r="Z14" s="86">
        <f t="shared" si="10"/>
        <v>8.4389627599482046E-3</v>
      </c>
      <c r="AA14" s="84">
        <f t="shared" si="20"/>
        <v>0.99156103724005185</v>
      </c>
      <c r="AB14" s="89">
        <f t="shared" si="21"/>
        <v>4.3913069092803301E-3</v>
      </c>
      <c r="AC14" s="88">
        <f t="shared" si="11"/>
        <v>1.7800738331018183E-3</v>
      </c>
      <c r="AD14" s="91">
        <f t="shared" si="22"/>
        <v>3.7124239081338653E-3</v>
      </c>
      <c r="AU14" s="58">
        <v>2</v>
      </c>
      <c r="AV14" s="168">
        <f t="shared" si="23"/>
        <v>0</v>
      </c>
      <c r="AW14" s="168">
        <f t="shared" si="12"/>
        <v>3.7124239081338653E-3</v>
      </c>
      <c r="AX14" s="168">
        <f t="shared" si="13"/>
        <v>1.8562119540669326E-3</v>
      </c>
      <c r="AY14" s="168">
        <f t="shared" si="24"/>
        <v>0.25276999456654914</v>
      </c>
      <c r="AZ14" s="188">
        <f t="shared" si="14"/>
        <v>0</v>
      </c>
      <c r="BA14" s="189">
        <f t="shared" si="25"/>
        <v>6.3342318059299185E-2</v>
      </c>
      <c r="BB14" s="74"/>
      <c r="BC14" s="171">
        <f t="shared" si="26"/>
        <v>12</v>
      </c>
      <c r="BD14" s="170" cm="1">
        <f t="array" ref="BD14">IFERROR(INDEX($E$8:$E$24,MATCH(AU14,$E$8:$E$24,-1)+1),BC14)</f>
        <v>12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3.7124239081338653E-3</v>
      </c>
      <c r="BJ14" s="172" cm="1">
        <f t="array" ref="BJ14">IFERROR(INDEX($AD$8:$AD$24,MATCH(AU14,$N$8:$N$24,-1)+1),BI14)</f>
        <v>1.9323500750320468E-3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0.25276999456654914</v>
      </c>
      <c r="BN14" s="172" cm="1">
        <f t="array" ref="BN14">IFERROR(INDEX($R$8:$R$24,MATCH(AU14,$N$8:$N$24,-1)+1),BM14)</f>
        <v>0.18942767650724995</v>
      </c>
    </row>
    <row r="15" spans="1:66" ht="17.25" customHeight="1">
      <c r="A15"/>
      <c r="B15" s="44">
        <v>55</v>
      </c>
      <c r="C15" s="44">
        <v>7.1875999999999998</v>
      </c>
      <c r="D15" s="20"/>
      <c r="E15" s="32">
        <f t="shared" si="0"/>
        <v>60.7333</v>
      </c>
      <c r="F15" s="30">
        <f t="shared" si="1"/>
        <v>4.9275000000000002</v>
      </c>
      <c r="G15" s="26">
        <f t="shared" si="31"/>
        <v>131.70509999999999</v>
      </c>
      <c r="H15" s="9">
        <f t="shared" si="2"/>
        <v>3.4938705704421744E-2</v>
      </c>
      <c r="I15" s="11">
        <f t="shared" si="16"/>
        <v>0.93386214686381241</v>
      </c>
      <c r="K15" s="44">
        <v>0.5</v>
      </c>
      <c r="L15" s="44">
        <v>1061.4000000000001</v>
      </c>
      <c r="N15" s="42">
        <f t="shared" si="17"/>
        <v>1</v>
      </c>
      <c r="O15" s="30">
        <f t="shared" si="17"/>
        <v>1374.8</v>
      </c>
      <c r="P15" s="29">
        <f t="shared" si="18"/>
        <v>7112.0999999999995</v>
      </c>
      <c r="Q15" s="9">
        <f t="shared" si="19"/>
        <v>3.6617197404728172E-2</v>
      </c>
      <c r="R15" s="11">
        <f t="shared" si="4"/>
        <v>0.18942767650724995</v>
      </c>
      <c r="S15"/>
      <c r="T15" s="79"/>
      <c r="U15" s="90">
        <f t="shared" si="5"/>
        <v>3.6617197404728172E-2</v>
      </c>
      <c r="V15" s="85">
        <f t="shared" si="6"/>
        <v>0.81057232349274999</v>
      </c>
      <c r="W15" s="86">
        <f t="shared" si="7"/>
        <v>0.11180339887498948</v>
      </c>
      <c r="X15" s="86">
        <f t="shared" si="8"/>
        <v>4.1263085937500001E-3</v>
      </c>
      <c r="Y15" s="86">
        <f t="shared" si="9"/>
        <v>7.7358701705932623E-3</v>
      </c>
      <c r="Z15" s="86">
        <f t="shared" si="10"/>
        <v>4.0811038456673027E-3</v>
      </c>
      <c r="AA15" s="84">
        <f t="shared" si="20"/>
        <v>0.99591889615433271</v>
      </c>
      <c r="AB15" s="89">
        <f t="shared" si="21"/>
        <v>1.6604431117030658E-3</v>
      </c>
      <c r="AC15" s="88">
        <f t="shared" si="11"/>
        <v>6.7308238653289302E-4</v>
      </c>
      <c r="AD15" s="91">
        <f t="shared" si="22"/>
        <v>1.9323500750320468E-3</v>
      </c>
      <c r="AU15" s="58">
        <v>1</v>
      </c>
      <c r="AV15" s="168">
        <f t="shared" si="23"/>
        <v>0</v>
      </c>
      <c r="AW15" s="168">
        <f t="shared" si="12"/>
        <v>1.9323500750320468E-3</v>
      </c>
      <c r="AX15" s="168">
        <f t="shared" si="13"/>
        <v>9.6617503751602338E-4</v>
      </c>
      <c r="AY15" s="168">
        <f t="shared" si="24"/>
        <v>0.18942767650724995</v>
      </c>
      <c r="AZ15" s="188">
        <f t="shared" si="14"/>
        <v>0</v>
      </c>
      <c r="BA15" s="189">
        <f t="shared" si="25"/>
        <v>0.18942767650724995</v>
      </c>
      <c r="BB15" s="74"/>
      <c r="BC15" s="171">
        <f t="shared" si="26"/>
        <v>12</v>
      </c>
      <c r="BD15" s="170" cm="1">
        <f t="array" ref="BD15">IFERROR(INDEX($E$8:$E$24,MATCH(AU15,$E$8:$E$24,-1)+1),BC15)</f>
        <v>12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1.9323500750320468E-3</v>
      </c>
      <c r="BJ15" s="172" cm="1">
        <f t="array" ref="BJ15">IFERROR(INDEX($AD$8:$AD$24,MATCH(AU15,$N$8:$N$24,-1)+1),BI15)</f>
        <v>1.2592676884991536E-3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0.18942767650724995</v>
      </c>
      <c r="BN15" s="172" cm="1">
        <f t="array" ref="BN15">IFERROR(INDEX($R$8:$R$24,MATCH(AU15,$N$8:$N$24,-1)+1),BM15)</f>
        <v>0.15281047910252177</v>
      </c>
    </row>
    <row r="16" spans="1:66" ht="17.25" customHeight="1" thickBot="1">
      <c r="A16"/>
      <c r="B16" s="44">
        <v>49.2667</v>
      </c>
      <c r="C16" s="44">
        <v>10.2996</v>
      </c>
      <c r="D16" s="20"/>
      <c r="E16" s="32">
        <f t="shared" si="0"/>
        <v>55</v>
      </c>
      <c r="F16" s="30">
        <f t="shared" si="1"/>
        <v>7.1875999999999998</v>
      </c>
      <c r="G16" s="26">
        <f t="shared" si="31"/>
        <v>126.77759999999999</v>
      </c>
      <c r="H16" s="9">
        <f t="shared" si="2"/>
        <v>5.0964067198600034E-2</v>
      </c>
      <c r="I16" s="11">
        <f t="shared" si="16"/>
        <v>0.89892344115939071</v>
      </c>
      <c r="K16" s="44">
        <v>0.25</v>
      </c>
      <c r="L16" s="44">
        <v>2694.1</v>
      </c>
      <c r="N16" s="42">
        <f t="shared" si="17"/>
        <v>0.5</v>
      </c>
      <c r="O16" s="30">
        <f t="shared" si="17"/>
        <v>1061.4000000000001</v>
      </c>
      <c r="P16" s="29">
        <f>O16+P17</f>
        <v>5737.2999999999993</v>
      </c>
      <c r="Q16" s="9">
        <f t="shared" si="19"/>
        <v>2.8269925316684961E-2</v>
      </c>
      <c r="R16" s="11">
        <f>Q16+R17</f>
        <v>0.15281047910252177</v>
      </c>
      <c r="S16"/>
      <c r="T16" s="79"/>
      <c r="U16" s="90">
        <f t="shared" si="5"/>
        <v>2.8269925316684961E-2</v>
      </c>
      <c r="V16" s="85">
        <f t="shared" si="6"/>
        <v>0.84718952089747823</v>
      </c>
      <c r="W16" s="86">
        <f t="shared" si="7"/>
        <v>7.9056941504209485E-2</v>
      </c>
      <c r="X16" s="86">
        <f t="shared" si="8"/>
        <v>2.06266357421875E-3</v>
      </c>
      <c r="Y16" s="86">
        <f t="shared" si="9"/>
        <v>3.6095615768432618E-3</v>
      </c>
      <c r="Z16" s="86">
        <f t="shared" si="10"/>
        <v>1.9042454575343851E-3</v>
      </c>
      <c r="AA16" s="84">
        <f t="shared" si="20"/>
        <v>0.99809575454246557</v>
      </c>
      <c r="AB16" s="89">
        <f t="shared" si="21"/>
        <v>8.6896980285759923E-4</v>
      </c>
      <c r="AC16" s="88">
        <f t="shared" si="11"/>
        <v>3.5224830324509488E-4</v>
      </c>
      <c r="AD16" s="91">
        <f t="shared" si="22"/>
        <v>1.2592676884991536E-3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6"/>
        <v>12</v>
      </c>
      <c r="BD16" s="174" cm="1">
        <f t="array" ref="BD16">IFERROR(INDEX($E$8:$E$24,MATCH(AU16,$E$8:$E$24,-1)+1),BC16)</f>
        <v>12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43.533299999999997</v>
      </c>
      <c r="C17" s="44">
        <v>14.322699999999999</v>
      </c>
      <c r="D17" s="20"/>
      <c r="E17" s="32">
        <f t="shared" si="0"/>
        <v>49.2667</v>
      </c>
      <c r="F17" s="30">
        <f t="shared" si="1"/>
        <v>10.2996</v>
      </c>
      <c r="G17" s="26">
        <f t="shared" si="31"/>
        <v>119.58999999999999</v>
      </c>
      <c r="H17" s="9">
        <f t="shared" si="2"/>
        <v>7.3029871795689927E-2</v>
      </c>
      <c r="I17" s="11">
        <f t="shared" si="16"/>
        <v>0.84795937396079069</v>
      </c>
      <c r="K17" s="65">
        <v>0.125</v>
      </c>
      <c r="L17" s="44">
        <v>1981.8</v>
      </c>
      <c r="N17" s="42">
        <f t="shared" ref="N17:N19" si="33">K16</f>
        <v>0.25</v>
      </c>
      <c r="O17" s="30">
        <f t="shared" ref="O17:O19" si="34">L16</f>
        <v>2694.1</v>
      </c>
      <c r="P17" s="29">
        <f t="shared" ref="P17:P19" si="35">O17+P18</f>
        <v>4675.8999999999996</v>
      </c>
      <c r="Q17" s="9">
        <f t="shared" ref="Q17:Q19" si="36">O17/$L$6</f>
        <v>7.1756176555192147E-2</v>
      </c>
      <c r="R17" s="11">
        <f t="shared" ref="R17:R19" si="37">Q17+R18</f>
        <v>0.12454055378583681</v>
      </c>
      <c r="S17"/>
      <c r="T17" s="79"/>
      <c r="U17" s="90">
        <f t="shared" si="5"/>
        <v>7.1756176555192147E-2</v>
      </c>
      <c r="V17" s="85">
        <f t="shared" si="6"/>
        <v>0.87545944621416316</v>
      </c>
      <c r="W17" s="86">
        <f t="shared" si="7"/>
        <v>5.5901699437494741E-2</v>
      </c>
      <c r="X17" s="86">
        <f t="shared" si="8"/>
        <v>1.0312704467773438E-3</v>
      </c>
      <c r="Y17" s="86">
        <f t="shared" si="9"/>
        <v>1.5468980026245118E-3</v>
      </c>
      <c r="Z17" s="86">
        <f t="shared" si="10"/>
        <v>8.1607514709386821E-4</v>
      </c>
      <c r="AA17" s="84">
        <f t="shared" si="20"/>
        <v>0.99918392485290608</v>
      </c>
      <c r="AB17" s="89">
        <f t="shared" si="21"/>
        <v>1.5108322842684917E-3</v>
      </c>
      <c r="AC17" s="88">
        <f t="shared" si="11"/>
        <v>6.1243567598251556E-4</v>
      </c>
      <c r="AD17" s="91">
        <f t="shared" si="22"/>
        <v>9.070193852540587E-4</v>
      </c>
    </row>
    <row r="18" spans="1:66" ht="17.25" customHeight="1">
      <c r="A18"/>
      <c r="B18" s="44">
        <v>37.799999999999997</v>
      </c>
      <c r="C18" s="44">
        <v>18.9496</v>
      </c>
      <c r="D18" s="20"/>
      <c r="E18" s="32">
        <f t="shared" si="0"/>
        <v>43.533299999999997</v>
      </c>
      <c r="F18" s="30">
        <f t="shared" si="1"/>
        <v>14.322699999999999</v>
      </c>
      <c r="G18" s="26">
        <f t="shared" si="31"/>
        <v>109.29039999999999</v>
      </c>
      <c r="H18" s="9">
        <f t="shared" si="2"/>
        <v>0.10155588030293683</v>
      </c>
      <c r="I18" s="11">
        <f t="shared" si="16"/>
        <v>0.7749295021651007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1981.8</v>
      </c>
      <c r="P18" s="29">
        <f t="shared" si="35"/>
        <v>1981.8</v>
      </c>
      <c r="Q18" s="9">
        <f t="shared" si="36"/>
        <v>5.2784377230644663E-2</v>
      </c>
      <c r="R18" s="11">
        <f t="shared" si="37"/>
        <v>5.2784377230644663E-2</v>
      </c>
      <c r="S18"/>
      <c r="T18" s="79"/>
      <c r="U18" s="90">
        <f t="shared" si="5"/>
        <v>5.2784377230644663E-2</v>
      </c>
      <c r="V18" s="85">
        <f t="shared" si="6"/>
        <v>0.94721562276935534</v>
      </c>
      <c r="W18" s="86">
        <f t="shared" si="7"/>
        <v>3.9528470752104743E-2</v>
      </c>
      <c r="X18" s="86">
        <f t="shared" si="8"/>
        <v>5.1562755584716805E-4</v>
      </c>
      <c r="Y18" s="86">
        <f>X18+Y19</f>
        <v>5.1562755584716805E-4</v>
      </c>
      <c r="Z18" s="86">
        <f t="shared" si="10"/>
        <v>2.7202235232685255E-4</v>
      </c>
      <c r="AA18" s="84">
        <f t="shared" si="20"/>
        <v>0.99972797764767318</v>
      </c>
      <c r="AB18" s="89">
        <f t="shared" si="21"/>
        <v>7.2671563045866234E-4</v>
      </c>
      <c r="AC18" s="88">
        <f t="shared" si="11"/>
        <v>2.9458370927154314E-4</v>
      </c>
      <c r="AD18" s="91">
        <f t="shared" si="22"/>
        <v>2.9458370927154314E-4</v>
      </c>
      <c r="AU18" s="194" t="s">
        <v>80</v>
      </c>
      <c r="AV18" s="235">
        <f t="shared" ref="AV18:AY18" si="38">SLOPE(AV21:AV22,AV19:AV20)*0.65+INTERCEPT(AV21:AV22,AV19:AV20)</f>
        <v>40.805365518171172</v>
      </c>
      <c r="AW18" s="236">
        <f t="shared" si="38"/>
        <v>44.114301929822169</v>
      </c>
      <c r="AX18" s="191">
        <f>SLOPE(AX21:AX22,AX19:AX20)*0.65+INTERCEPT(AX21:AX22,AX19:AX20)</f>
        <v>42.719781533455226</v>
      </c>
      <c r="AY18" s="237">
        <f t="shared" si="38"/>
        <v>16.831872329368622</v>
      </c>
    </row>
    <row r="19" spans="1:66" ht="17.25" customHeight="1" thickBot="1">
      <c r="A19"/>
      <c r="B19" s="44">
        <v>32.066699999999997</v>
      </c>
      <c r="C19" s="44">
        <v>23.063199999999998</v>
      </c>
      <c r="E19" s="32">
        <f t="shared" si="0"/>
        <v>37.799999999999997</v>
      </c>
      <c r="F19" s="30">
        <f t="shared" si="1"/>
        <v>18.9496</v>
      </c>
      <c r="G19" s="26">
        <f t="shared" si="31"/>
        <v>94.967699999999994</v>
      </c>
      <c r="H19" s="9">
        <f t="shared" si="2"/>
        <v>0.13436316542191987</v>
      </c>
      <c r="I19" s="11">
        <f t="shared" si="16"/>
        <v>0.67337362186216387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2.8062430400804559E-2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0.94737420096738956</v>
      </c>
      <c r="AW19" s="170">
        <f t="shared" si="39"/>
        <v>0.99999999999999989</v>
      </c>
      <c r="AX19" s="170">
        <f>INDEX(AX8:AX16,MATCH(0.65,AX8:AX16,-1))</f>
        <v>0.97368710048369467</v>
      </c>
      <c r="AY19" s="170">
        <f t="shared" ref="AY19" si="40">INDEX(AY8:AY16,MATCH(0.65,AY8:AY16,-1))</f>
        <v>0.93011158275426409</v>
      </c>
    </row>
    <row r="20" spans="1:66" ht="17.25" customHeight="1">
      <c r="A20"/>
      <c r="B20" s="44">
        <v>26.333300000000001</v>
      </c>
      <c r="C20" s="44">
        <v>24.287400000000002</v>
      </c>
      <c r="E20" s="32">
        <f t="shared" si="0"/>
        <v>32.066699999999997</v>
      </c>
      <c r="F20" s="30">
        <f t="shared" si="1"/>
        <v>23.063199999999998</v>
      </c>
      <c r="G20" s="26">
        <f t="shared" si="31"/>
        <v>76.01809999999999</v>
      </c>
      <c r="H20" s="9">
        <f t="shared" si="2"/>
        <v>0.16353086908213482</v>
      </c>
      <c r="I20" s="11">
        <f t="shared" si="16"/>
        <v>0.53901045644024403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2.4669240273187882</v>
      </c>
      <c r="AC20" s="78">
        <f>SUM(AC8:AC19)</f>
        <v>0.99999999999999989</v>
      </c>
      <c r="AD20" s="148"/>
      <c r="AV20" s="170" cm="1">
        <f t="array" ref="AV20">INDEX(AV8:AV16,MATCH(0.65,AV8:AV16,-1)+1)</f>
        <v>0.53710800606738007</v>
      </c>
      <c r="AW20" s="170" cm="1">
        <f t="array" ref="AW20">INDEX(AW8:AW16,MATCH(0.65,AW8:AW16,-1)+1)</f>
        <v>0.43678114992621708</v>
      </c>
      <c r="AX20" s="170" cm="1">
        <f t="array" ref="AX20">INDEX(AX8:AX16,MATCH(0.65,AX8:AX16,-1)+1)</f>
        <v>0.48694457799679858</v>
      </c>
      <c r="AY20" s="170" cm="1">
        <f t="array" ref="AY20">INDEX(AY8:AY16,MATCH(0.65,AY8:AY16,-1)+1)</f>
        <v>0.63463771667217117</v>
      </c>
      <c r="BD20" s="169"/>
    </row>
    <row r="21" spans="1:66" ht="17.25" customHeight="1">
      <c r="A21"/>
      <c r="B21" s="44">
        <v>20.6</v>
      </c>
      <c r="C21" s="44">
        <v>19.576699999999999</v>
      </c>
      <c r="E21" s="32">
        <f t="shared" si="0"/>
        <v>26.333300000000001</v>
      </c>
      <c r="F21" s="30">
        <f t="shared" si="1"/>
        <v>24.287400000000002</v>
      </c>
      <c r="G21" s="26">
        <f t="shared" si="31"/>
        <v>52.954899999999995</v>
      </c>
      <c r="H21" s="9">
        <f t="shared" si="2"/>
        <v>0.17221112550493609</v>
      </c>
      <c r="I21" s="11">
        <f t="shared" si="16"/>
        <v>0.37547958735810916</v>
      </c>
      <c r="K21"/>
      <c r="L21"/>
      <c r="N21" t="s">
        <v>80</v>
      </c>
      <c r="O21" s="159">
        <f>N11+(0.65-R11)/(R10-R11)*(N10-N11)</f>
        <v>16.808341018824933</v>
      </c>
      <c r="S21"/>
      <c r="T21"/>
      <c r="W21" t="s">
        <v>80</v>
      </c>
      <c r="X21" s="159">
        <f>N10+(0.65-AD10)/(AD9-AD10)*(N9-N10)</f>
        <v>43.735729994515232</v>
      </c>
      <c r="AV21" s="170">
        <f t="shared" ref="AV21:AW21" si="41">INDEX($AU$8:$AU$16,MATCH(0.65,AV8:AV16,-1))</f>
        <v>64</v>
      </c>
      <c r="AW21" s="170">
        <f t="shared" si="41"/>
        <v>64</v>
      </c>
      <c r="AX21" s="170">
        <f>INDEX($AU$8:$AU$16,MATCH(0.65,AX8:AX16,-1))</f>
        <v>64</v>
      </c>
      <c r="AY21" s="170">
        <f t="shared" ref="AY21" si="42">INDEX($AU$8:$AU$16,MATCH(0.65,AY8:AY16,-1))</f>
        <v>32</v>
      </c>
      <c r="BD21" s="169"/>
    </row>
    <row r="22" spans="1:66" ht="17.25" customHeight="1">
      <c r="A22"/>
      <c r="B22" s="44">
        <v>14.8667</v>
      </c>
      <c r="C22" s="44">
        <v>9.0907999999999998</v>
      </c>
      <c r="E22" s="32">
        <f t="shared" si="0"/>
        <v>20.6</v>
      </c>
      <c r="F22" s="30">
        <f t="shared" si="1"/>
        <v>19.576699999999999</v>
      </c>
      <c r="G22" s="26">
        <f t="shared" si="31"/>
        <v>28.667499999999997</v>
      </c>
      <c r="H22" s="9">
        <f t="shared" si="2"/>
        <v>0.13880965194596712</v>
      </c>
      <c r="I22" s="11">
        <f t="shared" si="16"/>
        <v>0.20326846185317304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63">
        <v>12</v>
      </c>
      <c r="C23" s="63">
        <v>0</v>
      </c>
      <c r="E23" s="32">
        <f t="shared" si="0"/>
        <v>14.8667</v>
      </c>
      <c r="F23" s="30">
        <f t="shared" si="1"/>
        <v>9.0907999999999998</v>
      </c>
      <c r="G23" s="26">
        <f>F23</f>
        <v>9.0907999999999998</v>
      </c>
      <c r="H23" s="9">
        <f t="shared" si="2"/>
        <v>6.4458809907205913E-2</v>
      </c>
      <c r="I23" s="11">
        <f>H23</f>
        <v>6.4458809907205913E-2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12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3">SLOPE(AV27:AV28,AV25:AV26)*0.84+INTERCEPT(AV27:AV28,AV25:AV26)</f>
        <v>55.625012068581754</v>
      </c>
      <c r="AW24" s="236">
        <f t="shared" si="43"/>
        <v>54.909395167918703</v>
      </c>
      <c r="AX24" s="191">
        <f>SLOPE(AX27:AX28,AX25:AX26)*0.84+INTERCEPT(AX27:AX28,AX25:AX26)</f>
        <v>55.210985237901824</v>
      </c>
      <c r="AY24" s="237">
        <f>SLOPE(AY27:AY28,AY25:AY26)*0.84+INTERCEPT(AY27:AY28,AY25:AY26)</f>
        <v>27.120430300026442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4">INDEX(AV8:AV16,MATCH(0.84,AV8:AV16,-1))</f>
        <v>0.94737420096738956</v>
      </c>
      <c r="AW25" s="170">
        <f t="shared" si="44"/>
        <v>0.99999999999999989</v>
      </c>
      <c r="AX25" s="170">
        <f>INDEX(AX8:AX16,MATCH(0.84,AX8:AX16,-1))</f>
        <v>0.97368710048369467</v>
      </c>
      <c r="AY25" s="170">
        <f>INDEX(AY8:AY16,MATCH(0.84,AY8:AY16,-1))</f>
        <v>0.93011158275426409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E20+(0.65-I20)/(I19-I20)*(E19-E20)</f>
        <v>36.802643426853336</v>
      </c>
      <c r="I26" s="23"/>
      <c r="M26"/>
      <c r="N26" s="287"/>
      <c r="O26"/>
      <c r="P26"/>
      <c r="Q26"/>
      <c r="R26"/>
      <c r="Z26" s="82"/>
      <c r="AV26" s="170">
        <f t="shared" ref="AV26:AW26" si="45">INDEX(AV8:AV16,MATCH(0.84,AV8:AV16,-1)+1)</f>
        <v>0.53710800606738007</v>
      </c>
      <c r="AW26" s="170">
        <f t="shared" si="45"/>
        <v>0.43678114992621708</v>
      </c>
      <c r="AX26" s="170">
        <f>INDEX(AX8:AX16,MATCH(0.84,AX8:AX16,-1)+1)</f>
        <v>0.48694457799679858</v>
      </c>
      <c r="AY26" s="170">
        <f>INDEX(AY8:AY16,MATCH(0.84,AY8:AY16,-1)+1)</f>
        <v>0.63463771667217117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6">SLOPE(F30:F31,F28:F29)*0.84+INTERCEPT(F30:F31,F28:F29)</f>
        <v>48.641828648801884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7">INDEX($AU$8:$AU$16,MATCH(0.84,AV8:AV16,-1))</f>
        <v>64</v>
      </c>
      <c r="AW27" s="170">
        <f t="shared" si="47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0.84795937396079069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3.5396593890243633E-2</v>
      </c>
      <c r="R28" s="123">
        <f>Q28</f>
        <v>3.5396593890243633E-2</v>
      </c>
      <c r="T28" s="113"/>
      <c r="U28" s="115">
        <f>U29+R28</f>
        <v>1</v>
      </c>
      <c r="V28" s="115">
        <f>U28-V31-V34-V37-V40-V43</f>
        <v>0.15468394269980368</v>
      </c>
      <c r="X28" s="130">
        <v>63</v>
      </c>
      <c r="Y28" s="131">
        <f>V28</f>
        <v>0.15468394269980368</v>
      </c>
      <c r="Z28" s="132">
        <f>ROUND(Y28*100,0)</f>
        <v>15</v>
      </c>
      <c r="AV28" s="170">
        <f t="shared" ref="AV28:AW28" si="49">INDEX($AU$8:$AU$16,MATCH(0.84,AV8:AV16,-1)+1)</f>
        <v>32</v>
      </c>
      <c r="AW28" s="170">
        <f t="shared" si="49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(I14-I15)/(E14-E15)*(B29-E15)+I15</f>
        <v>0.94323790008160968</v>
      </c>
      <c r="F29" s="170">
        <f>INDEX(I8:I24,MATCH(0.84,I8:I24,-1)+1)</f>
        <v>0.7749295021651007</v>
      </c>
      <c r="K29" s="44">
        <v>63</v>
      </c>
      <c r="L29" s="69">
        <f>((R9-R10)/(N9-N10))*(K29-N10)+R10</f>
        <v>0.98596891213790305</v>
      </c>
      <c r="N29" s="111"/>
      <c r="O29" s="124">
        <v>63</v>
      </c>
      <c r="P29" s="85">
        <f t="shared" ref="P29:P34" si="50">(C29+L29)/2</f>
        <v>0.96460340610975637</v>
      </c>
      <c r="Q29" s="119">
        <f t="shared" si="48"/>
        <v>0.23857469761912009</v>
      </c>
      <c r="R29" s="125">
        <f t="shared" ref="R29:R32" si="51">Q29/2</f>
        <v>0.11928734880956005</v>
      </c>
      <c r="S29" s="12"/>
      <c r="T29" s="129">
        <v>63</v>
      </c>
      <c r="U29" s="115">
        <f>P29</f>
        <v>0.96460340610975637</v>
      </c>
      <c r="V29" s="115"/>
      <c r="W29" s="12"/>
      <c r="X29" s="133">
        <v>31.5</v>
      </c>
      <c r="Y29" s="88">
        <f>V31</f>
        <v>0.30066795397546897</v>
      </c>
      <c r="Z29" s="134">
        <f t="shared" ref="Z29:Z33" si="52">ROUND(Y29*100,0)</f>
        <v>30</v>
      </c>
    </row>
    <row r="30" spans="1:66" customFormat="1" ht="14.4">
      <c r="B30" s="44">
        <v>31.5</v>
      </c>
      <c r="C30" s="69">
        <f>(I20-I21)/(E20-E21)*(B30-E21)+I21</f>
        <v>0.52284675889448662</v>
      </c>
      <c r="F30" s="170">
        <f>INDEX(E8:E24,MATCH(0.84,I8:I24,-1))</f>
        <v>49.2667</v>
      </c>
      <c r="K30" s="44">
        <v>31.5</v>
      </c>
      <c r="L30" s="69">
        <f>R10</f>
        <v>0.92921065808678605</v>
      </c>
      <c r="N30" s="111"/>
      <c r="O30" s="124">
        <v>31.5</v>
      </c>
      <c r="P30" s="85">
        <f t="shared" si="50"/>
        <v>0.72602870849063628</v>
      </c>
      <c r="Q30" s="119">
        <f t="shared" si="48"/>
        <v>0.36276121033181785</v>
      </c>
      <c r="R30" s="125">
        <f t="shared" si="51"/>
        <v>0.18138060516590893</v>
      </c>
      <c r="S30" s="12"/>
      <c r="T30" s="114"/>
      <c r="U30" s="115">
        <f>U29-R29</f>
        <v>0.84531605730019632</v>
      </c>
      <c r="V30" s="115"/>
      <c r="W30" s="12"/>
      <c r="X30" s="133">
        <v>16</v>
      </c>
      <c r="Y30" s="88">
        <f>V34</f>
        <v>0.24092418026835172</v>
      </c>
      <c r="Z30" s="134">
        <f t="shared" si="52"/>
        <v>24</v>
      </c>
    </row>
    <row r="31" spans="1:66" customFormat="1" ht="14.4">
      <c r="B31" s="65">
        <v>16</v>
      </c>
      <c r="C31" s="69">
        <f>(I22-I23)/(E22-E23)*(B31-E23)+I23</f>
        <v>9.1897279645465652E-2</v>
      </c>
      <c r="F31" s="170">
        <f>INDEX(E8:E24,MATCH(0.84,I8:I24,-1)+1)</f>
        <v>43.533299999999997</v>
      </c>
      <c r="K31" s="44">
        <v>16</v>
      </c>
      <c r="L31" s="69">
        <f>R11</f>
        <v>0.63463771667217117</v>
      </c>
      <c r="N31" s="111"/>
      <c r="O31" s="124">
        <v>16</v>
      </c>
      <c r="P31" s="85">
        <f t="shared" si="50"/>
        <v>0.36326749815881842</v>
      </c>
      <c r="Q31" s="119">
        <f t="shared" si="48"/>
        <v>0.11908715020488556</v>
      </c>
      <c r="R31" s="125">
        <f t="shared" si="51"/>
        <v>5.9543575102442778E-2</v>
      </c>
      <c r="S31" s="12"/>
      <c r="T31" s="114"/>
      <c r="U31" s="115">
        <f>U32+R29</f>
        <v>0.84531605730019632</v>
      </c>
      <c r="V31" s="115">
        <f>U31-V34-V37-V40-V43</f>
        <v>0.30066795397546897</v>
      </c>
      <c r="W31" s="12"/>
      <c r="X31" s="133">
        <v>8</v>
      </c>
      <c r="Y31" s="88">
        <f>V37</f>
        <v>0.11844125043777193</v>
      </c>
      <c r="Z31" s="134">
        <f t="shared" si="52"/>
        <v>12</v>
      </c>
    </row>
    <row r="32" spans="1:66" customFormat="1" ht="14.4">
      <c r="B32" s="65">
        <v>8</v>
      </c>
      <c r="C32" s="69">
        <v>0</v>
      </c>
      <c r="K32" s="44">
        <v>8</v>
      </c>
      <c r="L32" s="69">
        <f>R12</f>
        <v>0.48836069590786574</v>
      </c>
      <c r="N32" s="111"/>
      <c r="O32" s="124">
        <v>8</v>
      </c>
      <c r="P32" s="85">
        <f t="shared" si="50"/>
        <v>0.24418034795393287</v>
      </c>
      <c r="Q32" s="119">
        <f t="shared" si="48"/>
        <v>0.1177953506706583</v>
      </c>
      <c r="R32" s="125">
        <f t="shared" si="51"/>
        <v>5.889767533532915E-2</v>
      </c>
      <c r="S32" s="12"/>
      <c r="T32" s="114">
        <v>31.5</v>
      </c>
      <c r="U32" s="115">
        <f>P30</f>
        <v>0.72602870849063628</v>
      </c>
      <c r="V32" s="115"/>
      <c r="W32" s="12"/>
      <c r="X32" s="133">
        <v>2</v>
      </c>
      <c r="Y32" s="88">
        <f>V40</f>
        <v>8.3887554201335979E-2</v>
      </c>
      <c r="Z32" s="134">
        <f t="shared" si="52"/>
        <v>8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0.25276999456654914</v>
      </c>
      <c r="N33" s="111"/>
      <c r="O33" s="124">
        <v>2</v>
      </c>
      <c r="P33" s="85">
        <f t="shared" si="50"/>
        <v>0.12638499728327457</v>
      </c>
      <c r="Q33" s="119">
        <f t="shared" si="48"/>
        <v>4.9979757732013685E-2</v>
      </c>
      <c r="R33" s="125">
        <f>Q33/2</f>
        <v>2.4989878866006843E-2</v>
      </c>
      <c r="S33" s="12"/>
      <c r="T33" s="114"/>
      <c r="U33" s="115">
        <f>U32-R30</f>
        <v>0.54464810332472735</v>
      </c>
      <c r="V33" s="115"/>
      <c r="W33" s="12"/>
      <c r="X33" s="135">
        <v>0.5</v>
      </c>
      <c r="Y33" s="97">
        <f>V43</f>
        <v>0.10139511841726773</v>
      </c>
      <c r="Z33" s="136">
        <f t="shared" si="52"/>
        <v>10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0.15281047910252177</v>
      </c>
      <c r="N34" s="111"/>
      <c r="O34" s="126">
        <v>0.5</v>
      </c>
      <c r="P34" s="93">
        <f t="shared" si="50"/>
        <v>7.6405239551260884E-2</v>
      </c>
      <c r="Q34" s="127"/>
      <c r="R34" s="128"/>
      <c r="S34" s="12"/>
      <c r="T34" s="114"/>
      <c r="U34" s="115">
        <f>U35+R30</f>
        <v>0.54464810332472735</v>
      </c>
      <c r="V34" s="115">
        <f>U34-V37-V40-V43</f>
        <v>0.24092418026835172</v>
      </c>
      <c r="W34" s="12"/>
      <c r="X34" s="79"/>
      <c r="Y34" s="79"/>
      <c r="Z34" s="116">
        <f>SUM(Z28:Z33)</f>
        <v>99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0.36326749815881842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0.30372392305637563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0.30372392305637563</v>
      </c>
      <c r="V37" s="115">
        <f>U37-V40-V43</f>
        <v>0.11844125043777193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0.24418034795393287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0.18528267261860371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0.18528267261860371</v>
      </c>
      <c r="V40" s="115">
        <f>U40-V43</f>
        <v>8.3887554201335979E-2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0.12638499728327457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0.10139511841726773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0.10139511841726773</v>
      </c>
      <c r="V43" s="115">
        <f>U43</f>
        <v>0.10139511841726773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7.6405239551260884E-2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N114"/>
  <sheetViews>
    <sheetView topLeftCell="AE1" zoomScale="80" zoomScaleNormal="80" workbookViewId="0">
      <selection activeCell="BC26" sqref="BC26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18.88671875" style="12" bestFit="1" customWidth="1"/>
    <col min="12" max="12" width="26.33203125" style="12" bestFit="1" customWidth="1"/>
    <col min="13" max="13" width="9.21875" style="12"/>
    <col min="14" max="14" width="21.66406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8.5546875" style="12" customWidth="1"/>
    <col min="24" max="24" width="32.441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0.109375" style="12" customWidth="1"/>
    <col min="29" max="29" width="42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35</v>
      </c>
      <c r="D5" s="20"/>
      <c r="E5" s="2" t="s">
        <v>0</v>
      </c>
      <c r="F5" s="34" t="str">
        <f>pos19a!C5</f>
        <v>position 19a</v>
      </c>
      <c r="G5" s="35"/>
      <c r="H5" s="35"/>
      <c r="I5" s="36"/>
      <c r="K5" s="21" t="s">
        <v>12</v>
      </c>
      <c r="L5" s="22" t="str">
        <f>C5</f>
        <v>position 19a</v>
      </c>
      <c r="N5" s="2" t="s">
        <v>0</v>
      </c>
      <c r="O5" s="34" t="str">
        <f>pos19a!L5</f>
        <v>position 19a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149.6377</v>
      </c>
      <c r="D6" s="20"/>
      <c r="E6" s="5" t="s">
        <v>4</v>
      </c>
      <c r="F6" s="37">
        <f>pos19a!C6</f>
        <v>149.6377</v>
      </c>
      <c r="G6" s="38"/>
      <c r="H6" s="38"/>
      <c r="I6" s="39"/>
      <c r="K6" s="27" t="s">
        <v>6</v>
      </c>
      <c r="L6" s="28">
        <f>SUM(L7:L17)</f>
        <v>30843.899999999994</v>
      </c>
      <c r="N6" s="5" t="s">
        <v>4</v>
      </c>
      <c r="O6" s="37">
        <f>pos19a!L6</f>
        <v>30843.899999999994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89</v>
      </c>
      <c r="L7" s="44">
        <v>869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110.66670000000001</v>
      </c>
      <c r="C8" s="44">
        <v>1.1566000000000001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149.6377</v>
      </c>
      <c r="H8" s="9">
        <f>F8/$C$6</f>
        <v>0</v>
      </c>
      <c r="I8" s="10">
        <f t="shared" ref="I8" si="2">I9+H8</f>
        <v>1</v>
      </c>
      <c r="K8" s="44">
        <v>63</v>
      </c>
      <c r="L8" s="44">
        <v>3605.7</v>
      </c>
      <c r="N8" s="42">
        <f>K7</f>
        <v>89</v>
      </c>
      <c r="O8" s="30">
        <f>L7</f>
        <v>869</v>
      </c>
      <c r="P8" s="29">
        <f>O8+P9</f>
        <v>30843.900000000005</v>
      </c>
      <c r="Q8" s="9">
        <f>O8/$L$6</f>
        <v>2.8174128433823224E-2</v>
      </c>
      <c r="R8" s="10">
        <f t="shared" ref="R8:R15" si="3">R9+Q8</f>
        <v>1</v>
      </c>
      <c r="S8"/>
      <c r="T8" s="79"/>
      <c r="U8" s="137">
        <f t="shared" ref="U8:U19" si="4">Q8</f>
        <v>2.8174128433823224E-2</v>
      </c>
      <c r="V8" s="138">
        <f t="shared" ref="V8:V19" si="5">1-R8</f>
        <v>0</v>
      </c>
      <c r="W8" s="139">
        <f t="shared" ref="W8:W19" si="6">SQRT(N8/$N$8)</f>
        <v>1</v>
      </c>
      <c r="X8" s="139">
        <f t="shared" ref="X8:X18" si="7">0.67*((N8/$N$8)^3)+0.33*(N8/$N$8)</f>
        <v>1</v>
      </c>
      <c r="Y8" s="139">
        <f t="shared" ref="Y8:Y17" si="8">X8+Y9</f>
        <v>1.7403796415549388</v>
      </c>
      <c r="Z8" s="139">
        <f t="shared" ref="Z8:Z18" si="9">Y8/$Y$8</f>
        <v>1</v>
      </c>
      <c r="AA8" s="140">
        <f>1-Z8</f>
        <v>0</v>
      </c>
      <c r="AB8" s="141">
        <v>0</v>
      </c>
      <c r="AC8" s="131">
        <f t="shared" ref="AC8:AC19" si="10">AB8/$AB$20</f>
        <v>0</v>
      </c>
      <c r="AD8" s="142">
        <f>AC8+AD9</f>
        <v>1.0000000000000002</v>
      </c>
      <c r="AU8" s="58">
        <v>256</v>
      </c>
      <c r="AV8" s="168">
        <f>IFERROR(SLOPE(BE8:BF8,BC8:BD8)*AU8+INTERCEPT(BE8:BF8,BC8:BD8),1)</f>
        <v>1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104</v>
      </c>
      <c r="C9" s="44">
        <v>1.482</v>
      </c>
      <c r="D9" s="20"/>
      <c r="E9" s="32">
        <f t="shared" si="0"/>
        <v>110.66670000000001</v>
      </c>
      <c r="F9" s="30">
        <f t="shared" si="1"/>
        <v>1.1566000000000001</v>
      </c>
      <c r="G9" s="29">
        <f>F9+G10</f>
        <v>149.6377</v>
      </c>
      <c r="H9" s="9">
        <f>F9/$C$6</f>
        <v>7.729335588558232E-3</v>
      </c>
      <c r="I9" s="10">
        <f t="shared" ref="I9:I22" si="15">I10+H9</f>
        <v>1</v>
      </c>
      <c r="K9" s="44">
        <v>31.5</v>
      </c>
      <c r="L9" s="44">
        <v>6738.4</v>
      </c>
      <c r="N9" s="42">
        <f t="shared" ref="N9:O16" si="16">K8</f>
        <v>63</v>
      </c>
      <c r="O9" s="30">
        <f t="shared" si="16"/>
        <v>3605.7</v>
      </c>
      <c r="P9" s="29">
        <f t="shared" ref="P9:P15" si="17">O9+P10</f>
        <v>29974.900000000005</v>
      </c>
      <c r="Q9" s="9">
        <f t="shared" ref="Q9:Q16" si="18">O9/$L$6</f>
        <v>0.11690155914135374</v>
      </c>
      <c r="R9" s="11">
        <f t="shared" si="3"/>
        <v>0.97182587156617684</v>
      </c>
      <c r="S9"/>
      <c r="T9" s="79"/>
      <c r="U9" s="90">
        <f t="shared" si="4"/>
        <v>0.11690155914135374</v>
      </c>
      <c r="V9" s="85">
        <f t="shared" si="5"/>
        <v>2.8174128433823165E-2</v>
      </c>
      <c r="W9" s="86">
        <f t="shared" si="6"/>
        <v>0.84134723422575397</v>
      </c>
      <c r="X9" s="86">
        <f t="shared" si="7"/>
        <v>0.47123927435107071</v>
      </c>
      <c r="Y9" s="86">
        <f t="shared" si="8"/>
        <v>0.74037964155493885</v>
      </c>
      <c r="Z9" s="86">
        <f t="shared" si="9"/>
        <v>0.42541272253302626</v>
      </c>
      <c r="AA9" s="84">
        <f t="shared" ref="AA9:AA18" si="19">1-Z9</f>
        <v>0.5745872774669738</v>
      </c>
      <c r="AB9" s="89">
        <f t="shared" ref="AB9:AB18" si="20">X9*(U9/W9)*(AA9/V9)</f>
        <v>1.335340515777228</v>
      </c>
      <c r="AC9" s="88">
        <f t="shared" si="10"/>
        <v>0.76545545193567111</v>
      </c>
      <c r="AD9" s="91">
        <f t="shared" ref="AD9:AD18" si="21">AC9+AD10</f>
        <v>1.0000000000000002</v>
      </c>
      <c r="AU9" s="58">
        <v>128</v>
      </c>
      <c r="AV9" s="168">
        <f t="shared" ref="AV9:AV16" si="22">IFERROR(SLOPE(BE9:BF9,BC9:BD9)*AU9+INTERCEPT(BE9:BF9,BC9:BD9),0)</f>
        <v>1</v>
      </c>
      <c r="AW9" s="168">
        <f t="shared" si="11"/>
        <v>1</v>
      </c>
      <c r="AX9" s="168">
        <f t="shared" si="12"/>
        <v>1</v>
      </c>
      <c r="AY9" s="168">
        <f t="shared" ref="AY9:AY16" si="23">IFERROR(SLOPE(BM9:BN9,BK9:BL9)*AU9+INTERCEPT(BM9:BN9,BK9:BL9),1)</f>
        <v>1</v>
      </c>
      <c r="AZ9" s="188">
        <f t="shared" si="13"/>
        <v>0.13274796391551058</v>
      </c>
      <c r="BA9" s="189">
        <f t="shared" ref="BA9:BA15" si="24">AY9-AY10</f>
        <v>2.7090508109445244E-2</v>
      </c>
      <c r="BB9" s="74"/>
      <c r="BC9" s="171">
        <f t="shared" ref="BC9:BC16" si="25">INDEX($E$8:$E$24,MATCH(AU9,$E$8:$E$24,-1))</f>
        <v>128</v>
      </c>
      <c r="BD9" s="170" cm="1">
        <f t="array" ref="BD9">IFERROR(INDEX($E$8:$E$24,MATCH(AU9,$E$8:$E$24,-1)+1),BC9)</f>
        <v>110.66670000000001</v>
      </c>
      <c r="BE9" s="170">
        <f t="shared" ref="BE9:BE16" si="26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7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8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97.333299999999994</v>
      </c>
      <c r="C10" s="44">
        <v>1.9081999999999999</v>
      </c>
      <c r="D10" s="20"/>
      <c r="E10" s="32">
        <f t="shared" si="0"/>
        <v>104</v>
      </c>
      <c r="F10" s="30">
        <f t="shared" si="1"/>
        <v>1.482</v>
      </c>
      <c r="G10" s="26">
        <f>F10+G11</f>
        <v>148.4811</v>
      </c>
      <c r="H10" s="9">
        <f t="shared" ref="H10:H23" si="29">F10/$C$6</f>
        <v>9.9039212711769832E-3</v>
      </c>
      <c r="I10" s="11">
        <f t="shared" si="15"/>
        <v>0.99227066441144185</v>
      </c>
      <c r="K10" s="44">
        <v>16</v>
      </c>
      <c r="L10" s="44">
        <v>4835.1000000000004</v>
      </c>
      <c r="N10" s="42">
        <f t="shared" si="16"/>
        <v>31.5</v>
      </c>
      <c r="O10" s="30">
        <f t="shared" si="16"/>
        <v>6738.4</v>
      </c>
      <c r="P10" s="29">
        <f t="shared" si="17"/>
        <v>26369.200000000004</v>
      </c>
      <c r="Q10" s="9">
        <f t="shared" si="18"/>
        <v>0.21846783318581636</v>
      </c>
      <c r="R10" s="11">
        <f t="shared" si="3"/>
        <v>0.85492431242482314</v>
      </c>
      <c r="S10"/>
      <c r="T10" s="79"/>
      <c r="U10" s="90">
        <f t="shared" si="4"/>
        <v>0.21846783318581636</v>
      </c>
      <c r="V10" s="85">
        <f t="shared" si="5"/>
        <v>0.14507568757517686</v>
      </c>
      <c r="W10" s="86">
        <f t="shared" si="6"/>
        <v>0.59492233465357724</v>
      </c>
      <c r="X10" s="86">
        <f t="shared" si="7"/>
        <v>0.14650322390062542</v>
      </c>
      <c r="Y10" s="86">
        <f t="shared" si="8"/>
        <v>0.26914036720386819</v>
      </c>
      <c r="Z10" s="86">
        <f t="shared" si="9"/>
        <v>0.15464463084813221</v>
      </c>
      <c r="AA10" s="84">
        <f t="shared" si="19"/>
        <v>0.84535536915186782</v>
      </c>
      <c r="AB10" s="89">
        <f t="shared" si="20"/>
        <v>0.31348667623884396</v>
      </c>
      <c r="AC10" s="88">
        <f t="shared" si="10"/>
        <v>0.17969954674560906</v>
      </c>
      <c r="AD10" s="91">
        <f t="shared" si="21"/>
        <v>0.23454454806432912</v>
      </c>
      <c r="AU10" s="58">
        <v>64</v>
      </c>
      <c r="AV10" s="168">
        <f t="shared" si="22"/>
        <v>0.86725203608448942</v>
      </c>
      <c r="AW10" s="168">
        <f t="shared" si="11"/>
        <v>1.0000000000000002</v>
      </c>
      <c r="AX10" s="168">
        <f t="shared" si="12"/>
        <v>0.93362601804224488</v>
      </c>
      <c r="AY10" s="168">
        <f t="shared" si="23"/>
        <v>0.97290949189055476</v>
      </c>
      <c r="AZ10" s="188">
        <f t="shared" si="13"/>
        <v>0.39724212346873145</v>
      </c>
      <c r="BA10" s="189">
        <f t="shared" si="24"/>
        <v>0.11612959916190069</v>
      </c>
      <c r="BB10" s="74"/>
      <c r="BC10" s="171">
        <f t="shared" si="25"/>
        <v>64</v>
      </c>
      <c r="BD10" s="170" cm="1">
        <f t="array" ref="BD10">IFERROR(INDEX($E$8:$E$24,MATCH(AU10,$E$8:$E$24,-1)+1),BC10)</f>
        <v>57.333300000000001</v>
      </c>
      <c r="BE10" s="170">
        <f t="shared" si="26"/>
        <v>0.86725203608448942</v>
      </c>
      <c r="BF10" s="172" cm="1">
        <f t="array" ref="BF10">IFERROR(INDEX($I$8:$I$24,MATCH(AU10,$E$8:$E$24,-1)+1),BE10)</f>
        <v>0.8194913447613803</v>
      </c>
      <c r="BG10" s="170">
        <f t="shared" si="14"/>
        <v>89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1.0000000000000002</v>
      </c>
      <c r="BJ10" s="172" cm="1">
        <f t="array" ref="BJ10">IFERROR(INDEX($AD$8:$AD$24,MATCH(AU10,$N$8:$N$24,-1)+1),BI10)</f>
        <v>1.0000000000000002</v>
      </c>
      <c r="BK10" s="170">
        <f t="shared" si="27"/>
        <v>89</v>
      </c>
      <c r="BL10" s="170" cm="1">
        <f t="array" ref="BL10">IFERROR(INDEX($N$8:$N$24,MATCH(AU10,$N$8:$N$24,-1)+1),BK10)</f>
        <v>63</v>
      </c>
      <c r="BM10" s="170">
        <f t="shared" si="28"/>
        <v>1</v>
      </c>
      <c r="BN10" s="172" cm="1">
        <f t="array" ref="BN10">IFERROR(INDEX($R$8:$R$24,MATCH(AU10,$N$8:$N$24,-1)+1),BM10)</f>
        <v>0.97182587156617684</v>
      </c>
    </row>
    <row r="11" spans="1:66" ht="17.25" customHeight="1">
      <c r="A11"/>
      <c r="B11" s="44">
        <v>90.666700000000006</v>
      </c>
      <c r="C11" s="44">
        <v>2.4681999999999999</v>
      </c>
      <c r="D11" s="20"/>
      <c r="E11" s="32">
        <f t="shared" si="0"/>
        <v>97.333299999999994</v>
      </c>
      <c r="F11" s="30">
        <f t="shared" si="1"/>
        <v>1.9081999999999999</v>
      </c>
      <c r="G11" s="26">
        <f t="shared" ref="G11:G22" si="31">G12+F11</f>
        <v>146.9991</v>
      </c>
      <c r="H11" s="9">
        <f t="shared" si="29"/>
        <v>1.2752133987624776E-2</v>
      </c>
      <c r="I11" s="11">
        <f t="shared" si="15"/>
        <v>0.98236674314026484</v>
      </c>
      <c r="K11" s="44">
        <v>8</v>
      </c>
      <c r="L11" s="44">
        <v>1515.7</v>
      </c>
      <c r="N11" s="42">
        <f t="shared" si="16"/>
        <v>16</v>
      </c>
      <c r="O11" s="30">
        <f t="shared" si="16"/>
        <v>4835.1000000000004</v>
      </c>
      <c r="P11" s="29">
        <f t="shared" si="17"/>
        <v>19630.800000000003</v>
      </c>
      <c r="Q11" s="9">
        <f t="shared" si="18"/>
        <v>0.1567603318646475</v>
      </c>
      <c r="R11" s="11">
        <f t="shared" si="3"/>
        <v>0.63645647923900683</v>
      </c>
      <c r="S11"/>
      <c r="T11" s="79"/>
      <c r="U11" s="90">
        <f t="shared" si="4"/>
        <v>0.1567603318646475</v>
      </c>
      <c r="V11" s="85">
        <f t="shared" si="5"/>
        <v>0.36354352076099317</v>
      </c>
      <c r="W11" s="86">
        <f t="shared" si="6"/>
        <v>0.42399915200254401</v>
      </c>
      <c r="X11" s="86">
        <f t="shared" si="7"/>
        <v>6.3218666352704872E-2</v>
      </c>
      <c r="Y11" s="86">
        <f t="shared" si="8"/>
        <v>0.12263714330324277</v>
      </c>
      <c r="Z11" s="86">
        <f t="shared" si="9"/>
        <v>7.0465742286937375E-2</v>
      </c>
      <c r="AA11" s="84">
        <f t="shared" si="19"/>
        <v>0.92953425771306264</v>
      </c>
      <c r="AB11" s="89">
        <f t="shared" si="20"/>
        <v>5.9762052867141695E-2</v>
      </c>
      <c r="AC11" s="88">
        <f t="shared" si="10"/>
        <v>3.4257321368996028E-2</v>
      </c>
      <c r="AD11" s="91">
        <f t="shared" si="21"/>
        <v>5.4845001318720069E-2</v>
      </c>
      <c r="AU11" s="58">
        <v>32</v>
      </c>
      <c r="AV11" s="168">
        <f t="shared" si="22"/>
        <v>0.47000991261575797</v>
      </c>
      <c r="AW11" s="168">
        <f t="shared" si="11"/>
        <v>0.24669463460299046</v>
      </c>
      <c r="AX11" s="168">
        <f t="shared" si="12"/>
        <v>0.35835227360937422</v>
      </c>
      <c r="AY11" s="168">
        <f t="shared" si="23"/>
        <v>0.85677989272865407</v>
      </c>
      <c r="AZ11" s="188">
        <f t="shared" si="13"/>
        <v>0.39007003369355986</v>
      </c>
      <c r="BA11" s="189">
        <f t="shared" si="24"/>
        <v>0.22032341348964724</v>
      </c>
      <c r="BB11" s="74"/>
      <c r="BC11" s="171">
        <f t="shared" si="25"/>
        <v>37.333300000000001</v>
      </c>
      <c r="BD11" s="170" cm="1">
        <f t="array" ref="BD11">IFERROR(INDEX($E$8:$E$24,MATCH(AU11,$E$8:$E$24,-1)+1),BC11)</f>
        <v>30.666699999999999</v>
      </c>
      <c r="BE11" s="170">
        <f t="shared" si="26"/>
        <v>0.57283358405000884</v>
      </c>
      <c r="BF11" s="172" cm="1">
        <f t="array" ref="BF11">IFERROR(INDEX($I$8:$I$24,MATCH(AU11,$E$8:$E$24,-1)+1),BE11)</f>
        <v>0.44430447674616758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1.0000000000000002</v>
      </c>
      <c r="BJ11" s="172" cm="1">
        <f t="array" ref="BJ11">IFERROR(INDEX($AD$8:$AD$24,MATCH(AU11,$N$8:$N$24,-1)+1),BI11)</f>
        <v>0.23454454806432912</v>
      </c>
      <c r="BK11" s="170">
        <f t="shared" si="27"/>
        <v>63</v>
      </c>
      <c r="BL11" s="170" cm="1">
        <f t="array" ref="BL11">IFERROR(INDEX($N$8:$N$24,MATCH(AU11,$N$8:$N$24,-1)+1),BK11)</f>
        <v>31.5</v>
      </c>
      <c r="BM11" s="170">
        <f t="shared" si="28"/>
        <v>0.97182587156617684</v>
      </c>
      <c r="BN11" s="172" cm="1">
        <f t="array" ref="BN11">IFERROR(INDEX($R$8:$R$24,MATCH(AU11,$N$8:$N$24,-1)+1),BM11)</f>
        <v>0.85492431242482314</v>
      </c>
    </row>
    <row r="12" spans="1:66" ht="17.25" customHeight="1">
      <c r="A12"/>
      <c r="B12" s="44">
        <v>84</v>
      </c>
      <c r="C12" s="44">
        <v>3.2061000000000002</v>
      </c>
      <c r="D12" s="20"/>
      <c r="E12" s="32">
        <f t="shared" si="0"/>
        <v>90.666700000000006</v>
      </c>
      <c r="F12" s="30">
        <f t="shared" si="1"/>
        <v>2.4681999999999999</v>
      </c>
      <c r="G12" s="26">
        <f t="shared" si="31"/>
        <v>145.0909</v>
      </c>
      <c r="H12" s="9">
        <f t="shared" si="29"/>
        <v>1.6494506397786119E-2</v>
      </c>
      <c r="I12" s="11">
        <f t="shared" si="15"/>
        <v>0.96961460915264008</v>
      </c>
      <c r="K12" s="44">
        <v>4</v>
      </c>
      <c r="L12" s="44">
        <v>3889.8</v>
      </c>
      <c r="N12" s="42">
        <f t="shared" si="16"/>
        <v>8</v>
      </c>
      <c r="O12" s="30">
        <f t="shared" si="16"/>
        <v>1515.7</v>
      </c>
      <c r="P12" s="29">
        <f t="shared" si="17"/>
        <v>14795.7</v>
      </c>
      <c r="Q12" s="9">
        <f t="shared" si="18"/>
        <v>4.9140997085323206E-2</v>
      </c>
      <c r="R12" s="11">
        <f t="shared" si="3"/>
        <v>0.47969614737435934</v>
      </c>
      <c r="S12"/>
      <c r="T12" s="79"/>
      <c r="U12" s="90">
        <f t="shared" si="4"/>
        <v>4.9140997085323206E-2</v>
      </c>
      <c r="V12" s="85">
        <f t="shared" si="5"/>
        <v>0.52030385262564072</v>
      </c>
      <c r="W12" s="86">
        <f t="shared" si="6"/>
        <v>0.29981267559834457</v>
      </c>
      <c r="X12" s="86">
        <f t="shared" si="7"/>
        <v>3.0149524305324065E-2</v>
      </c>
      <c r="Y12" s="86">
        <f>X12+Y13</f>
        <v>5.9418476950537896E-2</v>
      </c>
      <c r="Z12" s="86">
        <f t="shared" si="9"/>
        <v>3.4141100902243704E-2</v>
      </c>
      <c r="AA12" s="84">
        <f t="shared" si="19"/>
        <v>0.96585889909775635</v>
      </c>
      <c r="AB12" s="89">
        <f t="shared" si="20"/>
        <v>9.1734158675880056E-3</v>
      </c>
      <c r="AC12" s="88">
        <f t="shared" si="10"/>
        <v>5.2584648677655131E-3</v>
      </c>
      <c r="AD12" s="91">
        <f t="shared" si="21"/>
        <v>2.0587679949724044E-2</v>
      </c>
      <c r="AU12" s="58">
        <v>16</v>
      </c>
      <c r="AV12" s="168">
        <f t="shared" si="22"/>
        <v>7.9939878922198115E-2</v>
      </c>
      <c r="AW12" s="168">
        <f t="shared" si="11"/>
        <v>5.4845001318720069E-2</v>
      </c>
      <c r="AX12" s="168">
        <f t="shared" si="12"/>
        <v>6.7392440120459085E-2</v>
      </c>
      <c r="AY12" s="168">
        <f t="shared" si="23"/>
        <v>0.63645647923900683</v>
      </c>
      <c r="AZ12" s="188">
        <f t="shared" si="13"/>
        <v>7.9939878922198115E-2</v>
      </c>
      <c r="BA12" s="189">
        <f t="shared" si="24"/>
        <v>0.15676033186464755</v>
      </c>
      <c r="BB12" s="74"/>
      <c r="BC12" s="171">
        <f t="shared" si="25"/>
        <v>17.333300000000001</v>
      </c>
      <c r="BD12" s="170" cm="1">
        <f t="array" ref="BD12">IFERROR(INDEX($E$8:$E$24,MATCH(AU12,$E$8:$E$24,-1)+1),BC12)</f>
        <v>14</v>
      </c>
      <c r="BE12" s="170">
        <f t="shared" si="26"/>
        <v>0.13323179920568146</v>
      </c>
      <c r="BF12" s="172" cm="1">
        <f t="array" ref="BF12">IFERROR(INDEX($I$8:$I$24,MATCH(AU12,$E$8:$E$24,-1)+1),BE12)</f>
        <v>0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5.4845001318720069E-2</v>
      </c>
      <c r="BJ12" s="172" cm="1">
        <f t="array" ref="BJ12">IFERROR(INDEX($AD$8:$AD$24,MATCH(AU12,$N$8:$N$24,-1)+1),BI12)</f>
        <v>2.0587679949724044E-2</v>
      </c>
      <c r="BK12" s="170">
        <f t="shared" si="27"/>
        <v>16</v>
      </c>
      <c r="BL12" s="170" cm="1">
        <f t="array" ref="BL12">IFERROR(INDEX($N$8:$N$24,MATCH(AU12,$N$8:$N$24,-1)+1),BK12)</f>
        <v>8</v>
      </c>
      <c r="BM12" s="170">
        <f t="shared" si="28"/>
        <v>0.63645647923900683</v>
      </c>
      <c r="BN12" s="172" cm="1">
        <f t="array" ref="BN12">IFERROR(INDEX($R$8:$R$24,MATCH(AU12,$N$8:$N$24,-1)+1),BM12)</f>
        <v>0.47969614737435934</v>
      </c>
    </row>
    <row r="13" spans="1:66" ht="17.25" customHeight="1">
      <c r="A13"/>
      <c r="B13" s="44">
        <v>77.333299999999994</v>
      </c>
      <c r="C13" s="44">
        <v>4.1798000000000002</v>
      </c>
      <c r="D13" s="20"/>
      <c r="E13" s="32">
        <f t="shared" si="0"/>
        <v>84</v>
      </c>
      <c r="F13" s="30">
        <f t="shared" si="1"/>
        <v>3.2061000000000002</v>
      </c>
      <c r="G13" s="26">
        <f t="shared" si="31"/>
        <v>142.62270000000001</v>
      </c>
      <c r="H13" s="9">
        <f t="shared" si="29"/>
        <v>2.142575032896122E-2</v>
      </c>
      <c r="I13" s="11">
        <f t="shared" si="15"/>
        <v>0.95312010275485393</v>
      </c>
      <c r="K13" s="44">
        <v>2</v>
      </c>
      <c r="L13" s="44">
        <v>2647.6</v>
      </c>
      <c r="N13" s="42">
        <f t="shared" si="16"/>
        <v>4</v>
      </c>
      <c r="O13" s="30">
        <f t="shared" si="16"/>
        <v>3889.8</v>
      </c>
      <c r="P13" s="29">
        <f t="shared" si="17"/>
        <v>13280</v>
      </c>
      <c r="Q13" s="9">
        <f t="shared" si="18"/>
        <v>0.1261124565959558</v>
      </c>
      <c r="R13" s="11">
        <f t="shared" si="3"/>
        <v>0.43055515028903613</v>
      </c>
      <c r="S13"/>
      <c r="T13" s="79"/>
      <c r="U13" s="90">
        <f t="shared" si="4"/>
        <v>0.1261124565959558</v>
      </c>
      <c r="V13" s="85">
        <f t="shared" si="5"/>
        <v>0.56944484971096387</v>
      </c>
      <c r="W13" s="86">
        <f t="shared" si="6"/>
        <v>0.21199957600127201</v>
      </c>
      <c r="X13" s="86">
        <f t="shared" si="7"/>
        <v>1.4892286043783487E-2</v>
      </c>
      <c r="Y13" s="86">
        <f t="shared" si="8"/>
        <v>2.9268952645213835E-2</v>
      </c>
      <c r="Z13" s="86">
        <f t="shared" si="9"/>
        <v>1.6817567814723197E-2</v>
      </c>
      <c r="AA13" s="84">
        <f t="shared" si="19"/>
        <v>0.98318243218527679</v>
      </c>
      <c r="AB13" s="89">
        <f t="shared" si="20"/>
        <v>1.5295610049142686E-2</v>
      </c>
      <c r="AC13" s="88">
        <f t="shared" si="10"/>
        <v>8.7678820229487777E-3</v>
      </c>
      <c r="AD13" s="91">
        <f t="shared" si="21"/>
        <v>1.532921508195853E-2</v>
      </c>
      <c r="AU13" s="58">
        <v>8</v>
      </c>
      <c r="AV13" s="168">
        <f t="shared" si="22"/>
        <v>0</v>
      </c>
      <c r="AW13" s="168">
        <f t="shared" si="11"/>
        <v>2.0587679949724047E-2</v>
      </c>
      <c r="AX13" s="168">
        <f t="shared" si="12"/>
        <v>1.0293839974862024E-2</v>
      </c>
      <c r="AY13" s="168">
        <f t="shared" si="23"/>
        <v>0.47969614737435928</v>
      </c>
      <c r="AZ13" s="188">
        <f t="shared" si="13"/>
        <v>0</v>
      </c>
      <c r="BA13" s="189">
        <f t="shared" si="24"/>
        <v>0.17525345368127893</v>
      </c>
      <c r="BB13" s="74"/>
      <c r="BC13" s="171">
        <f t="shared" si="25"/>
        <v>14</v>
      </c>
      <c r="BD13" s="170" cm="1">
        <f t="array" ref="BD13">IFERROR(INDEX($E$8:$E$24,MATCH(AU13,$E$8:$E$24,-1)+1),BC13)</f>
        <v>14</v>
      </c>
      <c r="BE13" s="170">
        <f t="shared" si="26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2.0587679949724044E-2</v>
      </c>
      <c r="BJ13" s="172" cm="1">
        <f t="array" ref="BJ13">IFERROR(INDEX($AD$8:$AD$24,MATCH(AU13,$N$8:$N$24,-1)+1),BI13)</f>
        <v>1.532921508195853E-2</v>
      </c>
      <c r="BK13" s="170">
        <f t="shared" si="27"/>
        <v>8</v>
      </c>
      <c r="BL13" s="170" cm="1">
        <f t="array" ref="BL13">IFERROR(INDEX($N$8:$N$24,MATCH(AU13,$N$8:$N$24,-1)+1),BK13)</f>
        <v>4</v>
      </c>
      <c r="BM13" s="170">
        <f t="shared" si="28"/>
        <v>0.47969614737435934</v>
      </c>
      <c r="BN13" s="172" cm="1">
        <f t="array" ref="BN13">IFERROR(INDEX($R$8:$R$24,MATCH(AU13,$N$8:$N$24,-1)+1),BM13)</f>
        <v>0.43055515028903613</v>
      </c>
    </row>
    <row r="14" spans="1:66" ht="17.25" customHeight="1">
      <c r="A14"/>
      <c r="B14" s="44">
        <v>70.666700000000006</v>
      </c>
      <c r="C14" s="44">
        <v>5.4631999999999996</v>
      </c>
      <c r="D14" s="20"/>
      <c r="E14" s="32">
        <f t="shared" si="0"/>
        <v>77.333299999999994</v>
      </c>
      <c r="F14" s="30">
        <f t="shared" si="1"/>
        <v>4.1798000000000002</v>
      </c>
      <c r="G14" s="26">
        <f t="shared" si="31"/>
        <v>139.41660000000002</v>
      </c>
      <c r="H14" s="9">
        <f t="shared" si="29"/>
        <v>2.7932800357129254E-2</v>
      </c>
      <c r="I14" s="11">
        <f t="shared" si="15"/>
        <v>0.93169435242589271</v>
      </c>
      <c r="K14" s="44">
        <v>1</v>
      </c>
      <c r="L14" s="44">
        <v>1407.1</v>
      </c>
      <c r="N14" s="42">
        <f t="shared" si="16"/>
        <v>2</v>
      </c>
      <c r="O14" s="30">
        <f t="shared" si="16"/>
        <v>2647.6</v>
      </c>
      <c r="P14" s="29">
        <f t="shared" si="17"/>
        <v>9390.2000000000007</v>
      </c>
      <c r="Q14" s="9">
        <f t="shared" si="18"/>
        <v>8.5838690956720795E-2</v>
      </c>
      <c r="R14" s="11">
        <f t="shared" si="3"/>
        <v>0.30444269369308036</v>
      </c>
      <c r="S14"/>
      <c r="T14" s="79"/>
      <c r="U14" s="90">
        <f t="shared" si="4"/>
        <v>8.5838690956720795E-2</v>
      </c>
      <c r="V14" s="85">
        <f t="shared" si="5"/>
        <v>0.69555730630691959</v>
      </c>
      <c r="W14" s="86">
        <f t="shared" si="6"/>
        <v>0.14990633779917228</v>
      </c>
      <c r="X14" s="86">
        <f t="shared" si="7"/>
        <v>7.4233335082819251E-3</v>
      </c>
      <c r="Y14" s="86">
        <f t="shared" si="8"/>
        <v>1.4376666601430346E-2</v>
      </c>
      <c r="Z14" s="86">
        <f t="shared" si="9"/>
        <v>8.260649721566234E-3</v>
      </c>
      <c r="AA14" s="84">
        <f t="shared" si="19"/>
        <v>0.99173935027843374</v>
      </c>
      <c r="AB14" s="89">
        <f t="shared" si="20"/>
        <v>6.0607545006458007E-3</v>
      </c>
      <c r="AC14" s="88">
        <f t="shared" si="10"/>
        <v>3.4741981693431506E-3</v>
      </c>
      <c r="AD14" s="91">
        <f t="shared" si="21"/>
        <v>6.5613330590097519E-3</v>
      </c>
      <c r="AU14" s="58">
        <v>2</v>
      </c>
      <c r="AV14" s="168">
        <f t="shared" si="22"/>
        <v>0</v>
      </c>
      <c r="AW14" s="168">
        <f t="shared" si="11"/>
        <v>6.5613330590097519E-3</v>
      </c>
      <c r="AX14" s="168">
        <f t="shared" si="12"/>
        <v>3.2806665295048759E-3</v>
      </c>
      <c r="AY14" s="168">
        <f t="shared" si="23"/>
        <v>0.30444269369308036</v>
      </c>
      <c r="AZ14" s="188">
        <f t="shared" si="13"/>
        <v>0</v>
      </c>
      <c r="BA14" s="189">
        <f t="shared" si="24"/>
        <v>8.5838690956720781E-2</v>
      </c>
      <c r="BB14" s="74"/>
      <c r="BC14" s="171">
        <f t="shared" si="25"/>
        <v>14</v>
      </c>
      <c r="BD14" s="170" cm="1">
        <f t="array" ref="BD14">IFERROR(INDEX($E$8:$E$24,MATCH(AU14,$E$8:$E$24,-1)+1),BC14)</f>
        <v>14</v>
      </c>
      <c r="BE14" s="170">
        <f t="shared" si="26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6.5613330590097519E-3</v>
      </c>
      <c r="BJ14" s="172" cm="1">
        <f t="array" ref="BJ14">IFERROR(INDEX($AD$8:$AD$24,MATCH(AU14,$N$8:$N$24,-1)+1),BI14)</f>
        <v>3.0871348896666013E-3</v>
      </c>
      <c r="BK14" s="170">
        <f t="shared" si="27"/>
        <v>2</v>
      </c>
      <c r="BL14" s="170" cm="1">
        <f t="array" ref="BL14">IFERROR(INDEX($N$8:$N$24,MATCH(AU14,$N$8:$N$24,-1)+1),BK14)</f>
        <v>1</v>
      </c>
      <c r="BM14" s="170">
        <f t="shared" si="28"/>
        <v>0.30444269369308036</v>
      </c>
      <c r="BN14" s="172" cm="1">
        <f t="array" ref="BN14">IFERROR(INDEX($R$8:$R$24,MATCH(AU14,$N$8:$N$24,-1)+1),BM14)</f>
        <v>0.21860400273635958</v>
      </c>
    </row>
    <row r="15" spans="1:66" ht="17.25" customHeight="1">
      <c r="A15"/>
      <c r="B15" s="44">
        <v>64</v>
      </c>
      <c r="C15" s="44">
        <v>7.1467999999999998</v>
      </c>
      <c r="D15" s="20"/>
      <c r="E15" s="32">
        <f t="shared" si="0"/>
        <v>70.666700000000006</v>
      </c>
      <c r="F15" s="30">
        <f t="shared" si="1"/>
        <v>5.4631999999999996</v>
      </c>
      <c r="G15" s="26">
        <f t="shared" si="31"/>
        <v>135.23680000000002</v>
      </c>
      <c r="H15" s="9">
        <f t="shared" si="29"/>
        <v>3.6509515984274016E-2</v>
      </c>
      <c r="I15" s="11">
        <f t="shared" si="15"/>
        <v>0.90376155206876341</v>
      </c>
      <c r="K15" s="44">
        <v>0.5</v>
      </c>
      <c r="L15" s="44">
        <v>933.2</v>
      </c>
      <c r="N15" s="42">
        <f t="shared" si="16"/>
        <v>1</v>
      </c>
      <c r="O15" s="30">
        <f t="shared" si="16"/>
        <v>1407.1</v>
      </c>
      <c r="P15" s="29">
        <f t="shared" si="17"/>
        <v>6742.6</v>
      </c>
      <c r="Q15" s="9">
        <f t="shared" si="18"/>
        <v>4.5620041564134246E-2</v>
      </c>
      <c r="R15" s="11">
        <f t="shared" si="3"/>
        <v>0.21860400273635958</v>
      </c>
      <c r="S15"/>
      <c r="T15" s="79"/>
      <c r="U15" s="90">
        <f t="shared" si="4"/>
        <v>4.5620041564134246E-2</v>
      </c>
      <c r="V15" s="85">
        <f t="shared" si="5"/>
        <v>0.7813959972636404</v>
      </c>
      <c r="W15" s="86">
        <f t="shared" si="6"/>
        <v>0.105999788000636</v>
      </c>
      <c r="X15" s="86">
        <f t="shared" si="7"/>
        <v>3.708815564939735E-3</v>
      </c>
      <c r="Y15" s="86">
        <f t="shared" si="8"/>
        <v>6.953333093148422E-3</v>
      </c>
      <c r="Z15" s="86">
        <f t="shared" si="9"/>
        <v>3.9952967313131634E-3</v>
      </c>
      <c r="AA15" s="84">
        <f t="shared" si="19"/>
        <v>0.99600470326868684</v>
      </c>
      <c r="AB15" s="89">
        <f t="shared" si="20"/>
        <v>2.0345863377317476E-3</v>
      </c>
      <c r="AC15" s="88">
        <f t="shared" si="10"/>
        <v>1.1662831961210499E-3</v>
      </c>
      <c r="AD15" s="91">
        <f t="shared" si="21"/>
        <v>3.0871348896666013E-3</v>
      </c>
      <c r="AU15" s="58">
        <v>1</v>
      </c>
      <c r="AV15" s="168">
        <f t="shared" si="22"/>
        <v>0</v>
      </c>
      <c r="AW15" s="168">
        <f t="shared" si="11"/>
        <v>3.0871348896666013E-3</v>
      </c>
      <c r="AX15" s="168">
        <f t="shared" si="12"/>
        <v>1.5435674448333006E-3</v>
      </c>
      <c r="AY15" s="168">
        <f t="shared" si="23"/>
        <v>0.21860400273635958</v>
      </c>
      <c r="AZ15" s="188">
        <f t="shared" si="13"/>
        <v>0</v>
      </c>
      <c r="BA15" s="189">
        <f t="shared" si="24"/>
        <v>0.21860400273635958</v>
      </c>
      <c r="BB15" s="74"/>
      <c r="BC15" s="171">
        <f t="shared" si="25"/>
        <v>14</v>
      </c>
      <c r="BD15" s="170" cm="1">
        <f t="array" ref="BD15">IFERROR(INDEX($E$8:$E$24,MATCH(AU15,$E$8:$E$24,-1)+1),BC15)</f>
        <v>14</v>
      </c>
      <c r="BE15" s="170">
        <f t="shared" si="26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3.0871348896666013E-3</v>
      </c>
      <c r="BJ15" s="172" cm="1">
        <f t="array" ref="BJ15">IFERROR(INDEX($AD$8:$AD$24,MATCH(AU15,$N$8:$N$24,-1)+1),BI15)</f>
        <v>1.9208516935455514E-3</v>
      </c>
      <c r="BK15" s="170">
        <f t="shared" si="27"/>
        <v>1</v>
      </c>
      <c r="BL15" s="170" cm="1">
        <f t="array" ref="BL15">IFERROR(INDEX($N$8:$N$24,MATCH(AU15,$N$8:$N$24,-1)+1),BK15)</f>
        <v>0.5</v>
      </c>
      <c r="BM15" s="170">
        <f t="shared" si="28"/>
        <v>0.21860400273635958</v>
      </c>
      <c r="BN15" s="172" cm="1">
        <f t="array" ref="BN15">IFERROR(INDEX($R$8:$R$24,MATCH(AU15,$N$8:$N$24,-1)+1),BM15)</f>
        <v>0.17298396117222534</v>
      </c>
    </row>
    <row r="16" spans="1:66" ht="17.25" customHeight="1" thickBot="1">
      <c r="A16"/>
      <c r="B16" s="44">
        <v>57.333300000000001</v>
      </c>
      <c r="C16" s="44">
        <v>9.3312000000000008</v>
      </c>
      <c r="D16" s="20"/>
      <c r="E16" s="32">
        <f t="shared" si="0"/>
        <v>64</v>
      </c>
      <c r="F16" s="30">
        <f t="shared" si="1"/>
        <v>7.1467999999999998</v>
      </c>
      <c r="G16" s="26">
        <f t="shared" si="31"/>
        <v>129.77360000000002</v>
      </c>
      <c r="H16" s="9">
        <f t="shared" si="29"/>
        <v>4.7760691323109082E-2</v>
      </c>
      <c r="I16" s="11">
        <f t="shared" si="15"/>
        <v>0.86725203608448942</v>
      </c>
      <c r="K16" s="44">
        <v>0.25</v>
      </c>
      <c r="L16" s="44">
        <v>2415.1</v>
      </c>
      <c r="N16" s="42">
        <f t="shared" si="16"/>
        <v>0.5</v>
      </c>
      <c r="O16" s="30">
        <f t="shared" si="16"/>
        <v>933.2</v>
      </c>
      <c r="P16" s="29">
        <f>O16+P17</f>
        <v>5335.5</v>
      </c>
      <c r="Q16" s="9">
        <f t="shared" si="18"/>
        <v>3.0255577277841006E-2</v>
      </c>
      <c r="R16" s="11">
        <f>Q16+R17</f>
        <v>0.17298396117222534</v>
      </c>
      <c r="S16"/>
      <c r="T16" s="79"/>
      <c r="U16" s="90">
        <f t="shared" si="4"/>
        <v>3.0255577277841006E-2</v>
      </c>
      <c r="V16" s="85">
        <f t="shared" si="5"/>
        <v>0.82701603882777464</v>
      </c>
      <c r="W16" s="86">
        <f t="shared" si="6"/>
        <v>7.4953168899586142E-2</v>
      </c>
      <c r="X16" s="86">
        <f t="shared" si="7"/>
        <v>1.8540513838197141E-3</v>
      </c>
      <c r="Y16" s="86">
        <f t="shared" si="8"/>
        <v>3.2445175282086874E-3</v>
      </c>
      <c r="Z16" s="86">
        <f t="shared" si="9"/>
        <v>1.8642584932273051E-3</v>
      </c>
      <c r="AA16" s="84">
        <f t="shared" si="19"/>
        <v>0.99813574150677264</v>
      </c>
      <c r="AB16" s="89">
        <f t="shared" si="20"/>
        <v>9.0326022400559274E-4</v>
      </c>
      <c r="AC16" s="88">
        <f t="shared" si="10"/>
        <v>5.1777464610162569E-4</v>
      </c>
      <c r="AD16" s="91">
        <f t="shared" si="21"/>
        <v>1.9208516935455514E-3</v>
      </c>
      <c r="AU16" s="58">
        <v>6.3E-2</v>
      </c>
      <c r="AV16" s="168">
        <f t="shared" si="22"/>
        <v>0</v>
      </c>
      <c r="AW16" s="168">
        <f t="shared" si="11"/>
        <v>0</v>
      </c>
      <c r="AX16" s="168">
        <f t="shared" si="12"/>
        <v>0</v>
      </c>
      <c r="AY16" s="168">
        <f t="shared" si="23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5"/>
        <v>14</v>
      </c>
      <c r="BD16" s="174" cm="1">
        <f t="array" ref="BD16">IFERROR(INDEX($E$8:$E$24,MATCH(AU16,$E$8:$E$24,-1)+1),BC16)</f>
        <v>14</v>
      </c>
      <c r="BE16" s="174">
        <f t="shared" si="26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7"/>
        <v>6.3E-2</v>
      </c>
      <c r="BL16" s="174" cm="1">
        <f t="array" ref="BL16">IFERROR(INDEX($N$8:$N$24,MATCH(AU16,$N$8:$N$24,-1)+1),BK16)</f>
        <v>0</v>
      </c>
      <c r="BM16" s="174">
        <f t="shared" si="28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50.666699999999999</v>
      </c>
      <c r="C17" s="44">
        <v>12.103400000000001</v>
      </c>
      <c r="D17" s="20"/>
      <c r="E17" s="32">
        <f t="shared" si="0"/>
        <v>57.333300000000001</v>
      </c>
      <c r="F17" s="30">
        <f t="shared" si="1"/>
        <v>9.3312000000000008</v>
      </c>
      <c r="G17" s="26">
        <f t="shared" si="31"/>
        <v>122.6268</v>
      </c>
      <c r="H17" s="9">
        <f t="shared" si="29"/>
        <v>6.2358616845888441E-2</v>
      </c>
      <c r="I17" s="11">
        <f t="shared" si="15"/>
        <v>0.8194913447613803</v>
      </c>
      <c r="K17" s="65">
        <v>0.125</v>
      </c>
      <c r="L17" s="44">
        <v>1987.2</v>
      </c>
      <c r="N17" s="42">
        <f t="shared" ref="N17:N19" si="33">K16</f>
        <v>0.25</v>
      </c>
      <c r="O17" s="30">
        <f t="shared" ref="O17:O19" si="34">L16</f>
        <v>2415.1</v>
      </c>
      <c r="P17" s="29">
        <f t="shared" ref="P17:P19" si="35">O17+P18</f>
        <v>4402.3</v>
      </c>
      <c r="Q17" s="9">
        <f t="shared" ref="Q17:Q19" si="36">O17/$L$6</f>
        <v>7.8300733694506866E-2</v>
      </c>
      <c r="R17" s="11">
        <f t="shared" ref="R17:R19" si="37">Q17+R18</f>
        <v>0.14272838389438433</v>
      </c>
      <c r="S17"/>
      <c r="T17" s="79"/>
      <c r="U17" s="90">
        <f t="shared" si="4"/>
        <v>7.8300733694506866E-2</v>
      </c>
      <c r="V17" s="85">
        <f t="shared" si="5"/>
        <v>0.85727161610561564</v>
      </c>
      <c r="W17" s="86">
        <f t="shared" si="6"/>
        <v>5.2999894000318001E-2</v>
      </c>
      <c r="X17" s="86">
        <f t="shared" si="7"/>
        <v>9.2698114207858794E-4</v>
      </c>
      <c r="Y17" s="86">
        <f t="shared" si="8"/>
        <v>1.3904661443889734E-3</v>
      </c>
      <c r="Z17" s="86">
        <f t="shared" si="9"/>
        <v>7.9894415631446029E-4</v>
      </c>
      <c r="AA17" s="84">
        <f t="shared" si="19"/>
        <v>0.99920105584368557</v>
      </c>
      <c r="AB17" s="89">
        <f t="shared" si="20"/>
        <v>1.5962325747734712E-3</v>
      </c>
      <c r="AC17" s="88">
        <f t="shared" si="10"/>
        <v>9.150062568171975E-4</v>
      </c>
      <c r="AD17" s="91">
        <f t="shared" si="21"/>
        <v>1.4030770474439257E-3</v>
      </c>
    </row>
    <row r="18" spans="1:66" ht="17.25" customHeight="1">
      <c r="A18"/>
      <c r="B18" s="44">
        <v>44</v>
      </c>
      <c r="C18" s="44">
        <v>15.4747</v>
      </c>
      <c r="D18" s="20"/>
      <c r="E18" s="32">
        <f t="shared" si="0"/>
        <v>50.666699999999999</v>
      </c>
      <c r="F18" s="30">
        <f t="shared" si="1"/>
        <v>12.103400000000001</v>
      </c>
      <c r="G18" s="26">
        <f t="shared" si="31"/>
        <v>113.29560000000001</v>
      </c>
      <c r="H18" s="9">
        <f t="shared" si="29"/>
        <v>8.0884696837762143E-2</v>
      </c>
      <c r="I18" s="11">
        <f t="shared" si="15"/>
        <v>0.75713272791549191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1987.2</v>
      </c>
      <c r="P18" s="29">
        <f t="shared" si="35"/>
        <v>1987.2</v>
      </c>
      <c r="Q18" s="9">
        <f t="shared" si="36"/>
        <v>6.4427650199877465E-2</v>
      </c>
      <c r="R18" s="11">
        <f t="shared" si="37"/>
        <v>6.4427650199877465E-2</v>
      </c>
      <c r="S18"/>
      <c r="T18" s="79"/>
      <c r="U18" s="90">
        <f t="shared" si="4"/>
        <v>6.4427650199877465E-2</v>
      </c>
      <c r="V18" s="85">
        <f t="shared" si="5"/>
        <v>0.93557234980012249</v>
      </c>
      <c r="W18" s="86">
        <f t="shared" si="6"/>
        <v>3.7476584449793071E-2</v>
      </c>
      <c r="X18" s="86">
        <f t="shared" si="7"/>
        <v>4.6348500231038531E-4</v>
      </c>
      <c r="Y18" s="86">
        <f>X18+Y19</f>
        <v>4.6348500231038531E-4</v>
      </c>
      <c r="Z18" s="86">
        <f t="shared" si="9"/>
        <v>2.6631258562429834E-4</v>
      </c>
      <c r="AA18" s="84">
        <f t="shared" si="19"/>
        <v>0.99973368741437574</v>
      </c>
      <c r="AB18" s="89">
        <f t="shared" si="20"/>
        <v>8.5144171309144579E-4</v>
      </c>
      <c r="AC18" s="88">
        <f t="shared" si="10"/>
        <v>4.8807079062672816E-4</v>
      </c>
      <c r="AD18" s="91">
        <f t="shared" si="21"/>
        <v>4.8807079062672816E-4</v>
      </c>
      <c r="AU18" s="194" t="s">
        <v>80</v>
      </c>
      <c r="AV18" s="235">
        <f t="shared" ref="AV18:AY18" si="38">SLOPE(AV21:AV22,AV19:AV20)*0.65+INTERCEPT(AV21:AV22,AV19:AV20)</f>
        <v>46.499174322204311</v>
      </c>
      <c r="AW18" s="236">
        <f t="shared" si="38"/>
        <v>49.132191386825795</v>
      </c>
      <c r="AX18" s="191">
        <f>SLOPE(AX21:AX22,AX19:AX20)*0.65+INTERCEPT(AX21:AX22,AX19:AX20)</f>
        <v>48.223106538089311</v>
      </c>
      <c r="AY18" s="237">
        <f t="shared" si="38"/>
        <v>16.983537467687576</v>
      </c>
    </row>
    <row r="19" spans="1:66" ht="17.25" customHeight="1" thickBot="1">
      <c r="A19"/>
      <c r="B19" s="44">
        <v>37.333300000000001</v>
      </c>
      <c r="C19" s="44">
        <v>19.232800000000001</v>
      </c>
      <c r="E19" s="32">
        <f t="shared" si="0"/>
        <v>44</v>
      </c>
      <c r="F19" s="30">
        <f t="shared" si="1"/>
        <v>15.4747</v>
      </c>
      <c r="G19" s="26">
        <f t="shared" si="31"/>
        <v>101.1922</v>
      </c>
      <c r="H19" s="9">
        <f t="shared" si="29"/>
        <v>0.10341444702772096</v>
      </c>
      <c r="I19" s="11">
        <f t="shared" si="15"/>
        <v>0.67624803107772979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4"/>
        <v>0</v>
      </c>
      <c r="V19" s="93">
        <f t="shared" si="5"/>
        <v>1</v>
      </c>
      <c r="W19" s="94">
        <f t="shared" si="6"/>
        <v>2.6605735632365551E-2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0"/>
        <v>0</v>
      </c>
      <c r="AD19" s="98">
        <f>AC19</f>
        <v>0</v>
      </c>
      <c r="AU19" s="193"/>
      <c r="AV19" s="170">
        <f t="shared" ref="AV19:AW19" si="39">INDEX(AV8:AV16,MATCH(0.65,AV8:AV16,-1))</f>
        <v>0.86725203608448942</v>
      </c>
      <c r="AW19" s="170">
        <f t="shared" si="39"/>
        <v>1.0000000000000002</v>
      </c>
      <c r="AX19" s="170">
        <f>INDEX(AX8:AX16,MATCH(0.65,AX8:AX16,-1))</f>
        <v>0.93362601804224488</v>
      </c>
      <c r="AY19" s="170">
        <f t="shared" ref="AY19" si="40">INDEX(AY8:AY16,MATCH(0.65,AY8:AY16,-1))</f>
        <v>0.85677989272865407</v>
      </c>
    </row>
    <row r="20" spans="1:66" ht="17.25" customHeight="1">
      <c r="A20"/>
      <c r="B20" s="44">
        <v>30.666699999999999</v>
      </c>
      <c r="C20" s="44">
        <v>22.637599999999999</v>
      </c>
      <c r="E20" s="32">
        <f t="shared" si="0"/>
        <v>37.333300000000001</v>
      </c>
      <c r="F20" s="30">
        <f t="shared" si="1"/>
        <v>19.232800000000001</v>
      </c>
      <c r="G20" s="26">
        <f t="shared" si="31"/>
        <v>85.717500000000001</v>
      </c>
      <c r="H20" s="9">
        <f t="shared" si="29"/>
        <v>0.12852910730384123</v>
      </c>
      <c r="I20" s="11">
        <f t="shared" si="15"/>
        <v>0.57283358405000884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1.744504546150192</v>
      </c>
      <c r="AC20" s="78">
        <f>SUM(AC8:AC19)</f>
        <v>1</v>
      </c>
      <c r="AD20" s="148"/>
      <c r="AV20" s="170" cm="1">
        <f t="array" ref="AV20">INDEX(AV8:AV16,MATCH(0.65,AV8:AV16,-1)+1)</f>
        <v>0.47000991261575797</v>
      </c>
      <c r="AW20" s="170" cm="1">
        <f t="array" ref="AW20">INDEX(AW8:AW16,MATCH(0.65,AW8:AW16,-1)+1)</f>
        <v>0.24669463460299046</v>
      </c>
      <c r="AX20" s="170" cm="1">
        <f t="array" ref="AX20">INDEX(AX8:AX16,MATCH(0.65,AX8:AX16,-1)+1)</f>
        <v>0.35835227360937422</v>
      </c>
      <c r="AY20" s="170" cm="1">
        <f t="array" ref="AY20">INDEX(AY8:AY16,MATCH(0.65,AY8:AY16,-1)+1)</f>
        <v>0.63645647923900683</v>
      </c>
      <c r="BD20" s="169"/>
    </row>
    <row r="21" spans="1:66" ht="17.25" customHeight="1">
      <c r="A21"/>
      <c r="B21" s="44">
        <v>24</v>
      </c>
      <c r="C21" s="44">
        <v>23.910599999999999</v>
      </c>
      <c r="E21" s="32">
        <f t="shared" si="0"/>
        <v>30.666699999999999</v>
      </c>
      <c r="F21" s="30">
        <f t="shared" si="1"/>
        <v>22.637599999999999</v>
      </c>
      <c r="G21" s="26">
        <f t="shared" si="31"/>
        <v>66.484700000000004</v>
      </c>
      <c r="H21" s="9">
        <f t="shared" si="29"/>
        <v>0.15128273155762217</v>
      </c>
      <c r="I21" s="11">
        <f t="shared" si="15"/>
        <v>0.44430447674616758</v>
      </c>
      <c r="K21"/>
      <c r="L21"/>
      <c r="N21" t="s">
        <v>80</v>
      </c>
      <c r="O21" s="159">
        <f>N11+(0.65-R11)/(R10-R11)*(N10-N11)</f>
        <v>16.96089464858126</v>
      </c>
      <c r="S21"/>
      <c r="T21"/>
      <c r="W21" t="s">
        <v>80</v>
      </c>
      <c r="X21" s="159">
        <f>N10+(0.65-AD10)/(AD9-AD10)*(N9-N10)</f>
        <v>48.596810405987483</v>
      </c>
      <c r="AV21" s="170">
        <f t="shared" ref="AV21:AW21" si="41">INDEX($AU$8:$AU$16,MATCH(0.65,AV8:AV16,-1))</f>
        <v>64</v>
      </c>
      <c r="AW21" s="170">
        <f t="shared" si="41"/>
        <v>64</v>
      </c>
      <c r="AX21" s="170">
        <f>INDEX($AU$8:$AU$16,MATCH(0.65,AX8:AX16,-1))</f>
        <v>64</v>
      </c>
      <c r="AY21" s="170">
        <f t="shared" ref="AY21" si="42">INDEX($AU$8:$AU$16,MATCH(0.65,AY8:AY16,-1))</f>
        <v>32</v>
      </c>
      <c r="BD21" s="169"/>
    </row>
    <row r="22" spans="1:66" ht="17.25" customHeight="1">
      <c r="A22"/>
      <c r="B22" s="44">
        <v>17.333300000000001</v>
      </c>
      <c r="C22" s="44">
        <v>19.936499999999999</v>
      </c>
      <c r="E22" s="32">
        <f t="shared" si="0"/>
        <v>24</v>
      </c>
      <c r="F22" s="30">
        <f t="shared" si="1"/>
        <v>23.910599999999999</v>
      </c>
      <c r="G22" s="26">
        <f t="shared" si="31"/>
        <v>43.847099999999998</v>
      </c>
      <c r="H22" s="9">
        <f t="shared" si="29"/>
        <v>0.15978994598286395</v>
      </c>
      <c r="I22" s="11">
        <f t="shared" si="15"/>
        <v>0.2930217451885454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63">
        <v>14</v>
      </c>
      <c r="C23" s="63">
        <v>0</v>
      </c>
      <c r="E23" s="32">
        <f t="shared" si="0"/>
        <v>17.333300000000001</v>
      </c>
      <c r="F23" s="30">
        <f t="shared" si="1"/>
        <v>19.936499999999999</v>
      </c>
      <c r="G23" s="26">
        <f>F23</f>
        <v>19.936499999999999</v>
      </c>
      <c r="H23" s="9">
        <f t="shared" si="29"/>
        <v>0.13323179920568146</v>
      </c>
      <c r="I23" s="11">
        <f>H23</f>
        <v>0.13323179920568146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14</v>
      </c>
      <c r="F24" s="30">
        <f t="shared" si="1"/>
        <v>0</v>
      </c>
      <c r="G24" s="26">
        <f>F24</f>
        <v>0</v>
      </c>
      <c r="H24" s="9">
        <f t="shared" ref="H24" si="43">F24/$C$6</f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4">SLOPE(AV27:AV28,AV25:AV26)*0.84+INTERCEPT(AV27:AV28,AV25:AV26)</f>
        <v>61.804701205680907</v>
      </c>
      <c r="AW24" s="236">
        <f t="shared" si="44"/>
        <v>57.203287491120349</v>
      </c>
      <c r="AX24" s="191">
        <f>SLOPE(AX27:AX28,AX25:AX26)*0.84+INTERCEPT(AX27:AX28,AX25:AX26)</f>
        <v>58.79198797729687</v>
      </c>
      <c r="AY24" s="237">
        <f>SLOPE(AY27:AY28,AY25:AY26)*0.84+INTERCEPT(AY27:AY28,AY25:AY26)</f>
        <v>30.781435529678369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0.86725203608448942</v>
      </c>
      <c r="AW25" s="170">
        <f t="shared" si="45"/>
        <v>1.0000000000000002</v>
      </c>
      <c r="AX25" s="170">
        <f>INDEX(AX8:AX16,MATCH(0.84,AX8:AX16,-1))</f>
        <v>0.93362601804224488</v>
      </c>
      <c r="AY25" s="170">
        <f>INDEX(AY8:AY16,MATCH(0.84,AY8:AY16,-1))</f>
        <v>0.85677989272865407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E20+(0.65-I20)/(I19-I20)*(E19-E20)</f>
        <v>42.307898424105147</v>
      </c>
      <c r="I26" s="23"/>
      <c r="M26"/>
      <c r="N26" s="287"/>
      <c r="O26"/>
      <c r="P26"/>
      <c r="Q26"/>
      <c r="R26"/>
      <c r="Z26" s="82"/>
      <c r="AV26" s="170">
        <f t="shared" ref="AV26:AW26" si="46">INDEX(AV8:AV16,MATCH(0.84,AV8:AV16,-1)+1)</f>
        <v>0.47000991261575797</v>
      </c>
      <c r="AW26" s="170">
        <f t="shared" si="46"/>
        <v>0.24669463460299046</v>
      </c>
      <c r="AX26" s="170">
        <f>INDEX(AX8:AX16,MATCH(0.84,AX8:AX16,-1)+1)</f>
        <v>0.35835227360937422</v>
      </c>
      <c r="AY26" s="170">
        <f>INDEX(AY8:AY16,MATCH(0.84,AY8:AY16,-1)+1)</f>
        <v>0.63645647923900683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7">SLOPE(F30:F31,F28:F29)*0.84+INTERCEPT(F30:F31,F28:F29)</f>
        <v>60.196010904964453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8">INDEX($AU$8:$AU$16,MATCH(0.84,AV8:AV16,-1))</f>
        <v>64</v>
      </c>
      <c r="AW27" s="170">
        <f t="shared" si="48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0.86725203608448942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8.4043080113730406E-2</v>
      </c>
      <c r="R28" s="123">
        <f>Q28</f>
        <v>8.4043080113730406E-2</v>
      </c>
      <c r="T28" s="113"/>
      <c r="U28" s="115">
        <f>U29+R28</f>
        <v>1</v>
      </c>
      <c r="V28" s="115">
        <f>U28-V31-V34-V37-V40-V43</f>
        <v>0.2131979286581156</v>
      </c>
      <c r="X28" s="130">
        <v>63</v>
      </c>
      <c r="Y28" s="131">
        <f>V28</f>
        <v>0.2131979286581156</v>
      </c>
      <c r="Z28" s="132">
        <f>ROUND(Y28*100,0)</f>
        <v>21</v>
      </c>
      <c r="AV28" s="170">
        <f t="shared" ref="AV28:AW28" si="50">INDEX($AU$8:$AU$16,MATCH(0.84,AV8:AV16,-1)+1)</f>
        <v>32</v>
      </c>
      <c r="AW28" s="170">
        <f t="shared" si="50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(I16-I17)/(E16-E17)*(B29-E17)+I17</f>
        <v>0.86008796820636246</v>
      </c>
      <c r="F29" s="170">
        <f>INDEX(I8:I24,MATCH(0.84,I8:I24,-1)+1)</f>
        <v>0.8194913447613803</v>
      </c>
      <c r="K29" s="44">
        <v>63</v>
      </c>
      <c r="L29" s="69">
        <f>((R9-R10)/(N9-N10))*(K29-N10)+R10</f>
        <v>0.97182587156617684</v>
      </c>
      <c r="N29" s="111"/>
      <c r="O29" s="124">
        <v>63</v>
      </c>
      <c r="P29" s="85">
        <f t="shared" ref="P29:P34" si="51">(C29+L29)/2</f>
        <v>0.91595691988626959</v>
      </c>
      <c r="Q29" s="119">
        <f t="shared" si="49"/>
        <v>0.25830969708877027</v>
      </c>
      <c r="R29" s="125">
        <f t="shared" ref="R29:R32" si="52">Q29/2</f>
        <v>0.12915484854438514</v>
      </c>
      <c r="S29" s="12"/>
      <c r="T29" s="129">
        <v>63</v>
      </c>
      <c r="U29" s="115">
        <f>P29</f>
        <v>0.91595691988626959</v>
      </c>
      <c r="V29" s="115"/>
      <c r="W29" s="12"/>
      <c r="X29" s="133">
        <v>31.5</v>
      </c>
      <c r="Y29" s="88">
        <f>V31</f>
        <v>0.2788793704028335</v>
      </c>
      <c r="Z29" s="134">
        <f t="shared" ref="Z29:Z33" si="53">ROUND(Y29*100,0)</f>
        <v>28</v>
      </c>
    </row>
    <row r="30" spans="1:66" customFormat="1" ht="14.4">
      <c r="B30" s="44">
        <v>31.5</v>
      </c>
      <c r="C30" s="69">
        <f>(I20-I21)/(E20-E21)*(B30-E21)+I21</f>
        <v>0.4603701331701755</v>
      </c>
      <c r="F30" s="170">
        <f>INDEX(E8:E24,MATCH(0.84,I8:I24,-1))</f>
        <v>64</v>
      </c>
      <c r="K30" s="44">
        <v>31.5</v>
      </c>
      <c r="L30" s="69">
        <f>R10</f>
        <v>0.85492431242482314</v>
      </c>
      <c r="N30" s="111"/>
      <c r="O30" s="124">
        <v>31.5</v>
      </c>
      <c r="P30" s="85">
        <f t="shared" si="51"/>
        <v>0.65764722279749932</v>
      </c>
      <c r="Q30" s="119">
        <f t="shared" si="49"/>
        <v>0.29944904371689685</v>
      </c>
      <c r="R30" s="125">
        <f t="shared" si="52"/>
        <v>0.14972452185844842</v>
      </c>
      <c r="S30" s="12"/>
      <c r="T30" s="114"/>
      <c r="U30" s="115">
        <f>U29-R29</f>
        <v>0.7868020713418844</v>
      </c>
      <c r="V30" s="115"/>
      <c r="W30" s="12"/>
      <c r="X30" s="133">
        <v>16</v>
      </c>
      <c r="Y30" s="88">
        <f>V34</f>
        <v>0.20889957455515984</v>
      </c>
      <c r="Z30" s="134">
        <f t="shared" si="53"/>
        <v>21</v>
      </c>
    </row>
    <row r="31" spans="1:66" customFormat="1" ht="14.4">
      <c r="B31" s="65">
        <v>16</v>
      </c>
      <c r="C31" s="69">
        <f>(I23-I24)/(E23-E24)*(B31-E24)+I24</f>
        <v>7.993987892219806E-2</v>
      </c>
      <c r="F31" s="170">
        <f>INDEX(E8:E24,MATCH(0.84,I8:I24,-1)+1)</f>
        <v>57.333300000000001</v>
      </c>
      <c r="K31" s="44">
        <v>16</v>
      </c>
      <c r="L31" s="69">
        <f>R11</f>
        <v>0.63645647923900683</v>
      </c>
      <c r="N31" s="111"/>
      <c r="O31" s="124">
        <v>16</v>
      </c>
      <c r="P31" s="85">
        <f t="shared" si="51"/>
        <v>0.35819817908060247</v>
      </c>
      <c r="Q31" s="119">
        <f t="shared" si="49"/>
        <v>0.11835010539342281</v>
      </c>
      <c r="R31" s="125">
        <f t="shared" si="52"/>
        <v>5.9175052696711403E-2</v>
      </c>
      <c r="S31" s="12"/>
      <c r="T31" s="114"/>
      <c r="U31" s="115">
        <f>U32+R29</f>
        <v>0.7868020713418844</v>
      </c>
      <c r="V31" s="115">
        <f>U31-V34-V37-V40-V43</f>
        <v>0.2788793704028335</v>
      </c>
      <c r="W31" s="12"/>
      <c r="X31" s="133">
        <v>8</v>
      </c>
      <c r="Y31" s="88">
        <f>V37</f>
        <v>0.10298841611703113</v>
      </c>
      <c r="Z31" s="134">
        <f t="shared" si="53"/>
        <v>10</v>
      </c>
    </row>
    <row r="32" spans="1:66" customFormat="1" ht="14.4">
      <c r="B32" s="65">
        <v>8</v>
      </c>
      <c r="C32" s="69">
        <v>0</v>
      </c>
      <c r="K32" s="44">
        <v>8</v>
      </c>
      <c r="L32" s="69">
        <f>R12</f>
        <v>0.47969614737435934</v>
      </c>
      <c r="N32" s="111"/>
      <c r="O32" s="124">
        <v>8</v>
      </c>
      <c r="P32" s="85">
        <f t="shared" si="51"/>
        <v>0.23984807368717967</v>
      </c>
      <c r="Q32" s="119">
        <f t="shared" si="49"/>
        <v>8.7626726840639491E-2</v>
      </c>
      <c r="R32" s="125">
        <f t="shared" si="52"/>
        <v>4.3813363420319745E-2</v>
      </c>
      <c r="S32" s="12"/>
      <c r="T32" s="114">
        <v>31.5</v>
      </c>
      <c r="U32" s="115">
        <f>P30</f>
        <v>0.65764722279749932</v>
      </c>
      <c r="V32" s="115"/>
      <c r="W32" s="12"/>
      <c r="X32" s="133">
        <v>2</v>
      </c>
      <c r="Y32" s="88">
        <f>V40</f>
        <v>7.6678046550533507E-2</v>
      </c>
      <c r="Z32" s="134">
        <f t="shared" si="53"/>
        <v>8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0.30444269369308036</v>
      </c>
      <c r="N33" s="111"/>
      <c r="O33" s="124">
        <v>2</v>
      </c>
      <c r="P33" s="85">
        <f t="shared" si="51"/>
        <v>0.15222134684654018</v>
      </c>
      <c r="Q33" s="119">
        <f t="shared" si="49"/>
        <v>6.572936626042751E-2</v>
      </c>
      <c r="R33" s="125">
        <f>Q33/2</f>
        <v>3.2864683130213755E-2</v>
      </c>
      <c r="S33" s="12"/>
      <c r="T33" s="114"/>
      <c r="U33" s="115">
        <f>U32-R30</f>
        <v>0.5079227009390509</v>
      </c>
      <c r="V33" s="115"/>
      <c r="W33" s="12"/>
      <c r="X33" s="135">
        <v>0.5</v>
      </c>
      <c r="Y33" s="97">
        <f>V43</f>
        <v>0.11935666371632642</v>
      </c>
      <c r="Z33" s="136">
        <f t="shared" si="53"/>
        <v>12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0.17298396117222534</v>
      </c>
      <c r="N34" s="111"/>
      <c r="O34" s="126">
        <v>0.5</v>
      </c>
      <c r="P34" s="93">
        <f t="shared" si="51"/>
        <v>8.6491980586112668E-2</v>
      </c>
      <c r="Q34" s="127"/>
      <c r="R34" s="128"/>
      <c r="S34" s="12"/>
      <c r="T34" s="114"/>
      <c r="U34" s="115">
        <f>U35+R30</f>
        <v>0.5079227009390509</v>
      </c>
      <c r="V34" s="115">
        <f>U34-V37-V40-V43</f>
        <v>0.20889957455515984</v>
      </c>
      <c r="W34" s="12"/>
      <c r="X34" s="79"/>
      <c r="Y34" s="79"/>
      <c r="Z34" s="116">
        <f>SUM(Z28:Z33)</f>
        <v>100</v>
      </c>
    </row>
    <row r="35" spans="2:26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0.35819817908060247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0.29902312638389106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0.29902312638389106</v>
      </c>
      <c r="V37" s="115">
        <f>U37-V40-V43</f>
        <v>0.10298841611703113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0.23984807368717967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0.19603471026685992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0.19603471026685992</v>
      </c>
      <c r="V40" s="115">
        <f>U40-V43</f>
        <v>7.6678046550533507E-2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0.15222134684654018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0.11935666371632642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0.11935666371632642</v>
      </c>
      <c r="V43" s="115">
        <f>U43</f>
        <v>0.11935666371632642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8.6491980586112668E-2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N114"/>
  <sheetViews>
    <sheetView topLeftCell="AF1" zoomScale="80" zoomScaleNormal="80" workbookViewId="0">
      <selection activeCell="BC29" sqref="BC29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8.5546875" style="12" customWidth="1"/>
    <col min="24" max="24" width="33.5546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0.5546875" style="12" customWidth="1"/>
    <col min="29" max="29" width="34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36</v>
      </c>
      <c r="D5" s="20"/>
      <c r="E5" s="2" t="s">
        <v>0</v>
      </c>
      <c r="F5" s="34" t="str">
        <f>pos19b!C5</f>
        <v>position 19b</v>
      </c>
      <c r="G5" s="35"/>
      <c r="H5" s="35"/>
      <c r="I5" s="36"/>
      <c r="K5" s="21" t="s">
        <v>12</v>
      </c>
      <c r="L5" s="22" t="str">
        <f>C5</f>
        <v>position 19b</v>
      </c>
      <c r="N5" s="2" t="s">
        <v>0</v>
      </c>
      <c r="O5" s="34" t="str">
        <f>pos19b!L5</f>
        <v>position 19b</v>
      </c>
      <c r="P5" s="35"/>
      <c r="Q5" s="35"/>
      <c r="R5" s="36"/>
      <c r="T5" s="83"/>
      <c r="U5" s="83"/>
    </row>
    <row r="6" spans="1:66" ht="14.4" thickBot="1">
      <c r="B6" s="27" t="s">
        <v>6</v>
      </c>
      <c r="C6" s="28">
        <f>SUM(C8:C22)</f>
        <v>153.74600000000001</v>
      </c>
      <c r="D6" s="20"/>
      <c r="E6" s="5" t="s">
        <v>4</v>
      </c>
      <c r="F6" s="37">
        <f>pos19b!C6</f>
        <v>153.74600000000001</v>
      </c>
      <c r="G6" s="38"/>
      <c r="H6" s="38"/>
      <c r="I6" s="39"/>
      <c r="K6" s="27" t="s">
        <v>6</v>
      </c>
      <c r="L6" s="28">
        <f>SUM(L7:L17)</f>
        <v>34284.9</v>
      </c>
      <c r="N6" s="5" t="s">
        <v>4</v>
      </c>
      <c r="O6" s="37">
        <f>pos19b!L6</f>
        <v>34284.9</v>
      </c>
      <c r="P6" s="38"/>
      <c r="Q6" s="38"/>
      <c r="R6" s="39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70</v>
      </c>
      <c r="L7" s="44">
        <v>424.3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94.2</v>
      </c>
      <c r="C8" s="44">
        <v>1.9641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153.74600000000001</v>
      </c>
      <c r="H8" s="9">
        <f>F8/$C$6</f>
        <v>0</v>
      </c>
      <c r="I8" s="10">
        <f t="shared" ref="I8" si="2">I9+H8</f>
        <v>1</v>
      </c>
      <c r="K8" s="44">
        <v>63</v>
      </c>
      <c r="L8" s="44">
        <v>377.5</v>
      </c>
      <c r="N8" s="42">
        <f>K7</f>
        <v>70</v>
      </c>
      <c r="O8" s="30">
        <f>L7</f>
        <v>424.3</v>
      </c>
      <c r="P8" s="29">
        <f>O8+P9</f>
        <v>34284.9</v>
      </c>
      <c r="Q8" s="9">
        <f>O8/$L$6</f>
        <v>1.2375710589793174E-2</v>
      </c>
      <c r="R8" s="10">
        <f t="shared" ref="R8:R15" si="3">R9+Q8</f>
        <v>0.99999999999999989</v>
      </c>
      <c r="T8" s="79"/>
      <c r="U8" s="137">
        <f t="shared" ref="U8:U19" si="4">Q8</f>
        <v>1.2375710589793174E-2</v>
      </c>
      <c r="V8" s="138">
        <f t="shared" ref="V8:V19" si="5">1-R8</f>
        <v>0</v>
      </c>
      <c r="W8" s="139">
        <f t="shared" ref="W8:W19" si="6">SQRT(N8/$N$8)</f>
        <v>1</v>
      </c>
      <c r="X8" s="139">
        <f t="shared" ref="X8:X18" si="7">0.67*((N8/$N$8)^3)+0.33*(N8/$N$8)</f>
        <v>1</v>
      </c>
      <c r="Y8" s="139">
        <f t="shared" ref="Y8:Y17" si="8">X8+Y9</f>
        <v>2.1543955299631015</v>
      </c>
      <c r="Z8" s="139">
        <f t="shared" ref="Z8:Z18" si="9">Y8/$Y$8</f>
        <v>1</v>
      </c>
      <c r="AA8" s="140">
        <f>1-Z8</f>
        <v>0</v>
      </c>
      <c r="AB8" s="141">
        <v>0</v>
      </c>
      <c r="AC8" s="131">
        <f t="shared" ref="AC8:AC19" si="10">AB8/$AB$20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1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88.6</v>
      </c>
      <c r="C9" s="44">
        <v>2.4701</v>
      </c>
      <c r="D9" s="20"/>
      <c r="E9" s="32">
        <f t="shared" si="0"/>
        <v>94.2</v>
      </c>
      <c r="F9" s="30">
        <f t="shared" si="1"/>
        <v>1.9641</v>
      </c>
      <c r="G9" s="29">
        <f>F9+G10</f>
        <v>153.74600000000001</v>
      </c>
      <c r="H9" s="9">
        <f>F9/$C$6</f>
        <v>1.2774966503193578E-2</v>
      </c>
      <c r="I9" s="10">
        <f t="shared" ref="I9:I22" si="15">I10+H9</f>
        <v>1</v>
      </c>
      <c r="K9" s="44">
        <v>31.5</v>
      </c>
      <c r="L9" s="44">
        <v>7738.1</v>
      </c>
      <c r="N9" s="42">
        <f t="shared" ref="N9:O16" si="16">K8</f>
        <v>63</v>
      </c>
      <c r="O9" s="30">
        <f t="shared" si="16"/>
        <v>377.5</v>
      </c>
      <c r="P9" s="29">
        <f t="shared" ref="P9:P15" si="17">O9+P10</f>
        <v>33860.6</v>
      </c>
      <c r="Q9" s="9">
        <f t="shared" ref="Q9:Q16" si="18">O9/$L$6</f>
        <v>1.101067817027321E-2</v>
      </c>
      <c r="R9" s="11">
        <f t="shared" si="3"/>
        <v>0.98762428941020675</v>
      </c>
      <c r="T9" s="79"/>
      <c r="U9" s="90">
        <f t="shared" si="4"/>
        <v>1.101067817027321E-2</v>
      </c>
      <c r="V9" s="85">
        <f t="shared" si="5"/>
        <v>1.2375710589793254E-2</v>
      </c>
      <c r="W9" s="86">
        <f t="shared" si="6"/>
        <v>0.94868329805051377</v>
      </c>
      <c r="X9" s="86">
        <f t="shared" si="7"/>
        <v>0.78543000000000007</v>
      </c>
      <c r="Y9" s="86">
        <f t="shared" si="8"/>
        <v>1.1543955299631015</v>
      </c>
      <c r="Z9" s="86">
        <f t="shared" si="9"/>
        <v>0.53583267970430337</v>
      </c>
      <c r="AA9" s="84">
        <f t="shared" ref="AA9:AA18" si="19">1-Z9</f>
        <v>0.46416732029569663</v>
      </c>
      <c r="AB9" s="89">
        <f t="shared" ref="AB9:AB18" si="20">X9*(U9/W9)*(AA9/V9)</f>
        <v>0.34190442028393242</v>
      </c>
      <c r="AC9" s="88">
        <f t="shared" si="10"/>
        <v>0.11374151206746611</v>
      </c>
      <c r="AD9" s="91">
        <f t="shared" ref="AD9:AD18" si="21">AC9+AD10</f>
        <v>1</v>
      </c>
      <c r="AU9" s="58">
        <v>128</v>
      </c>
      <c r="AV9" s="168">
        <f t="shared" ref="AV9:AV16" si="22">IFERROR(SLOPE(BE9:BF9,BC9:BD9)*AU9+INTERCEPT(BE9:BF9,BC9:BD9),0)</f>
        <v>1</v>
      </c>
      <c r="AW9" s="168">
        <f t="shared" si="11"/>
        <v>1</v>
      </c>
      <c r="AX9" s="168">
        <f t="shared" si="12"/>
        <v>1</v>
      </c>
      <c r="AY9" s="168">
        <f t="shared" ref="AY9:AY16" si="23">IFERROR(SLOPE(BM9:BN9,BK9:BL9)*AU9+INTERCEPT(BM9:BN9,BK9:BL9),1)</f>
        <v>1</v>
      </c>
      <c r="AZ9" s="188">
        <f t="shared" si="13"/>
        <v>0.12280512292073575</v>
      </c>
      <c r="BA9" s="189">
        <f t="shared" ref="BA9:BA15" si="24">AY9-AY10</f>
        <v>1.0607751934108456E-2</v>
      </c>
      <c r="BB9" s="74"/>
      <c r="BC9" s="171">
        <f t="shared" ref="BC9:BC16" si="25">INDEX($E$8:$E$24,MATCH(AU9,$E$8:$E$24,-1))</f>
        <v>128</v>
      </c>
      <c r="BD9" s="170" cm="1">
        <f t="array" ref="BD9">IFERROR(INDEX($E$8:$E$24,MATCH(AU9,$E$8:$E$24,-1)+1),BC9)</f>
        <v>94.2</v>
      </c>
      <c r="BE9" s="170">
        <f t="shared" ref="BE9:BE16" si="26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7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8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83</v>
      </c>
      <c r="C10" s="44">
        <v>3.1124000000000001</v>
      </c>
      <c r="D10" s="20"/>
      <c r="E10" s="32">
        <f t="shared" si="0"/>
        <v>88.6</v>
      </c>
      <c r="F10" s="30">
        <f t="shared" si="1"/>
        <v>2.4701</v>
      </c>
      <c r="G10" s="26">
        <f>F10+G11</f>
        <v>151.78190000000001</v>
      </c>
      <c r="H10" s="9">
        <f t="shared" ref="H10:H23" si="29">F10/$C$6</f>
        <v>1.6066109036983075E-2</v>
      </c>
      <c r="I10" s="11">
        <f t="shared" si="15"/>
        <v>0.98722503349680646</v>
      </c>
      <c r="K10" s="44">
        <v>16</v>
      </c>
      <c r="L10" s="44">
        <v>4504.8</v>
      </c>
      <c r="N10" s="42">
        <f t="shared" si="16"/>
        <v>31.5</v>
      </c>
      <c r="O10" s="30">
        <f t="shared" si="16"/>
        <v>7738.1</v>
      </c>
      <c r="P10" s="29">
        <f t="shared" si="17"/>
        <v>33483.1</v>
      </c>
      <c r="Q10" s="9">
        <f t="shared" si="18"/>
        <v>0.22569994370699636</v>
      </c>
      <c r="R10" s="11">
        <f t="shared" si="3"/>
        <v>0.97661361123993351</v>
      </c>
      <c r="T10" s="79"/>
      <c r="U10" s="90">
        <f t="shared" si="4"/>
        <v>0.22569994370699636</v>
      </c>
      <c r="V10" s="85">
        <f t="shared" si="5"/>
        <v>2.338638876006649E-2</v>
      </c>
      <c r="W10" s="86">
        <f t="shared" si="6"/>
        <v>0.67082039324993692</v>
      </c>
      <c r="X10" s="86">
        <f t="shared" si="7"/>
        <v>0.20955375000000004</v>
      </c>
      <c r="Y10" s="86">
        <f t="shared" si="8"/>
        <v>0.36896552996310134</v>
      </c>
      <c r="Z10" s="86">
        <f t="shared" si="9"/>
        <v>0.17126174132445432</v>
      </c>
      <c r="AA10" s="84">
        <f t="shared" si="19"/>
        <v>0.82873825867554562</v>
      </c>
      <c r="AB10" s="89">
        <f t="shared" si="20"/>
        <v>2.4984741160172788</v>
      </c>
      <c r="AC10" s="88">
        <f t="shared" si="10"/>
        <v>0.83116861601624015</v>
      </c>
      <c r="AD10" s="91">
        <f t="shared" si="21"/>
        <v>0.88625848793253392</v>
      </c>
      <c r="AU10" s="58">
        <v>64</v>
      </c>
      <c r="AV10" s="168">
        <f t="shared" si="22"/>
        <v>0.87719487707926425</v>
      </c>
      <c r="AW10" s="168">
        <f t="shared" si="11"/>
        <v>1</v>
      </c>
      <c r="AX10" s="168">
        <f t="shared" si="12"/>
        <v>0.93859743853963207</v>
      </c>
      <c r="AY10" s="168">
        <f t="shared" si="23"/>
        <v>0.98939224806589154</v>
      </c>
      <c r="AZ10" s="188">
        <f t="shared" si="13"/>
        <v>0.43936341665567136</v>
      </c>
      <c r="BA10" s="189">
        <f t="shared" si="24"/>
        <v>1.2603864156588651E-2</v>
      </c>
      <c r="BB10" s="74"/>
      <c r="BC10" s="171">
        <f t="shared" si="25"/>
        <v>66.2</v>
      </c>
      <c r="BD10" s="170" cm="1">
        <f t="array" ref="BD10">IFERROR(INDEX($E$8:$E$24,MATCH(AU10,$E$8:$E$24,-1)+1),BC10)</f>
        <v>60.6</v>
      </c>
      <c r="BE10" s="170">
        <f t="shared" si="26"/>
        <v>0.89315104132790446</v>
      </c>
      <c r="BF10" s="172" cm="1">
        <f t="array" ref="BF10">IFERROR(INDEX($I$8:$I$24,MATCH(AU10,$E$8:$E$24,-1)+1),BE10)</f>
        <v>0.85253535051318408</v>
      </c>
      <c r="BG10" s="170">
        <f t="shared" si="14"/>
        <v>70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7"/>
        <v>70</v>
      </c>
      <c r="BL10" s="170" cm="1">
        <f t="array" ref="BL10">IFERROR(INDEX($N$8:$N$24,MATCH(AU10,$N$8:$N$24,-1)+1),BK10)</f>
        <v>63</v>
      </c>
      <c r="BM10" s="170">
        <f t="shared" si="28"/>
        <v>0.99999999999999989</v>
      </c>
      <c r="BN10" s="172" cm="1">
        <f t="array" ref="BN10">IFERROR(INDEX($R$8:$R$24,MATCH(AU10,$N$8:$N$24,-1)+1),BM10)</f>
        <v>0.98762428941020675</v>
      </c>
    </row>
    <row r="11" spans="1:66" ht="17.25" customHeight="1">
      <c r="A11"/>
      <c r="B11" s="44">
        <v>77.400000000000006</v>
      </c>
      <c r="C11" s="44">
        <v>3.9264000000000001</v>
      </c>
      <c r="D11" s="20"/>
      <c r="E11" s="32">
        <f t="shared" si="0"/>
        <v>83</v>
      </c>
      <c r="F11" s="30">
        <f t="shared" si="1"/>
        <v>3.1124000000000001</v>
      </c>
      <c r="G11" s="26">
        <f t="shared" ref="G11:G22" si="31">G12+F11</f>
        <v>149.31180000000001</v>
      </c>
      <c r="H11" s="9">
        <f t="shared" si="29"/>
        <v>2.0243778699933657E-2</v>
      </c>
      <c r="I11" s="11">
        <f t="shared" si="15"/>
        <v>0.97115892445982344</v>
      </c>
      <c r="K11" s="44">
        <v>8</v>
      </c>
      <c r="L11" s="44">
        <v>5624.2</v>
      </c>
      <c r="N11" s="42">
        <f t="shared" si="16"/>
        <v>16</v>
      </c>
      <c r="O11" s="30">
        <f t="shared" si="16"/>
        <v>4504.8</v>
      </c>
      <c r="P11" s="29">
        <f t="shared" si="17"/>
        <v>25745</v>
      </c>
      <c r="Q11" s="9">
        <f t="shared" si="18"/>
        <v>0.13139312058661393</v>
      </c>
      <c r="R11" s="11">
        <f t="shared" si="3"/>
        <v>0.7509136675329372</v>
      </c>
      <c r="T11" s="79"/>
      <c r="U11" s="90">
        <f t="shared" si="4"/>
        <v>0.13139312058661393</v>
      </c>
      <c r="V11" s="85">
        <f t="shared" si="5"/>
        <v>0.2490863324670628</v>
      </c>
      <c r="W11" s="86">
        <f t="shared" si="6"/>
        <v>0.47809144373375745</v>
      </c>
      <c r="X11" s="86">
        <f t="shared" si="7"/>
        <v>8.3429504373177837E-2</v>
      </c>
      <c r="Y11" s="86">
        <f t="shared" si="8"/>
        <v>0.1594117799631013</v>
      </c>
      <c r="Z11" s="86">
        <f t="shared" si="9"/>
        <v>7.3993738729039957E-2</v>
      </c>
      <c r="AA11" s="84">
        <f t="shared" si="19"/>
        <v>0.92600626127096008</v>
      </c>
      <c r="AB11" s="89">
        <f t="shared" si="20"/>
        <v>8.5240373611241232E-2</v>
      </c>
      <c r="AC11" s="88">
        <f t="shared" si="10"/>
        <v>2.8356957115929813E-2</v>
      </c>
      <c r="AD11" s="91">
        <f t="shared" si="21"/>
        <v>5.5089871916293762E-2</v>
      </c>
      <c r="AU11" s="58">
        <v>32</v>
      </c>
      <c r="AV11" s="168">
        <f t="shared" si="22"/>
        <v>0.43783146042359289</v>
      </c>
      <c r="AW11" s="168">
        <f t="shared" si="11"/>
        <v>0.88806390875900165</v>
      </c>
      <c r="AX11" s="168">
        <f t="shared" si="12"/>
        <v>0.66294768459129727</v>
      </c>
      <c r="AY11" s="168">
        <f t="shared" si="23"/>
        <v>0.97678838390930289</v>
      </c>
      <c r="AZ11" s="188">
        <f t="shared" si="13"/>
        <v>0.35577283311435748</v>
      </c>
      <c r="BA11" s="189">
        <f t="shared" si="24"/>
        <v>0.22587471637636569</v>
      </c>
      <c r="BB11" s="74"/>
      <c r="BC11" s="171">
        <f t="shared" si="25"/>
        <v>32.6</v>
      </c>
      <c r="BD11" s="170" cm="1">
        <f t="array" ref="BD11">IFERROR(INDEX($E$8:$E$24,MATCH(AU11,$E$8:$E$24,-1)+1),BC11)</f>
        <v>27</v>
      </c>
      <c r="BE11" s="170">
        <f t="shared" si="26"/>
        <v>0.45135223030192662</v>
      </c>
      <c r="BF11" s="172" cm="1">
        <f t="array" ref="BF11">IFERROR(INDEX($I$8:$I$24,MATCH(AU11,$E$8:$E$24,-1)+1),BE11)</f>
        <v>0.32515837810414583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1</v>
      </c>
      <c r="BJ11" s="172" cm="1">
        <f t="array" ref="BJ11">IFERROR(INDEX($AD$8:$AD$24,MATCH(AU11,$N$8:$N$24,-1)+1),BI11)</f>
        <v>0.88625848793253392</v>
      </c>
      <c r="BK11" s="170">
        <f t="shared" si="27"/>
        <v>63</v>
      </c>
      <c r="BL11" s="170" cm="1">
        <f t="array" ref="BL11">IFERROR(INDEX($N$8:$N$24,MATCH(AU11,$N$8:$N$24,-1)+1),BK11)</f>
        <v>31.5</v>
      </c>
      <c r="BM11" s="170">
        <f t="shared" si="28"/>
        <v>0.98762428941020675</v>
      </c>
      <c r="BN11" s="172" cm="1">
        <f t="array" ref="BN11">IFERROR(INDEX($R$8:$R$24,MATCH(AU11,$N$8:$N$24,-1)+1),BM11)</f>
        <v>0.97661361123993351</v>
      </c>
    </row>
    <row r="12" spans="1:66" ht="17.25" customHeight="1">
      <c r="A12"/>
      <c r="B12" s="44">
        <v>71.8</v>
      </c>
      <c r="C12" s="44">
        <v>4.9546000000000001</v>
      </c>
      <c r="D12" s="20"/>
      <c r="E12" s="32">
        <f t="shared" si="0"/>
        <v>77.400000000000006</v>
      </c>
      <c r="F12" s="30">
        <f t="shared" si="1"/>
        <v>3.9264000000000001</v>
      </c>
      <c r="G12" s="26">
        <f t="shared" si="31"/>
        <v>146.1994</v>
      </c>
      <c r="H12" s="9">
        <f t="shared" si="29"/>
        <v>2.5538225384725454E-2</v>
      </c>
      <c r="I12" s="11">
        <f t="shared" si="15"/>
        <v>0.95091514575988978</v>
      </c>
      <c r="K12" s="44">
        <v>4</v>
      </c>
      <c r="L12" s="44">
        <v>4558.8</v>
      </c>
      <c r="N12" s="42">
        <f t="shared" si="16"/>
        <v>8</v>
      </c>
      <c r="O12" s="30">
        <f t="shared" si="16"/>
        <v>5624.2</v>
      </c>
      <c r="P12" s="29">
        <f t="shared" si="17"/>
        <v>21240.2</v>
      </c>
      <c r="Q12" s="9">
        <f t="shared" si="18"/>
        <v>0.16404306268940552</v>
      </c>
      <c r="R12" s="11">
        <f t="shared" si="3"/>
        <v>0.6195205469463233</v>
      </c>
      <c r="T12" s="79"/>
      <c r="U12" s="90">
        <f t="shared" si="4"/>
        <v>0.16404306268940552</v>
      </c>
      <c r="V12" s="85">
        <f t="shared" si="5"/>
        <v>0.3804794530536767</v>
      </c>
      <c r="W12" s="86">
        <f t="shared" si="6"/>
        <v>0.33806170189140661</v>
      </c>
      <c r="X12" s="86">
        <f t="shared" si="7"/>
        <v>3.8714402332361515E-2</v>
      </c>
      <c r="Y12" s="86">
        <f>X12+Y13</f>
        <v>7.5982275589923459E-2</v>
      </c>
      <c r="Z12" s="86">
        <f t="shared" si="9"/>
        <v>3.5268489250543891E-2</v>
      </c>
      <c r="AA12" s="84">
        <f t="shared" si="19"/>
        <v>0.96473151074945607</v>
      </c>
      <c r="AB12" s="89">
        <f t="shared" si="20"/>
        <v>4.7633194682438811E-2</v>
      </c>
      <c r="AC12" s="88">
        <f t="shared" si="10"/>
        <v>1.5846158359945562E-2</v>
      </c>
      <c r="AD12" s="91">
        <f t="shared" si="21"/>
        <v>2.6732914800363949E-2</v>
      </c>
      <c r="AU12" s="58">
        <v>16</v>
      </c>
      <c r="AV12" s="168">
        <f t="shared" si="22"/>
        <v>8.205862730923541E-2</v>
      </c>
      <c r="AW12" s="168">
        <f t="shared" si="11"/>
        <v>5.5089871916293762E-2</v>
      </c>
      <c r="AX12" s="168">
        <f t="shared" si="12"/>
        <v>6.8574249612764593E-2</v>
      </c>
      <c r="AY12" s="168">
        <f t="shared" si="23"/>
        <v>0.7509136675329372</v>
      </c>
      <c r="AZ12" s="188">
        <f t="shared" si="13"/>
        <v>8.205862730923541E-2</v>
      </c>
      <c r="BA12" s="189">
        <f t="shared" si="24"/>
        <v>0.13139312058661379</v>
      </c>
      <c r="BB12" s="74"/>
      <c r="BC12" s="171">
        <f t="shared" si="25"/>
        <v>21.4</v>
      </c>
      <c r="BD12" s="170" cm="1">
        <f t="array" ref="BD12">IFERROR(INDEX($E$8:$E$24,MATCH(AU12,$E$8:$E$24,-1)+1),BC12)</f>
        <v>15.8</v>
      </c>
      <c r="BE12" s="170">
        <f t="shared" si="26"/>
        <v>0.19457221651294992</v>
      </c>
      <c r="BF12" s="172" cm="1">
        <f t="array" ref="BF12">IFERROR(INDEX($I$8:$I$24,MATCH(AU12,$E$8:$E$24,-1)+1),BE12)</f>
        <v>7.7891457338727502E-2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5.5089871916293762E-2</v>
      </c>
      <c r="BJ12" s="172" cm="1">
        <f t="array" ref="BJ12">IFERROR(INDEX($AD$8:$AD$24,MATCH(AU12,$N$8:$N$24,-1)+1),BI12)</f>
        <v>2.6732914800363949E-2</v>
      </c>
      <c r="BK12" s="170">
        <f t="shared" si="27"/>
        <v>16</v>
      </c>
      <c r="BL12" s="170" cm="1">
        <f t="array" ref="BL12">IFERROR(INDEX($N$8:$N$24,MATCH(AU12,$N$8:$N$24,-1)+1),BK12)</f>
        <v>8</v>
      </c>
      <c r="BM12" s="170">
        <f t="shared" si="28"/>
        <v>0.7509136675329372</v>
      </c>
      <c r="BN12" s="172" cm="1">
        <f t="array" ref="BN12">IFERROR(INDEX($R$8:$R$24,MATCH(AU12,$N$8:$N$24,-1)+1),BM12)</f>
        <v>0.6195205469463233</v>
      </c>
    </row>
    <row r="13" spans="1:66" ht="17.25" customHeight="1">
      <c r="A13"/>
      <c r="B13" s="44">
        <v>66.2</v>
      </c>
      <c r="C13" s="44">
        <v>6.2445000000000004</v>
      </c>
      <c r="D13" s="20"/>
      <c r="E13" s="32">
        <f t="shared" si="0"/>
        <v>71.8</v>
      </c>
      <c r="F13" s="30">
        <f t="shared" si="1"/>
        <v>4.9546000000000001</v>
      </c>
      <c r="G13" s="26">
        <f t="shared" si="31"/>
        <v>142.273</v>
      </c>
      <c r="H13" s="9">
        <f t="shared" si="29"/>
        <v>3.2225879047259764E-2</v>
      </c>
      <c r="I13" s="11">
        <f t="shared" si="15"/>
        <v>0.92537692037516428</v>
      </c>
      <c r="K13" s="44">
        <v>2</v>
      </c>
      <c r="L13" s="44">
        <v>2839.2</v>
      </c>
      <c r="N13" s="42">
        <f t="shared" si="16"/>
        <v>4</v>
      </c>
      <c r="O13" s="30">
        <f t="shared" si="16"/>
        <v>4558.8</v>
      </c>
      <c r="P13" s="29">
        <f t="shared" si="17"/>
        <v>15616</v>
      </c>
      <c r="Q13" s="9">
        <f t="shared" si="18"/>
        <v>0.13296815799375236</v>
      </c>
      <c r="R13" s="11">
        <f t="shared" si="3"/>
        <v>0.45547748425691781</v>
      </c>
      <c r="T13" s="79"/>
      <c r="U13" s="90">
        <f t="shared" si="4"/>
        <v>0.13296815799375236</v>
      </c>
      <c r="V13" s="85">
        <f t="shared" si="5"/>
        <v>0.54452251574308219</v>
      </c>
      <c r="W13" s="86">
        <f t="shared" si="6"/>
        <v>0.23904572186687872</v>
      </c>
      <c r="X13" s="86">
        <f t="shared" si="7"/>
        <v>1.8982157434402333E-2</v>
      </c>
      <c r="Y13" s="86">
        <f t="shared" si="8"/>
        <v>3.7267873257561951E-2</v>
      </c>
      <c r="Z13" s="86">
        <f t="shared" si="9"/>
        <v>1.7298528863082186E-2</v>
      </c>
      <c r="AA13" s="84">
        <f t="shared" si="19"/>
        <v>0.98270147113691786</v>
      </c>
      <c r="AB13" s="89">
        <f t="shared" si="20"/>
        <v>1.905539745989019E-2</v>
      </c>
      <c r="AC13" s="88">
        <f t="shared" si="10"/>
        <v>6.3391684680021614E-3</v>
      </c>
      <c r="AD13" s="91">
        <f t="shared" si="21"/>
        <v>1.0886756440418387E-2</v>
      </c>
      <c r="AU13" s="58">
        <v>8</v>
      </c>
      <c r="AV13" s="168">
        <f t="shared" si="22"/>
        <v>0</v>
      </c>
      <c r="AW13" s="168">
        <f t="shared" si="11"/>
        <v>2.6732914800363945E-2</v>
      </c>
      <c r="AX13" s="168">
        <f t="shared" si="12"/>
        <v>1.3366457400181973E-2</v>
      </c>
      <c r="AY13" s="168">
        <f t="shared" si="23"/>
        <v>0.61952054694632341</v>
      </c>
      <c r="AZ13" s="188">
        <f t="shared" si="13"/>
        <v>0</v>
      </c>
      <c r="BA13" s="189">
        <f t="shared" si="24"/>
        <v>0.29701122068315799</v>
      </c>
      <c r="BB13" s="74"/>
      <c r="BC13" s="171">
        <f t="shared" si="25"/>
        <v>14</v>
      </c>
      <c r="BD13" s="170" cm="1">
        <f t="array" ref="BD13">IFERROR(INDEX($E$8:$E$24,MATCH(AU13,$E$8:$E$24,-1)+1),BC13)</f>
        <v>14</v>
      </c>
      <c r="BE13" s="170">
        <f t="shared" si="26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2.6732914800363949E-2</v>
      </c>
      <c r="BJ13" s="172" cm="1">
        <f t="array" ref="BJ13">IFERROR(INDEX($AD$8:$AD$24,MATCH(AU13,$N$8:$N$24,-1)+1),BI13)</f>
        <v>1.0886756440418387E-2</v>
      </c>
      <c r="BK13" s="170">
        <f t="shared" si="27"/>
        <v>8</v>
      </c>
      <c r="BL13" s="170" cm="1">
        <f t="array" ref="BL13">IFERROR(INDEX($N$8:$N$24,MATCH(AU13,$N$8:$N$24,-1)+1),BK13)</f>
        <v>4</v>
      </c>
      <c r="BM13" s="170">
        <f t="shared" si="28"/>
        <v>0.6195205469463233</v>
      </c>
      <c r="BN13" s="172" cm="1">
        <f t="array" ref="BN13">IFERROR(INDEX($R$8:$R$24,MATCH(AU13,$N$8:$N$24,-1)+1),BM13)</f>
        <v>0.45547748425691781</v>
      </c>
    </row>
    <row r="14" spans="1:66" ht="17.25" customHeight="1">
      <c r="A14"/>
      <c r="B14" s="44">
        <v>60.6</v>
      </c>
      <c r="C14" s="44">
        <v>7.8446999999999996</v>
      </c>
      <c r="D14" s="20"/>
      <c r="E14" s="32">
        <f t="shared" si="0"/>
        <v>66.2</v>
      </c>
      <c r="F14" s="30">
        <f t="shared" si="1"/>
        <v>6.2445000000000004</v>
      </c>
      <c r="G14" s="26">
        <f t="shared" si="31"/>
        <v>137.3184</v>
      </c>
      <c r="H14" s="9">
        <f t="shared" si="29"/>
        <v>4.0615690814720384E-2</v>
      </c>
      <c r="I14" s="11">
        <f t="shared" si="15"/>
        <v>0.89315104132790446</v>
      </c>
      <c r="K14" s="44">
        <v>1</v>
      </c>
      <c r="L14" s="44">
        <v>1641.8</v>
      </c>
      <c r="N14" s="42">
        <f t="shared" si="16"/>
        <v>2</v>
      </c>
      <c r="O14" s="30">
        <f t="shared" si="16"/>
        <v>2839.2</v>
      </c>
      <c r="P14" s="29">
        <f t="shared" si="17"/>
        <v>11057.2</v>
      </c>
      <c r="Q14" s="9">
        <f t="shared" si="18"/>
        <v>8.2811966784211113E-2</v>
      </c>
      <c r="R14" s="11">
        <f t="shared" si="3"/>
        <v>0.32250932626316542</v>
      </c>
      <c r="T14" s="79"/>
      <c r="U14" s="90">
        <f t="shared" si="4"/>
        <v>8.2811966784211113E-2</v>
      </c>
      <c r="V14" s="85">
        <f t="shared" si="5"/>
        <v>0.67749067373683458</v>
      </c>
      <c r="W14" s="86">
        <f t="shared" si="6"/>
        <v>0.1690308509457033</v>
      </c>
      <c r="X14" s="86">
        <f t="shared" si="7"/>
        <v>9.4441982507288622E-3</v>
      </c>
      <c r="Y14" s="86">
        <f t="shared" si="8"/>
        <v>1.8285715823159621E-2</v>
      </c>
      <c r="Z14" s="86">
        <f t="shared" si="9"/>
        <v>8.4876317133246205E-3</v>
      </c>
      <c r="AA14" s="84">
        <f t="shared" si="19"/>
        <v>0.99151236828667533</v>
      </c>
      <c r="AB14" s="89">
        <f t="shared" si="20"/>
        <v>6.7715335018406451E-3</v>
      </c>
      <c r="AC14" s="88">
        <f t="shared" si="10"/>
        <v>2.2526893886754876E-3</v>
      </c>
      <c r="AD14" s="91">
        <f t="shared" si="21"/>
        <v>4.5475879724162262E-3</v>
      </c>
      <c r="AU14" s="58">
        <v>2</v>
      </c>
      <c r="AV14" s="168">
        <f t="shared" si="22"/>
        <v>0</v>
      </c>
      <c r="AW14" s="168">
        <f t="shared" si="11"/>
        <v>4.5475879724162262E-3</v>
      </c>
      <c r="AX14" s="168">
        <f t="shared" si="12"/>
        <v>2.2737939862081131E-3</v>
      </c>
      <c r="AY14" s="168">
        <f t="shared" si="23"/>
        <v>0.32250932626316542</v>
      </c>
      <c r="AZ14" s="188">
        <f t="shared" si="13"/>
        <v>0</v>
      </c>
      <c r="BA14" s="189">
        <f t="shared" si="24"/>
        <v>8.28119667842111E-2</v>
      </c>
      <c r="BB14" s="74"/>
      <c r="BC14" s="171">
        <f t="shared" si="25"/>
        <v>14</v>
      </c>
      <c r="BD14" s="170" cm="1">
        <f t="array" ref="BD14">IFERROR(INDEX($E$8:$E$24,MATCH(AU14,$E$8:$E$24,-1)+1),BC14)</f>
        <v>14</v>
      </c>
      <c r="BE14" s="170">
        <f t="shared" si="26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4.5475879724162262E-3</v>
      </c>
      <c r="BJ14" s="172" cm="1">
        <f t="array" ref="BJ14">IFERROR(INDEX($AD$8:$AD$24,MATCH(AU14,$N$8:$N$24,-1)+1),BI14)</f>
        <v>2.2948985837407385E-3</v>
      </c>
      <c r="BK14" s="170">
        <f t="shared" si="27"/>
        <v>2</v>
      </c>
      <c r="BL14" s="170" cm="1">
        <f t="array" ref="BL14">IFERROR(INDEX($N$8:$N$24,MATCH(AU14,$N$8:$N$24,-1)+1),BK14)</f>
        <v>1</v>
      </c>
      <c r="BM14" s="170">
        <f t="shared" si="28"/>
        <v>0.32250932626316542</v>
      </c>
      <c r="BN14" s="172" cm="1">
        <f t="array" ref="BN14">IFERROR(INDEX($R$8:$R$24,MATCH(AU14,$N$8:$N$24,-1)+1),BM14)</f>
        <v>0.23969735947895432</v>
      </c>
    </row>
    <row r="15" spans="1:66" ht="17.25" customHeight="1">
      <c r="A15"/>
      <c r="B15" s="44">
        <v>55</v>
      </c>
      <c r="C15" s="44">
        <v>9.7932000000000006</v>
      </c>
      <c r="D15" s="20"/>
      <c r="E15" s="32">
        <f t="shared" si="0"/>
        <v>60.6</v>
      </c>
      <c r="F15" s="30">
        <f t="shared" si="1"/>
        <v>7.8446999999999996</v>
      </c>
      <c r="G15" s="26">
        <f t="shared" si="31"/>
        <v>131.07390000000001</v>
      </c>
      <c r="H15" s="9">
        <f t="shared" si="29"/>
        <v>5.102376647197325E-2</v>
      </c>
      <c r="I15" s="11">
        <f t="shared" si="15"/>
        <v>0.85253535051318408</v>
      </c>
      <c r="K15" s="44">
        <v>0.5</v>
      </c>
      <c r="L15" s="44">
        <v>1138.9000000000001</v>
      </c>
      <c r="N15" s="42">
        <f t="shared" si="16"/>
        <v>1</v>
      </c>
      <c r="O15" s="30">
        <f t="shared" si="16"/>
        <v>1641.8</v>
      </c>
      <c r="P15" s="29">
        <f t="shared" si="17"/>
        <v>8218</v>
      </c>
      <c r="Q15" s="9">
        <f t="shared" si="18"/>
        <v>4.7886970648886244E-2</v>
      </c>
      <c r="R15" s="11">
        <f t="shared" si="3"/>
        <v>0.23969735947895432</v>
      </c>
      <c r="T15" s="79"/>
      <c r="U15" s="90">
        <f t="shared" si="4"/>
        <v>4.7886970648886244E-2</v>
      </c>
      <c r="V15" s="85">
        <f t="shared" si="5"/>
        <v>0.76030264052104568</v>
      </c>
      <c r="W15" s="86">
        <f t="shared" si="6"/>
        <v>0.11952286093343936</v>
      </c>
      <c r="X15" s="86">
        <f t="shared" si="7"/>
        <v>4.7162390670553939E-3</v>
      </c>
      <c r="Y15" s="86">
        <f t="shared" si="8"/>
        <v>8.8415175724307592E-3</v>
      </c>
      <c r="Z15" s="86">
        <f t="shared" si="9"/>
        <v>4.103943518942498E-3</v>
      </c>
      <c r="AA15" s="84">
        <f t="shared" si="19"/>
        <v>0.9958960564810575</v>
      </c>
      <c r="AB15" s="89">
        <f t="shared" si="20"/>
        <v>2.4750826714052452E-3</v>
      </c>
      <c r="AC15" s="88">
        <f t="shared" si="10"/>
        <v>8.2338697260430185E-4</v>
      </c>
      <c r="AD15" s="91">
        <f t="shared" si="21"/>
        <v>2.2948985837407385E-3</v>
      </c>
      <c r="AU15" s="58">
        <v>1</v>
      </c>
      <c r="AV15" s="168">
        <f t="shared" si="22"/>
        <v>0</v>
      </c>
      <c r="AW15" s="168">
        <f t="shared" si="11"/>
        <v>2.2948985837407385E-3</v>
      </c>
      <c r="AX15" s="168">
        <f t="shared" si="12"/>
        <v>1.1474492918703693E-3</v>
      </c>
      <c r="AY15" s="168">
        <f t="shared" si="23"/>
        <v>0.23969735947895432</v>
      </c>
      <c r="AZ15" s="188">
        <f t="shared" si="13"/>
        <v>0</v>
      </c>
      <c r="BA15" s="189">
        <f t="shared" si="24"/>
        <v>0.23969735947895432</v>
      </c>
      <c r="BB15" s="74"/>
      <c r="BC15" s="171">
        <f t="shared" si="25"/>
        <v>14</v>
      </c>
      <c r="BD15" s="170" cm="1">
        <f t="array" ref="BD15">IFERROR(INDEX($E$8:$E$24,MATCH(AU15,$E$8:$E$24,-1)+1),BC15)</f>
        <v>14</v>
      </c>
      <c r="BE15" s="170">
        <f t="shared" si="26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2.2948985837407385E-3</v>
      </c>
      <c r="BJ15" s="172" cm="1">
        <f t="array" ref="BJ15">IFERROR(INDEX($AD$8:$AD$24,MATCH(AU15,$N$8:$N$24,-1)+1),BI15)</f>
        <v>1.4715116111364366E-3</v>
      </c>
      <c r="BK15" s="170">
        <f t="shared" si="27"/>
        <v>1</v>
      </c>
      <c r="BL15" s="170" cm="1">
        <f t="array" ref="BL15">IFERROR(INDEX($N$8:$N$24,MATCH(AU15,$N$8:$N$24,-1)+1),BK15)</f>
        <v>0.5</v>
      </c>
      <c r="BM15" s="170">
        <f t="shared" si="28"/>
        <v>0.23969735947895432</v>
      </c>
      <c r="BN15" s="172" cm="1">
        <f t="array" ref="BN15">IFERROR(INDEX($R$8:$R$24,MATCH(AU15,$N$8:$N$24,-1)+1),BM15)</f>
        <v>0.19181038883006807</v>
      </c>
    </row>
    <row r="16" spans="1:66" ht="17.25" customHeight="1" thickBot="1">
      <c r="A16"/>
      <c r="B16" s="44">
        <v>49.4</v>
      </c>
      <c r="C16" s="44">
        <v>12.093500000000001</v>
      </c>
      <c r="D16" s="20"/>
      <c r="E16" s="32">
        <f t="shared" si="0"/>
        <v>55</v>
      </c>
      <c r="F16" s="30">
        <f t="shared" si="1"/>
        <v>9.7932000000000006</v>
      </c>
      <c r="G16" s="26">
        <f t="shared" si="31"/>
        <v>123.22920000000001</v>
      </c>
      <c r="H16" s="9">
        <f t="shared" si="29"/>
        <v>6.3697266920765425E-2</v>
      </c>
      <c r="I16" s="11">
        <f t="shared" si="15"/>
        <v>0.80151158404121081</v>
      </c>
      <c r="K16" s="44">
        <v>0.25</v>
      </c>
      <c r="L16" s="44">
        <v>3732.1</v>
      </c>
      <c r="N16" s="42">
        <f t="shared" si="16"/>
        <v>0.5</v>
      </c>
      <c r="O16" s="30">
        <f t="shared" si="16"/>
        <v>1138.9000000000001</v>
      </c>
      <c r="P16" s="29">
        <f>O16+P17</f>
        <v>6576.2000000000007</v>
      </c>
      <c r="Q16" s="9">
        <f t="shared" si="18"/>
        <v>3.321870561092493E-2</v>
      </c>
      <c r="R16" s="11">
        <f>Q16+R17</f>
        <v>0.19181038883006807</v>
      </c>
      <c r="T16" s="79"/>
      <c r="U16" s="90">
        <f t="shared" si="4"/>
        <v>3.321870561092493E-2</v>
      </c>
      <c r="V16" s="85">
        <f t="shared" si="5"/>
        <v>0.80818961116993193</v>
      </c>
      <c r="W16" s="86">
        <f t="shared" si="6"/>
        <v>8.4515425472851652E-2</v>
      </c>
      <c r="X16" s="86">
        <f t="shared" si="7"/>
        <v>2.3573870262390672E-3</v>
      </c>
      <c r="Y16" s="86">
        <f t="shared" si="8"/>
        <v>4.1252785053753644E-3</v>
      </c>
      <c r="Z16" s="86">
        <f t="shared" si="9"/>
        <v>1.9148194693135194E-3</v>
      </c>
      <c r="AA16" s="84">
        <f t="shared" si="19"/>
        <v>0.99808518053068651</v>
      </c>
      <c r="AB16" s="89">
        <f t="shared" si="20"/>
        <v>1.1442790758124711E-3</v>
      </c>
      <c r="AC16" s="88">
        <f t="shared" si="10"/>
        <v>3.8066788432272736E-4</v>
      </c>
      <c r="AD16" s="91">
        <f t="shared" si="21"/>
        <v>1.4715116111364366E-3</v>
      </c>
      <c r="AU16" s="58">
        <v>6.3E-2</v>
      </c>
      <c r="AV16" s="168">
        <f t="shared" si="22"/>
        <v>0</v>
      </c>
      <c r="AW16" s="168">
        <f t="shared" si="11"/>
        <v>0</v>
      </c>
      <c r="AX16" s="168">
        <f t="shared" si="12"/>
        <v>0</v>
      </c>
      <c r="AY16" s="168">
        <f t="shared" si="23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5"/>
        <v>14</v>
      </c>
      <c r="BD16" s="174" cm="1">
        <f t="array" ref="BD16">IFERROR(INDEX($E$8:$E$24,MATCH(AU16,$E$8:$E$24,-1)+1),BC16)</f>
        <v>14</v>
      </c>
      <c r="BE16" s="174">
        <f t="shared" si="26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7"/>
        <v>6.3E-2</v>
      </c>
      <c r="BL16" s="174" cm="1">
        <f t="array" ref="BL16">IFERROR(INDEX($N$8:$N$24,MATCH(AU16,$N$8:$N$24,-1)+1),BK16)</f>
        <v>0</v>
      </c>
      <c r="BM16" s="174">
        <f t="shared" si="28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43.8</v>
      </c>
      <c r="C17" s="44">
        <v>14.668699999999999</v>
      </c>
      <c r="D17" s="20"/>
      <c r="E17" s="32">
        <f t="shared" si="0"/>
        <v>49.4</v>
      </c>
      <c r="F17" s="30">
        <f t="shared" si="1"/>
        <v>12.093500000000001</v>
      </c>
      <c r="G17" s="26">
        <f t="shared" si="31"/>
        <v>113.43600000000001</v>
      </c>
      <c r="H17" s="9">
        <f t="shared" si="29"/>
        <v>7.8658956980994621E-2</v>
      </c>
      <c r="I17" s="11">
        <f t="shared" si="15"/>
        <v>0.73781431712044543</v>
      </c>
      <c r="K17" s="63">
        <v>0.125</v>
      </c>
      <c r="L17">
        <v>1705.2</v>
      </c>
      <c r="N17" s="42">
        <f t="shared" ref="N17:N19" si="33">K16</f>
        <v>0.25</v>
      </c>
      <c r="O17" s="30">
        <f t="shared" ref="O17:O19" si="34">L16</f>
        <v>3732.1</v>
      </c>
      <c r="P17" s="29">
        <f t="shared" ref="P17:P19" si="35">O17+P18</f>
        <v>5437.3</v>
      </c>
      <c r="Q17" s="9">
        <f t="shared" ref="Q17:Q19" si="36">O17/$L$6</f>
        <v>0.1088555019848388</v>
      </c>
      <c r="R17" s="11">
        <f t="shared" ref="R17:R19" si="37">Q17+R18</f>
        <v>0.15859168321914313</v>
      </c>
      <c r="T17" s="79"/>
      <c r="U17" s="90">
        <f t="shared" si="4"/>
        <v>0.1088555019848388</v>
      </c>
      <c r="V17" s="85">
        <f t="shared" si="5"/>
        <v>0.84140831678085681</v>
      </c>
      <c r="W17" s="86">
        <f t="shared" si="6"/>
        <v>5.9761430466719681E-2</v>
      </c>
      <c r="X17" s="86">
        <f t="shared" si="7"/>
        <v>1.1786019497084547E-3</v>
      </c>
      <c r="Y17" s="86">
        <f t="shared" si="8"/>
        <v>1.7678914791362972E-3</v>
      </c>
      <c r="Z17" s="86">
        <f t="shared" si="9"/>
        <v>8.2059745044429054E-4</v>
      </c>
      <c r="AA17" s="84">
        <f t="shared" si="19"/>
        <v>0.99917940254955573</v>
      </c>
      <c r="AB17" s="89">
        <f t="shared" si="20"/>
        <v>2.5493720967044572E-3</v>
      </c>
      <c r="AC17" s="88">
        <f t="shared" si="10"/>
        <v>8.4810087234604356E-4</v>
      </c>
      <c r="AD17" s="91">
        <f t="shared" si="21"/>
        <v>1.0908437268137092E-3</v>
      </c>
    </row>
    <row r="18" spans="1:66" ht="17.25" customHeight="1">
      <c r="A18"/>
      <c r="B18" s="44">
        <v>38.200000000000003</v>
      </c>
      <c r="C18" s="44">
        <v>17.280200000000001</v>
      </c>
      <c r="D18" s="20"/>
      <c r="E18" s="32">
        <f t="shared" si="0"/>
        <v>43.8</v>
      </c>
      <c r="F18" s="30">
        <f t="shared" si="1"/>
        <v>14.668699999999999</v>
      </c>
      <c r="G18" s="26">
        <f t="shared" si="31"/>
        <v>101.3425</v>
      </c>
      <c r="H18" s="9">
        <f t="shared" si="29"/>
        <v>9.5408661038335951E-2</v>
      </c>
      <c r="I18" s="11">
        <f t="shared" si="15"/>
        <v>0.65915536013945086</v>
      </c>
      <c r="K18" s="63">
        <v>6.3E-2</v>
      </c>
      <c r="L18" s="64">
        <v>0</v>
      </c>
      <c r="N18" s="42">
        <f t="shared" si="33"/>
        <v>0.125</v>
      </c>
      <c r="O18" s="30">
        <f t="shared" si="34"/>
        <v>1705.2</v>
      </c>
      <c r="P18" s="29">
        <f t="shared" si="35"/>
        <v>1705.2</v>
      </c>
      <c r="Q18" s="9">
        <f t="shared" si="36"/>
        <v>4.9736181234304316E-2</v>
      </c>
      <c r="R18" s="11">
        <f t="shared" si="37"/>
        <v>4.9736181234304316E-2</v>
      </c>
      <c r="T18" s="79"/>
      <c r="U18" s="90">
        <f t="shared" si="4"/>
        <v>4.9736181234304316E-2</v>
      </c>
      <c r="V18" s="85">
        <f t="shared" si="5"/>
        <v>0.95026381876569566</v>
      </c>
      <c r="W18" s="86">
        <f t="shared" si="6"/>
        <v>4.2257712736425826E-2</v>
      </c>
      <c r="X18" s="86">
        <f t="shared" si="7"/>
        <v>5.8928952942784261E-4</v>
      </c>
      <c r="Y18" s="86">
        <f>X18+Y19</f>
        <v>5.8928952942784261E-4</v>
      </c>
      <c r="Z18" s="86">
        <f t="shared" si="9"/>
        <v>2.7352894175283374E-4</v>
      </c>
      <c r="AA18" s="84">
        <f t="shared" si="19"/>
        <v>0.99972647105824719</v>
      </c>
      <c r="AB18" s="89">
        <f t="shared" si="20"/>
        <v>7.2967954642281835E-4</v>
      </c>
      <c r="AC18" s="88">
        <f t="shared" si="10"/>
        <v>2.4274285446766562E-4</v>
      </c>
      <c r="AD18" s="91">
        <f t="shared" si="21"/>
        <v>2.4274285446766562E-4</v>
      </c>
      <c r="AU18" s="194" t="s">
        <v>80</v>
      </c>
      <c r="AV18" s="235">
        <f t="shared" ref="AV18:AY18" si="38">SLOPE(AV21:AV22,AV19:AV20)*0.65+INTERCEPT(AV21:AV22,AV19:AV20)</f>
        <v>47.452796043248789</v>
      </c>
      <c r="AW18" s="236">
        <f t="shared" si="38"/>
        <v>27.427201363224132</v>
      </c>
      <c r="AX18" s="191">
        <f>SLOPE(AX21:AX22,AX19:AX20)*0.65+INTERCEPT(AX21:AX22,AX19:AX20)</f>
        <v>31.651459938702949</v>
      </c>
      <c r="AY18" s="237">
        <f t="shared" si="38"/>
        <v>9.855771621381642</v>
      </c>
    </row>
    <row r="19" spans="1:66" ht="17.25" customHeight="1" thickBot="1">
      <c r="A19"/>
      <c r="B19" s="44">
        <v>32.6</v>
      </c>
      <c r="C19" s="44">
        <v>19.401800000000001</v>
      </c>
      <c r="E19" s="32">
        <f t="shared" si="0"/>
        <v>38.200000000000003</v>
      </c>
      <c r="F19" s="30">
        <f t="shared" si="1"/>
        <v>17.280200000000001</v>
      </c>
      <c r="G19" s="26">
        <f t="shared" si="31"/>
        <v>86.6738</v>
      </c>
      <c r="H19" s="9">
        <f t="shared" si="29"/>
        <v>0.11239446879918827</v>
      </c>
      <c r="I19" s="11">
        <f t="shared" si="15"/>
        <v>0.56374669910111486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T19" s="79"/>
      <c r="U19" s="92">
        <f t="shared" si="4"/>
        <v>0</v>
      </c>
      <c r="V19" s="93">
        <f t="shared" si="5"/>
        <v>1</v>
      </c>
      <c r="W19" s="94">
        <f t="shared" si="6"/>
        <v>0.03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0"/>
        <v>0</v>
      </c>
      <c r="AD19" s="98">
        <f>AC19</f>
        <v>0</v>
      </c>
      <c r="AU19" s="193"/>
      <c r="AV19" s="170">
        <f t="shared" ref="AV19:AW19" si="39">INDEX(AV8:AV16,MATCH(0.65,AV8:AV16,-1))</f>
        <v>0.87719487707926425</v>
      </c>
      <c r="AW19" s="170">
        <f t="shared" si="39"/>
        <v>0.88806390875900165</v>
      </c>
      <c r="AX19" s="170">
        <f>INDEX(AX8:AX16,MATCH(0.65,AX8:AX16,-1))</f>
        <v>0.66294768459129727</v>
      </c>
      <c r="AY19" s="170">
        <f t="shared" ref="AY19" si="40">INDEX(AY8:AY16,MATCH(0.65,AY8:AY16,-1))</f>
        <v>0.7509136675329372</v>
      </c>
    </row>
    <row r="20" spans="1:66" ht="17.25" customHeight="1">
      <c r="A20"/>
      <c r="B20" s="44">
        <v>27</v>
      </c>
      <c r="C20" s="44">
        <v>20.077100000000002</v>
      </c>
      <c r="E20" s="32">
        <f t="shared" si="0"/>
        <v>32.6</v>
      </c>
      <c r="F20" s="30">
        <f t="shared" si="1"/>
        <v>19.401800000000001</v>
      </c>
      <c r="G20" s="26">
        <f t="shared" si="31"/>
        <v>69.393599999999992</v>
      </c>
      <c r="H20" s="9">
        <f t="shared" si="29"/>
        <v>0.12619385219778076</v>
      </c>
      <c r="I20" s="11">
        <f t="shared" si="15"/>
        <v>0.45135223030192662</v>
      </c>
      <c r="K20"/>
      <c r="L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3.0059774489469668</v>
      </c>
      <c r="AC20" s="78">
        <f>SUM(AC8:AC19)</f>
        <v>0.99999999999999989</v>
      </c>
      <c r="AD20" s="148"/>
      <c r="AV20" s="170" cm="1">
        <f t="array" ref="AV20">INDEX(AV8:AV16,MATCH(0.65,AV8:AV16,-1)+1)</f>
        <v>0.43783146042359289</v>
      </c>
      <c r="AW20" s="170" cm="1">
        <f t="array" ref="AW20">INDEX(AW8:AW16,MATCH(0.65,AW8:AW16,-1)+1)</f>
        <v>5.5089871916293762E-2</v>
      </c>
      <c r="AX20" s="170" cm="1">
        <f t="array" ref="AX20">INDEX(AX8:AX16,MATCH(0.65,AX8:AX16,-1)+1)</f>
        <v>6.8574249612764593E-2</v>
      </c>
      <c r="AY20" s="170" cm="1">
        <f t="array" ref="AY20">INDEX(AY8:AY16,MATCH(0.65,AY8:AY16,-1)+1)</f>
        <v>0.61952054694632341</v>
      </c>
      <c r="BD20" s="169"/>
    </row>
    <row r="21" spans="1:66" ht="17.25" customHeight="1">
      <c r="A21"/>
      <c r="B21" s="44">
        <v>21.4</v>
      </c>
      <c r="C21" s="44">
        <v>17.9392</v>
      </c>
      <c r="E21" s="32">
        <f t="shared" si="0"/>
        <v>27</v>
      </c>
      <c r="F21" s="30">
        <f t="shared" si="1"/>
        <v>20.077100000000002</v>
      </c>
      <c r="G21" s="26">
        <f t="shared" si="31"/>
        <v>49.991799999999998</v>
      </c>
      <c r="H21" s="9">
        <f t="shared" si="29"/>
        <v>0.13058616159119588</v>
      </c>
      <c r="I21" s="11">
        <f t="shared" si="15"/>
        <v>0.32515837810414583</v>
      </c>
      <c r="K21"/>
      <c r="L21"/>
      <c r="N21" t="s">
        <v>80</v>
      </c>
      <c r="O21" s="159">
        <f>N12+(0.65-R12)/(R11-R12)*(N11-N12)</f>
        <v>9.8557716213816402</v>
      </c>
      <c r="W21" t="s">
        <v>80</v>
      </c>
      <c r="X21" s="159">
        <f>N11+(0.65-AD11)/(AD10-AD11)*(N10-N11)</f>
        <v>27.094147213466584</v>
      </c>
      <c r="AV21" s="170">
        <f t="shared" ref="AV21:AW21" si="41">INDEX($AU$8:$AU$16,MATCH(0.65,AV8:AV16,-1))</f>
        <v>64</v>
      </c>
      <c r="AW21" s="170">
        <f t="shared" si="41"/>
        <v>32</v>
      </c>
      <c r="AX21" s="170">
        <f>INDEX($AU$8:$AU$16,MATCH(0.65,AX8:AX16,-1))</f>
        <v>32</v>
      </c>
      <c r="AY21" s="170">
        <f t="shared" ref="AY21" si="42">INDEX($AU$8:$AU$16,MATCH(0.65,AY8:AY16,-1))</f>
        <v>16</v>
      </c>
      <c r="BD21" s="169"/>
    </row>
    <row r="22" spans="1:66" ht="17.25" customHeight="1">
      <c r="A22"/>
      <c r="B22" s="44">
        <v>15.8</v>
      </c>
      <c r="C22" s="44">
        <v>11.9755</v>
      </c>
      <c r="E22" s="32">
        <f t="shared" si="0"/>
        <v>21.4</v>
      </c>
      <c r="F22" s="30">
        <f t="shared" si="1"/>
        <v>17.9392</v>
      </c>
      <c r="G22" s="26">
        <f t="shared" si="31"/>
        <v>29.9147</v>
      </c>
      <c r="H22" s="9">
        <f t="shared" si="29"/>
        <v>0.11668075917422241</v>
      </c>
      <c r="I22" s="11">
        <f t="shared" si="15"/>
        <v>0.19457221651294992</v>
      </c>
      <c r="K22" s="24"/>
      <c r="N22"/>
      <c r="O22"/>
      <c r="P22"/>
      <c r="Q22"/>
      <c r="R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3">
        <v>14</v>
      </c>
      <c r="C23" s="63">
        <v>0</v>
      </c>
      <c r="E23" s="32">
        <f t="shared" si="0"/>
        <v>15.8</v>
      </c>
      <c r="F23" s="30">
        <f t="shared" si="1"/>
        <v>11.9755</v>
      </c>
      <c r="G23" s="26">
        <f>F23</f>
        <v>11.9755</v>
      </c>
      <c r="H23" s="9">
        <f t="shared" si="29"/>
        <v>7.7891457338727502E-2</v>
      </c>
      <c r="I23" s="11">
        <f>H23</f>
        <v>7.7891457338727502E-2</v>
      </c>
      <c r="K23" s="24"/>
      <c r="N23"/>
      <c r="O23"/>
      <c r="P23"/>
      <c r="Q23"/>
      <c r="R23"/>
    </row>
    <row r="24" spans="1:66" ht="17.25" customHeight="1">
      <c r="A24"/>
      <c r="C24" s="12"/>
      <c r="E24" s="32">
        <f t="shared" si="0"/>
        <v>14</v>
      </c>
      <c r="F24" s="30">
        <f t="shared" si="1"/>
        <v>0</v>
      </c>
      <c r="G24" s="26">
        <f>F24</f>
        <v>0</v>
      </c>
      <c r="H24" s="9">
        <f t="shared" ref="H24" si="43">F24/$C$6</f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4">SLOPE(AV27:AV28,AV25:AV26)*0.84+INTERCEPT(AV27:AV28,AV25:AV26)</f>
        <v>61.290998700810711</v>
      </c>
      <c r="AW24" s="236">
        <f t="shared" si="44"/>
        <v>31.076774897980112</v>
      </c>
      <c r="AX24" s="191">
        <f>SLOPE(AX27:AX28,AX25:AX26)*0.84+INTERCEPT(AX27:AX28,AX25:AX26)</f>
        <v>52.553887721374167</v>
      </c>
      <c r="AY24" s="237">
        <f>SLOPE(AY27:AY28,AY25:AY26)*0.84+INTERCEPT(AY27:AY28,AY25:AY26)</f>
        <v>22.310495226468596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0.87719487707926425</v>
      </c>
      <c r="AW25" s="170">
        <f t="shared" si="45"/>
        <v>0.88806390875900165</v>
      </c>
      <c r="AX25" s="170">
        <f>INDEX(AX8:AX16,MATCH(0.84,AX8:AX16,-1))</f>
        <v>0.93859743853963207</v>
      </c>
      <c r="AY25" s="170">
        <f>INDEX(AY8:AY16,MATCH(0.84,AY8:AY16,-1))</f>
        <v>0.97678838390930289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E19+(0.65-I19)/(I18-I19)*(E18-E19)</f>
        <v>43.262627226679932</v>
      </c>
      <c r="I26" s="23"/>
      <c r="M26"/>
      <c r="N26" s="287"/>
      <c r="O26"/>
      <c r="P26"/>
      <c r="Q26"/>
      <c r="R26"/>
      <c r="Z26" s="82"/>
      <c r="AV26" s="170">
        <f t="shared" ref="AV26:AW26" si="46">INDEX(AV8:AV16,MATCH(0.84,AV8:AV16,-1)+1)</f>
        <v>0.43783146042359289</v>
      </c>
      <c r="AW26" s="170">
        <f t="shared" si="46"/>
        <v>5.5089871916293762E-2</v>
      </c>
      <c r="AX26" s="170">
        <f>INDEX(AX8:AX16,MATCH(0.84,AX8:AX16,-1)+1)</f>
        <v>0.66294768459129727</v>
      </c>
      <c r="AY26" s="170">
        <f>INDEX(AY8:AY16,MATCH(0.84,AY8:AY16,-1)+1)</f>
        <v>0.7509136675329372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7">SLOPE(F30:F31,F28:F29)*0.84+INTERCEPT(F30:F31,F28:F29)</f>
        <v>59.224210486060642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E27"/>
      <c r="AI27" s="74"/>
      <c r="AV27" s="170">
        <f t="shared" ref="AV27:AW27" si="48">INDEX($AU$8:$AU$16,MATCH(0.84,AV8:AV16,-1))</f>
        <v>64</v>
      </c>
      <c r="AW27" s="170">
        <f t="shared" si="48"/>
        <v>32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0.85253535051318408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7.1216817720864523E-2</v>
      </c>
      <c r="R28" s="123">
        <f>Q28</f>
        <v>7.1216817720864523E-2</v>
      </c>
      <c r="T28" s="113"/>
      <c r="U28" s="115">
        <f>U29+R28</f>
        <v>1</v>
      </c>
      <c r="V28" s="115">
        <f>U28-V31-V34-V37-V40-V43</f>
        <v>0.18481396800253674</v>
      </c>
      <c r="X28" s="130">
        <v>63</v>
      </c>
      <c r="Y28" s="131">
        <f>V28</f>
        <v>0.18481396800253674</v>
      </c>
      <c r="Z28" s="132">
        <f>ROUND(Y28*100,0)</f>
        <v>18</v>
      </c>
      <c r="AE28"/>
      <c r="AI28" s="74"/>
      <c r="AV28" s="170">
        <f t="shared" ref="AV28:AW28" si="50">INDEX($AU$8:$AU$16,MATCH(0.84,AV8:AV16,-1)+1)</f>
        <v>32</v>
      </c>
      <c r="AW28" s="170">
        <f t="shared" si="50"/>
        <v>16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(I14-I15)/(E14-E15)*(B29-E15)+I15</f>
        <v>0.86994207514806421</v>
      </c>
      <c r="F29" s="170">
        <f>INDEX(I8:I24,MATCH(0.84,I8:I24,-1)+1)</f>
        <v>0.80151158404121081</v>
      </c>
      <c r="K29" s="44">
        <v>63</v>
      </c>
      <c r="L29" s="69">
        <f>((R9-R10)/(N9-N10))*(K29-N10)+R10</f>
        <v>0.98762428941020675</v>
      </c>
      <c r="N29" s="111"/>
      <c r="O29" s="124">
        <v>63</v>
      </c>
      <c r="P29" s="85">
        <f t="shared" ref="P29:P34" si="51">(C29+L29)/2</f>
        <v>0.92878318227913548</v>
      </c>
      <c r="Q29" s="119">
        <f t="shared" si="49"/>
        <v>0.22719430056334455</v>
      </c>
      <c r="R29" s="125">
        <f t="shared" ref="R29:R32" si="52">Q29/2</f>
        <v>0.11359715028167228</v>
      </c>
      <c r="S29" s="12"/>
      <c r="T29" s="129">
        <v>63</v>
      </c>
      <c r="U29" s="115">
        <f>P29</f>
        <v>0.92878318227913548</v>
      </c>
      <c r="V29" s="115"/>
      <c r="W29" s="12"/>
      <c r="X29" s="133">
        <v>31.5</v>
      </c>
      <c r="Y29" s="88">
        <f>V31</f>
        <v>0.25614851742902461</v>
      </c>
      <c r="Z29" s="134">
        <f t="shared" ref="Z29:Z33" si="53">ROUND(Y29*100,0)</f>
        <v>26</v>
      </c>
      <c r="AF29" s="12"/>
      <c r="AG29" s="12"/>
      <c r="AH29" s="12"/>
      <c r="AI29" s="74"/>
      <c r="AJ29" s="12"/>
      <c r="AK29" s="12"/>
      <c r="AL29" s="12"/>
      <c r="AM29" s="12"/>
    </row>
    <row r="30" spans="1:66" customFormat="1" ht="14.4">
      <c r="B30" s="44">
        <v>31.5</v>
      </c>
      <c r="C30" s="69">
        <f>(I20-I21)/(E20-E21)*(B30-E21)+I21</f>
        <v>0.42656415219164823</v>
      </c>
      <c r="F30" s="170">
        <f>INDEX(E8:E24,MATCH(0.84,I8:I24,-1))</f>
        <v>60.6</v>
      </c>
      <c r="K30" s="44">
        <v>31.5</v>
      </c>
      <c r="L30" s="69">
        <f>R10</f>
        <v>0.97661361123993351</v>
      </c>
      <c r="N30" s="111"/>
      <c r="O30" s="124">
        <v>31.5</v>
      </c>
      <c r="P30" s="85">
        <f t="shared" si="51"/>
        <v>0.70158888171579092</v>
      </c>
      <c r="Q30" s="119">
        <f t="shared" si="49"/>
        <v>0.28510273429470462</v>
      </c>
      <c r="R30" s="125">
        <f t="shared" si="52"/>
        <v>0.14255136714735231</v>
      </c>
      <c r="S30" s="12"/>
      <c r="T30" s="114"/>
      <c r="U30" s="115">
        <f>U29-R29</f>
        <v>0.8151860319974632</v>
      </c>
      <c r="V30" s="115"/>
      <c r="W30" s="12"/>
      <c r="X30" s="133">
        <v>16</v>
      </c>
      <c r="Y30" s="88">
        <f>V34</f>
        <v>0.19591430412131466</v>
      </c>
      <c r="Z30" s="134">
        <f t="shared" si="53"/>
        <v>20</v>
      </c>
      <c r="AF30" s="12"/>
      <c r="AG30" s="12"/>
      <c r="AH30" s="12"/>
      <c r="AI30" s="74"/>
      <c r="AJ30" s="12"/>
      <c r="AK30" s="12"/>
      <c r="AL30" s="12"/>
      <c r="AM30" s="12"/>
    </row>
    <row r="31" spans="1:66" customFormat="1" ht="14.4">
      <c r="B31" s="65">
        <v>16</v>
      </c>
      <c r="C31" s="69">
        <f>(I22-I23)/(E22-E23)*(B31-E23)+I23</f>
        <v>8.2058627309235438E-2</v>
      </c>
      <c r="F31" s="170">
        <f>INDEX(E8:E24,MATCH(0.84,I8:I24,-1)+1)</f>
        <v>55</v>
      </c>
      <c r="K31" s="44">
        <v>16</v>
      </c>
      <c r="L31" s="69">
        <f>R11</f>
        <v>0.7509136675329372</v>
      </c>
      <c r="N31" s="111"/>
      <c r="O31" s="124">
        <v>16</v>
      </c>
      <c r="P31" s="85">
        <f t="shared" si="51"/>
        <v>0.41648614742108631</v>
      </c>
      <c r="Q31" s="119">
        <f t="shared" si="49"/>
        <v>0.10672587394792465</v>
      </c>
      <c r="R31" s="125">
        <f t="shared" si="52"/>
        <v>5.3362936973962327E-2</v>
      </c>
      <c r="S31" s="12"/>
      <c r="T31" s="114"/>
      <c r="U31" s="115">
        <f>U32+R29</f>
        <v>0.8151860319974632</v>
      </c>
      <c r="V31" s="115">
        <f>U31-V34-V37-V40-V43</f>
        <v>0.25614851742902461</v>
      </c>
      <c r="W31" s="12"/>
      <c r="X31" s="133">
        <v>8</v>
      </c>
      <c r="Y31" s="88">
        <f>V37</f>
        <v>0.1276157421447518</v>
      </c>
      <c r="Z31" s="134">
        <f t="shared" si="53"/>
        <v>13</v>
      </c>
      <c r="AF31" s="12"/>
      <c r="AG31" s="12"/>
      <c r="AH31" s="12"/>
      <c r="AI31" s="74"/>
      <c r="AJ31" s="12"/>
      <c r="AK31" s="12"/>
      <c r="AL31" s="12"/>
      <c r="AM31" s="12"/>
    </row>
    <row r="32" spans="1:66" customFormat="1" ht="14.4">
      <c r="B32" s="65">
        <v>8</v>
      </c>
      <c r="C32" s="71">
        <v>0</v>
      </c>
      <c r="K32" s="44">
        <v>8</v>
      </c>
      <c r="L32" s="69">
        <f>R12</f>
        <v>0.6195205469463233</v>
      </c>
      <c r="N32" s="111"/>
      <c r="O32" s="124">
        <v>8</v>
      </c>
      <c r="P32" s="85">
        <f t="shared" si="51"/>
        <v>0.30976027347316165</v>
      </c>
      <c r="Q32" s="119">
        <f t="shared" si="49"/>
        <v>0.14850561034157894</v>
      </c>
      <c r="R32" s="125">
        <f t="shared" si="52"/>
        <v>7.4252805170789471E-2</v>
      </c>
      <c r="S32" s="12"/>
      <c r="T32" s="114">
        <v>31.5</v>
      </c>
      <c r="U32" s="115">
        <f>P30</f>
        <v>0.70158888171579092</v>
      </c>
      <c r="V32" s="115"/>
      <c r="W32" s="12"/>
      <c r="X32" s="133">
        <v>2</v>
      </c>
      <c r="Y32" s="88">
        <f>V40</f>
        <v>0.10692753952906381</v>
      </c>
      <c r="Z32" s="134">
        <f t="shared" si="53"/>
        <v>11</v>
      </c>
      <c r="AF32" s="12"/>
      <c r="AG32" s="12"/>
      <c r="AH32" s="12"/>
      <c r="AI32" s="74"/>
      <c r="AJ32" s="12"/>
      <c r="AK32" s="12"/>
      <c r="AL32" s="12"/>
      <c r="AM32" s="12"/>
    </row>
    <row r="33" spans="2:35" customFormat="1" ht="15" thickBot="1">
      <c r="B33" s="65">
        <v>2</v>
      </c>
      <c r="C33" s="71">
        <v>0</v>
      </c>
      <c r="K33" s="65">
        <v>2</v>
      </c>
      <c r="L33" s="69">
        <f>R14</f>
        <v>0.32250932626316542</v>
      </c>
      <c r="N33" s="111"/>
      <c r="O33" s="124">
        <v>2</v>
      </c>
      <c r="P33" s="85">
        <f t="shared" si="51"/>
        <v>0.16125466313158271</v>
      </c>
      <c r="Q33" s="119">
        <f t="shared" si="49"/>
        <v>6.5349468716548675E-2</v>
      </c>
      <c r="R33" s="125">
        <f>Q33/2</f>
        <v>3.2674734358274338E-2</v>
      </c>
      <c r="S33" s="12"/>
      <c r="T33" s="114"/>
      <c r="U33" s="115">
        <f>U32-R30</f>
        <v>0.55903751456843864</v>
      </c>
      <c r="V33" s="115"/>
      <c r="W33" s="12"/>
      <c r="X33" s="135">
        <v>0.5</v>
      </c>
      <c r="Y33" s="97">
        <f>V43</f>
        <v>0.12857992877330837</v>
      </c>
      <c r="Z33" s="136">
        <f t="shared" si="53"/>
        <v>13</v>
      </c>
      <c r="AF33" s="12"/>
      <c r="AG33" s="12"/>
      <c r="AH33" s="12"/>
      <c r="AI33" s="74"/>
    </row>
    <row r="34" spans="2:35" customFormat="1" ht="13.8" thickBot="1">
      <c r="B34" s="65">
        <v>0.5</v>
      </c>
      <c r="C34" s="71">
        <v>0</v>
      </c>
      <c r="K34" s="65">
        <v>0.5</v>
      </c>
      <c r="L34" s="69">
        <f>R16</f>
        <v>0.19181038883006807</v>
      </c>
      <c r="N34" s="111"/>
      <c r="O34" s="126">
        <v>0.5</v>
      </c>
      <c r="P34" s="93">
        <f t="shared" si="51"/>
        <v>9.5905194415034034E-2</v>
      </c>
      <c r="Q34" s="127"/>
      <c r="R34" s="128"/>
      <c r="S34" s="12"/>
      <c r="T34" s="114"/>
      <c r="U34" s="115">
        <f>U35+R30</f>
        <v>0.55903751456843864</v>
      </c>
      <c r="V34" s="115">
        <f>U34-V37-V40-V43</f>
        <v>0.19591430412131466</v>
      </c>
      <c r="W34" s="12"/>
      <c r="X34" s="79"/>
      <c r="Y34" s="79"/>
      <c r="Z34" s="116">
        <f>SUM(Z28:Z33)</f>
        <v>101</v>
      </c>
      <c r="AF34" s="12"/>
      <c r="AG34" s="12"/>
      <c r="AH34" s="12"/>
      <c r="AI34" s="74"/>
    </row>
    <row r="35" spans="2:35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0.41648614742108631</v>
      </c>
      <c r="V35" s="115"/>
      <c r="W35" s="12"/>
      <c r="X35" s="12"/>
      <c r="Y35" s="12"/>
      <c r="Z35" s="12"/>
      <c r="AF35" s="12"/>
      <c r="AG35" s="12"/>
      <c r="AH35" s="12"/>
      <c r="AI35" s="74"/>
    </row>
    <row r="36" spans="2:35" customFormat="1" ht="13.2">
      <c r="N36" s="12"/>
      <c r="O36" s="12"/>
      <c r="P36" s="12"/>
      <c r="Q36" s="12"/>
      <c r="T36" s="114"/>
      <c r="U36" s="115">
        <f>U35-R31</f>
        <v>0.36312321044712398</v>
      </c>
      <c r="V36" s="115"/>
      <c r="W36" s="12"/>
      <c r="X36" s="12"/>
      <c r="Y36" s="12"/>
      <c r="Z36" s="12"/>
      <c r="AF36" s="12"/>
      <c r="AG36" s="12"/>
      <c r="AH36" s="12"/>
      <c r="AI36" s="74"/>
    </row>
    <row r="37" spans="2:35" customFormat="1" ht="13.2">
      <c r="N37" s="12"/>
      <c r="O37" s="12"/>
      <c r="P37" s="12"/>
      <c r="Q37" s="12"/>
      <c r="T37" s="114"/>
      <c r="U37" s="115">
        <f>U38+R31</f>
        <v>0.36312321044712398</v>
      </c>
      <c r="V37" s="115">
        <f>U37-V40-V43</f>
        <v>0.1276157421447518</v>
      </c>
      <c r="W37" s="12"/>
      <c r="X37" s="12"/>
      <c r="Y37" s="12"/>
      <c r="Z37" s="12"/>
      <c r="AF37" s="12"/>
      <c r="AG37" s="12"/>
      <c r="AH37" s="12"/>
      <c r="AI37" s="74"/>
    </row>
    <row r="38" spans="2:35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0.30976027347316165</v>
      </c>
      <c r="V38" s="115"/>
      <c r="W38" s="12"/>
      <c r="X38" s="12"/>
      <c r="Y38" s="12"/>
      <c r="Z38" s="12"/>
      <c r="AI38" s="74"/>
    </row>
    <row r="39" spans="2:35" customFormat="1" ht="13.2">
      <c r="N39" s="12"/>
      <c r="O39" s="12"/>
      <c r="P39" s="12"/>
      <c r="Q39" s="12"/>
      <c r="R39" s="12"/>
      <c r="S39" s="12"/>
      <c r="T39" s="114"/>
      <c r="U39" s="115">
        <f>U38-R32</f>
        <v>0.23550746830237218</v>
      </c>
      <c r="V39" s="115"/>
      <c r="W39" s="12"/>
      <c r="X39" s="12"/>
      <c r="Y39" s="12"/>
      <c r="Z39" s="12"/>
      <c r="AI39" s="74"/>
    </row>
    <row r="40" spans="2:35" customFormat="1" ht="13.2">
      <c r="N40" s="12"/>
      <c r="O40" s="12"/>
      <c r="P40" s="12"/>
      <c r="Q40" s="12"/>
      <c r="R40" s="12"/>
      <c r="S40" s="12"/>
      <c r="T40" s="114"/>
      <c r="U40" s="115">
        <f>U41+R32</f>
        <v>0.23550746830237218</v>
      </c>
      <c r="V40" s="115">
        <f>U40-V43</f>
        <v>0.10692753952906381</v>
      </c>
      <c r="W40" s="12"/>
      <c r="X40" s="12"/>
      <c r="Y40" s="12"/>
      <c r="Z40" s="12"/>
    </row>
    <row r="41" spans="2:35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0.16125466313158271</v>
      </c>
      <c r="V41" s="115"/>
      <c r="W41" s="12"/>
      <c r="X41" s="12"/>
      <c r="Y41" s="12"/>
      <c r="Z41" s="12"/>
    </row>
    <row r="42" spans="2:35" customFormat="1" ht="13.2">
      <c r="N42" s="12"/>
      <c r="O42" s="12"/>
      <c r="P42" s="12"/>
      <c r="Q42" s="12"/>
      <c r="R42" s="12"/>
      <c r="S42" s="12"/>
      <c r="T42" s="114"/>
      <c r="U42" s="115">
        <f>U41-R33</f>
        <v>0.12857992877330837</v>
      </c>
      <c r="V42" s="115"/>
      <c r="W42" s="12"/>
      <c r="X42" s="12"/>
      <c r="Y42" s="12"/>
      <c r="Z42" s="12"/>
    </row>
    <row r="43" spans="2:35" customFormat="1" ht="13.2">
      <c r="N43" s="12"/>
      <c r="O43" s="12"/>
      <c r="P43" s="12"/>
      <c r="Q43" s="12"/>
      <c r="R43" s="12"/>
      <c r="S43" s="12"/>
      <c r="T43" s="114"/>
      <c r="U43" s="115">
        <f>P34+R33</f>
        <v>0.12857992877330837</v>
      </c>
      <c r="V43" s="115">
        <f>U43</f>
        <v>0.12857992877330837</v>
      </c>
      <c r="W43" s="12"/>
      <c r="X43" s="12"/>
      <c r="Y43" s="12"/>
      <c r="Z43" s="12"/>
    </row>
    <row r="44" spans="2:35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9.5905194415034034E-2</v>
      </c>
      <c r="V44" s="115"/>
      <c r="W44" s="12"/>
      <c r="X44" s="12"/>
      <c r="Y44" s="12"/>
      <c r="Z44" s="12"/>
    </row>
    <row r="45" spans="2:35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35" customFormat="1" ht="13.2"/>
    <row r="47" spans="2:35" customFormat="1" ht="13.2"/>
    <row r="48" spans="2:35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N114"/>
  <sheetViews>
    <sheetView topLeftCell="AD1" zoomScale="80" zoomScaleNormal="80" workbookViewId="0">
      <selection activeCell="BC29" sqref="BC29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88671875" style="12" customWidth="1"/>
    <col min="24" max="24" width="32.441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9" style="12" customWidth="1"/>
    <col min="29" max="29" width="26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37</v>
      </c>
      <c r="D5" s="20"/>
      <c r="E5" s="2" t="s">
        <v>0</v>
      </c>
      <c r="F5" s="34" t="str">
        <f>pos20a!C5</f>
        <v>position 20a</v>
      </c>
      <c r="G5" s="35"/>
      <c r="H5" s="35"/>
      <c r="I5" s="36"/>
      <c r="K5" s="21" t="s">
        <v>12</v>
      </c>
      <c r="L5" s="22" t="str">
        <f>C5</f>
        <v>position 20a</v>
      </c>
      <c r="N5" s="2" t="s">
        <v>0</v>
      </c>
      <c r="O5" s="34" t="str">
        <f>pos20a!L5</f>
        <v>position 20a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SUM(C7:C21)</f>
        <v>152.91099999999997</v>
      </c>
      <c r="D6" s="20"/>
      <c r="E6" s="5" t="s">
        <v>4</v>
      </c>
      <c r="F6" s="37">
        <f>pos20a!C6</f>
        <v>152.91099999999997</v>
      </c>
      <c r="G6" s="38"/>
      <c r="H6" s="38"/>
      <c r="I6" s="39"/>
      <c r="K6" s="27" t="s">
        <v>6</v>
      </c>
      <c r="L6" s="28">
        <f>SUM(L7:L17)</f>
        <v>32533.100000000002</v>
      </c>
      <c r="N6" s="5" t="s">
        <v>4</v>
      </c>
      <c r="O6" s="37">
        <f>pos20a!L6</f>
        <v>32533.100000000002</v>
      </c>
      <c r="P6" s="38"/>
      <c r="Q6" s="38"/>
      <c r="R6" s="39"/>
      <c r="S6"/>
      <c r="T6" s="83"/>
      <c r="U6" s="83"/>
    </row>
    <row r="7" spans="1:66" ht="33" thickBot="1">
      <c r="B7" s="44">
        <v>132.76669999999999</v>
      </c>
      <c r="C7" s="44">
        <v>1.2606999999999999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74</v>
      </c>
      <c r="L7" s="44">
        <v>995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124.3</v>
      </c>
      <c r="C8" s="44">
        <v>1.5989</v>
      </c>
      <c r="D8" s="20"/>
      <c r="E8" s="32">
        <f t="shared" ref="E8:F22" si="0">B7</f>
        <v>132.76669999999999</v>
      </c>
      <c r="F8" s="30">
        <f t="shared" si="0"/>
        <v>1.2606999999999999</v>
      </c>
      <c r="G8" s="29">
        <f>F8+G9</f>
        <v>152.911</v>
      </c>
      <c r="H8" s="9">
        <f>F8/$C$6</f>
        <v>8.2446651974024121E-3</v>
      </c>
      <c r="I8" s="10">
        <f t="shared" ref="I8:I21" si="1">I9+H8</f>
        <v>1.0000000000000002</v>
      </c>
      <c r="K8" s="44">
        <v>63</v>
      </c>
      <c r="L8" s="44">
        <v>1777</v>
      </c>
      <c r="N8" s="42">
        <f>K7</f>
        <v>74</v>
      </c>
      <c r="O8" s="30">
        <f>L7</f>
        <v>995</v>
      </c>
      <c r="P8" s="29">
        <f>O8+P9</f>
        <v>32533.1</v>
      </c>
      <c r="Q8" s="9">
        <f>O8/$L$6</f>
        <v>3.0584235747592451E-2</v>
      </c>
      <c r="R8" s="10">
        <f t="shared" ref="R8:R15" si="2">R9+Q8</f>
        <v>1</v>
      </c>
      <c r="S8"/>
      <c r="T8" s="79"/>
      <c r="U8" s="137">
        <f t="shared" ref="U8:U19" si="3">Q8</f>
        <v>3.0584235747592451E-2</v>
      </c>
      <c r="V8" s="138">
        <f t="shared" ref="V8:V19" si="4">1-R8</f>
        <v>0</v>
      </c>
      <c r="W8" s="139">
        <f t="shared" ref="W8:W19" si="5">SQRT(N8/$N$8)</f>
        <v>1</v>
      </c>
      <c r="X8" s="139">
        <f t="shared" ref="X8:X18" si="6">0.67*((N8/$N$8)^3)+0.33*(N8/$N$8)</f>
        <v>1</v>
      </c>
      <c r="Y8" s="139">
        <f t="shared" ref="Y8:Y17" si="7">X8+Y9</f>
        <v>2.0364120258852973</v>
      </c>
      <c r="Z8" s="139">
        <f t="shared" ref="Z8:Z18" si="8">Y8/$Y$8</f>
        <v>1</v>
      </c>
      <c r="AA8" s="140">
        <f>1-Z8</f>
        <v>0</v>
      </c>
      <c r="AB8" s="141">
        <v>0</v>
      </c>
      <c r="AC8" s="131">
        <f t="shared" ref="AC8:AC19" si="9">AB8/$AB$20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1</v>
      </c>
      <c r="AW8" s="168">
        <f t="shared" ref="AW8:AW16" si="10">IFERROR(SLOPE(BI8:BJ8,BG8:BH8)*AU8+INTERCEPT(BI8:BJ8,BG8:BH8),1)</f>
        <v>1</v>
      </c>
      <c r="AX8" s="168">
        <f t="shared" ref="AX8:AX16" si="11">0.5*(AV8+AW8)</f>
        <v>1</v>
      </c>
      <c r="AY8" s="168">
        <f>IFERROR(SLOPE(BM8:BN8,BK8:BL8)*AU8+INTERCEPT(BM8:BN8,BK8:BL8),1)</f>
        <v>1</v>
      </c>
      <c r="AZ8" s="188">
        <f t="shared" ref="AZ8:AZ15" si="12">AV8-AV9</f>
        <v>4.6416957724326746E-3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3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115.83329999999999</v>
      </c>
      <c r="C9" s="44">
        <v>2.0396000000000001</v>
      </c>
      <c r="D9" s="20"/>
      <c r="E9" s="32">
        <f t="shared" si="0"/>
        <v>124.3</v>
      </c>
      <c r="F9" s="30">
        <f t="shared" si="0"/>
        <v>1.5989</v>
      </c>
      <c r="G9" s="26">
        <f>F9+G10</f>
        <v>151.65029999999999</v>
      </c>
      <c r="H9" s="9">
        <f t="shared" ref="H9:H22" si="14">F9/$C$6</f>
        <v>1.0456409283831774E-2</v>
      </c>
      <c r="I9" s="11">
        <f t="shared" si="1"/>
        <v>0.99175533480259781</v>
      </c>
      <c r="K9" s="44">
        <v>31.5</v>
      </c>
      <c r="L9" s="44">
        <v>10386.1</v>
      </c>
      <c r="N9" s="42">
        <f t="shared" ref="N9:O16" si="15">K8</f>
        <v>63</v>
      </c>
      <c r="O9" s="30">
        <f t="shared" si="15"/>
        <v>1777</v>
      </c>
      <c r="P9" s="29">
        <f t="shared" ref="P9:P15" si="16">O9+P10</f>
        <v>31538.1</v>
      </c>
      <c r="Q9" s="9">
        <f t="shared" ref="Q9:Q16" si="17">O9/$L$6</f>
        <v>5.4621293390423903E-2</v>
      </c>
      <c r="R9" s="11">
        <f t="shared" si="2"/>
        <v>0.9694157642524075</v>
      </c>
      <c r="S9"/>
      <c r="T9" s="79"/>
      <c r="U9" s="90">
        <f t="shared" si="3"/>
        <v>5.4621293390423903E-2</v>
      </c>
      <c r="V9" s="85">
        <f t="shared" si="4"/>
        <v>3.0584235747592503E-2</v>
      </c>
      <c r="W9" s="86">
        <f t="shared" si="5"/>
        <v>0.92268702784386825</v>
      </c>
      <c r="X9" s="86">
        <f t="shared" si="6"/>
        <v>0.69437528379365487</v>
      </c>
      <c r="Y9" s="86">
        <f t="shared" si="7"/>
        <v>1.0364120258852973</v>
      </c>
      <c r="Z9" s="86">
        <f t="shared" si="8"/>
        <v>0.5089402403399842</v>
      </c>
      <c r="AA9" s="84">
        <f t="shared" ref="AA9:AA18" si="18">1-Z9</f>
        <v>0.4910597596600158</v>
      </c>
      <c r="AB9" s="89">
        <f t="shared" ref="AB9:AB18" si="19">X9*(U9/W9)*(AA9/V9)</f>
        <v>0.65999178964290017</v>
      </c>
      <c r="AC9" s="88">
        <f t="shared" si="9"/>
        <v>0.38720786213089409</v>
      </c>
      <c r="AD9" s="91">
        <f t="shared" ref="AD9:AD18" si="20">AC9+AD10</f>
        <v>1</v>
      </c>
      <c r="AU9" s="58">
        <v>128</v>
      </c>
      <c r="AV9" s="168">
        <f t="shared" ref="AV9:AV16" si="21">IFERROR(SLOPE(BE9:BF9,BC9:BD9)*AU9+INTERCEPT(BE9:BF9,BC9:BD9),0)</f>
        <v>0.99535830422756733</v>
      </c>
      <c r="AW9" s="168">
        <f t="shared" si="10"/>
        <v>1</v>
      </c>
      <c r="AX9" s="168">
        <f t="shared" si="11"/>
        <v>0.99767915211378366</v>
      </c>
      <c r="AY9" s="168">
        <f t="shared" ref="AY9:AY16" si="22">IFERROR(SLOPE(BM9:BN9,BK9:BL9)*AU9+INTERCEPT(BM9:BN9,BK9:BL9),1)</f>
        <v>1</v>
      </c>
      <c r="AZ9" s="188">
        <f t="shared" si="12"/>
        <v>0.1893388025613969</v>
      </c>
      <c r="BA9" s="189">
        <f t="shared" ref="BA9:BA15" si="23">AY9-AY10</f>
        <v>2.7803850679629538E-2</v>
      </c>
      <c r="BB9" s="74"/>
      <c r="BC9" s="171">
        <f t="shared" ref="BC9:BC16" si="24">INDEX($E$8:$E$24,MATCH(AU9,$E$8:$E$24,-1))</f>
        <v>132.76669999999999</v>
      </c>
      <c r="BD9" s="170" cm="1">
        <f t="array" ref="BD9">IFERROR(INDEX($E$8:$E$24,MATCH(AU9,$E$8:$E$24,-1)+1),BC9)</f>
        <v>124.3</v>
      </c>
      <c r="BE9" s="170">
        <f t="shared" ref="BE9:BE16" si="25">INDEX($I$8:$I$24,MATCH(AU9,$E$8:$E$24,-1))</f>
        <v>1.0000000000000002</v>
      </c>
      <c r="BF9" s="172" cm="1">
        <f t="array" ref="BF9">IFERROR(INDEX($I$8:$I$24,MATCH(AU9,$E$8:$E$24,-1)+1),BE9)</f>
        <v>0.99175533480259781</v>
      </c>
      <c r="BG9" s="170" t="str">
        <f t="shared" si="13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6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7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107.36669999999999</v>
      </c>
      <c r="C10" s="44">
        <v>2.6173000000000002</v>
      </c>
      <c r="D10" s="20"/>
      <c r="E10" s="32">
        <f t="shared" si="0"/>
        <v>115.83329999999999</v>
      </c>
      <c r="F10" s="30">
        <f t="shared" si="0"/>
        <v>2.0396000000000001</v>
      </c>
      <c r="G10" s="26">
        <f t="shared" ref="G10:G21" si="28">G11+F10</f>
        <v>150.0514</v>
      </c>
      <c r="H10" s="9">
        <f t="shared" si="14"/>
        <v>1.333847793814703E-2</v>
      </c>
      <c r="I10" s="11">
        <f t="shared" si="1"/>
        <v>0.98129892551876607</v>
      </c>
      <c r="K10" s="44">
        <v>16</v>
      </c>
      <c r="L10" s="44">
        <v>8236.6</v>
      </c>
      <c r="N10" s="42">
        <f t="shared" si="15"/>
        <v>31.5</v>
      </c>
      <c r="O10" s="30">
        <f t="shared" si="15"/>
        <v>10386.1</v>
      </c>
      <c r="P10" s="29">
        <f t="shared" si="16"/>
        <v>29761.1</v>
      </c>
      <c r="Q10" s="9">
        <f t="shared" si="17"/>
        <v>0.31924716673172859</v>
      </c>
      <c r="R10" s="11">
        <f t="shared" si="2"/>
        <v>0.91479447086198362</v>
      </c>
      <c r="S10"/>
      <c r="T10" s="79"/>
      <c r="U10" s="90">
        <f t="shared" si="3"/>
        <v>0.31924716673172859</v>
      </c>
      <c r="V10" s="85">
        <f t="shared" si="4"/>
        <v>8.5205529138016378E-2</v>
      </c>
      <c r="W10" s="86">
        <f t="shared" si="5"/>
        <v>0.65243825430126001</v>
      </c>
      <c r="X10" s="86">
        <f t="shared" si="6"/>
        <v>0.1921516402039366</v>
      </c>
      <c r="Y10" s="86">
        <f t="shared" si="7"/>
        <v>0.34203674209164253</v>
      </c>
      <c r="Z10" s="86">
        <f t="shared" si="8"/>
        <v>0.16796048036641678</v>
      </c>
      <c r="AA10" s="84">
        <f t="shared" si="18"/>
        <v>0.83203951963358325</v>
      </c>
      <c r="AB10" s="89">
        <f t="shared" si="19"/>
        <v>0.91813788364013948</v>
      </c>
      <c r="AC10" s="88">
        <f t="shared" si="9"/>
        <v>0.53865852976449435</v>
      </c>
      <c r="AD10" s="91">
        <f t="shared" si="20"/>
        <v>0.61279213786910591</v>
      </c>
      <c r="AU10" s="58">
        <v>64</v>
      </c>
      <c r="AV10" s="168">
        <f t="shared" si="21"/>
        <v>0.80601950166617042</v>
      </c>
      <c r="AW10" s="168">
        <f t="shared" si="10"/>
        <v>1</v>
      </c>
      <c r="AX10" s="168">
        <f t="shared" si="11"/>
        <v>0.90300975083308521</v>
      </c>
      <c r="AY10" s="168">
        <f t="shared" si="22"/>
        <v>0.97219614932037046</v>
      </c>
      <c r="AZ10" s="188">
        <f t="shared" si="12"/>
        <v>0.36840517429821951</v>
      </c>
      <c r="BA10" s="189">
        <f t="shared" si="23"/>
        <v>5.6534673801395985E-2</v>
      </c>
      <c r="BB10" s="74"/>
      <c r="BC10" s="171">
        <f t="shared" si="24"/>
        <v>65.033299999999997</v>
      </c>
      <c r="BD10" s="170" cm="1">
        <f t="array" ref="BD10">IFERROR(INDEX($E$8:$E$24,MATCH(AU10,$E$8:$E$24,-1)+1),BC10)</f>
        <v>56.566699999999997</v>
      </c>
      <c r="BE10" s="170">
        <f t="shared" si="25"/>
        <v>0.81382961330447146</v>
      </c>
      <c r="BF10" s="172" cm="1">
        <f t="array" ref="BF10">IFERROR(INDEX($I$8:$I$24,MATCH(AU10,$E$8:$E$24,-1)+1),BE10)</f>
        <v>0.74983552524017261</v>
      </c>
      <c r="BG10" s="170">
        <f t="shared" si="13"/>
        <v>74</v>
      </c>
      <c r="BH10" s="170" cm="1">
        <f t="array" ref="BH10">IFERROR(INDEX($N$8:$N$24,MATCH(AU10,$N$8:$N$24,-1)+1),BG10)</f>
        <v>63</v>
      </c>
      <c r="BI10" s="170">
        <f t="shared" ref="BI10:BI13" si="29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6"/>
        <v>74</v>
      </c>
      <c r="BL10" s="170" cm="1">
        <f t="array" ref="BL10">IFERROR(INDEX($N$8:$N$24,MATCH(AU10,$N$8:$N$24,-1)+1),BK10)</f>
        <v>63</v>
      </c>
      <c r="BM10" s="170">
        <f t="shared" si="27"/>
        <v>1</v>
      </c>
      <c r="BN10" s="172" cm="1">
        <f t="array" ref="BN10">IFERROR(INDEX($R$8:$R$24,MATCH(AU10,$N$8:$N$24,-1)+1),BM10)</f>
        <v>0.9694157642524075</v>
      </c>
    </row>
    <row r="11" spans="1:66" ht="17.25" customHeight="1">
      <c r="A11"/>
      <c r="B11" s="44">
        <v>98.9</v>
      </c>
      <c r="C11" s="44">
        <v>3.3778999999999999</v>
      </c>
      <c r="D11" s="20"/>
      <c r="E11" s="32">
        <f t="shared" si="0"/>
        <v>107.36669999999999</v>
      </c>
      <c r="F11" s="30">
        <f t="shared" si="0"/>
        <v>2.6173000000000002</v>
      </c>
      <c r="G11" s="26">
        <f t="shared" si="28"/>
        <v>148.01179999999999</v>
      </c>
      <c r="H11" s="9">
        <f t="shared" si="14"/>
        <v>1.711649260027075E-2</v>
      </c>
      <c r="I11" s="11">
        <f t="shared" si="1"/>
        <v>0.96796044758061905</v>
      </c>
      <c r="K11" s="44">
        <v>8</v>
      </c>
      <c r="L11" s="44">
        <v>4436.5</v>
      </c>
      <c r="N11" s="42">
        <f t="shared" si="15"/>
        <v>16</v>
      </c>
      <c r="O11" s="30">
        <f t="shared" si="15"/>
        <v>8236.6</v>
      </c>
      <c r="P11" s="29">
        <f t="shared" si="16"/>
        <v>19375</v>
      </c>
      <c r="Q11" s="9">
        <f t="shared" si="17"/>
        <v>0.25317599613931657</v>
      </c>
      <c r="R11" s="11">
        <f t="shared" si="2"/>
        <v>0.59554730413025503</v>
      </c>
      <c r="S11"/>
      <c r="T11" s="79"/>
      <c r="U11" s="90">
        <f t="shared" si="3"/>
        <v>0.25317599613931657</v>
      </c>
      <c r="V11" s="85">
        <f t="shared" si="4"/>
        <v>0.40445269586974497</v>
      </c>
      <c r="W11" s="86">
        <f t="shared" si="5"/>
        <v>0.46499055497527714</v>
      </c>
      <c r="X11" s="86">
        <f t="shared" si="6"/>
        <v>7.8123704420271264E-2</v>
      </c>
      <c r="Y11" s="86">
        <f t="shared" si="7"/>
        <v>0.14988510188770593</v>
      </c>
      <c r="Z11" s="86">
        <f t="shared" si="8"/>
        <v>7.3602542109593855E-2</v>
      </c>
      <c r="AA11" s="84">
        <f t="shared" si="18"/>
        <v>0.92639745789040617</v>
      </c>
      <c r="AB11" s="89">
        <f t="shared" si="19"/>
        <v>9.7429583111495952E-2</v>
      </c>
      <c r="AC11" s="88">
        <f t="shared" si="9"/>
        <v>5.7160560444727108E-2</v>
      </c>
      <c r="AD11" s="91">
        <f t="shared" si="20"/>
        <v>7.4133608104611504E-2</v>
      </c>
      <c r="AU11" s="58">
        <v>32</v>
      </c>
      <c r="AV11" s="168">
        <f t="shared" si="21"/>
        <v>0.43761432736795092</v>
      </c>
      <c r="AW11" s="168">
        <f t="shared" si="10"/>
        <v>0.61893829441086612</v>
      </c>
      <c r="AX11" s="168">
        <f t="shared" si="11"/>
        <v>0.52827631088940852</v>
      </c>
      <c r="AY11" s="168">
        <f t="shared" si="22"/>
        <v>0.91566147551897448</v>
      </c>
      <c r="AZ11" s="188">
        <f t="shared" si="12"/>
        <v>0.29732239841764718</v>
      </c>
      <c r="BA11" s="189">
        <f t="shared" si="23"/>
        <v>0.32011417138871945</v>
      </c>
      <c r="BB11" s="74"/>
      <c r="BC11" s="171">
        <f t="shared" si="24"/>
        <v>39.633299999999998</v>
      </c>
      <c r="BD11" s="170" cm="1">
        <f t="array" ref="BD11">IFERROR(INDEX($E$8:$E$24,MATCH(AU11,$E$8:$E$24,-1)+1),BC11)</f>
        <v>31.166699999999999</v>
      </c>
      <c r="BE11" s="170">
        <f t="shared" si="25"/>
        <v>0.55888523389422617</v>
      </c>
      <c r="BF11" s="172" cm="1">
        <f t="array" ref="BF11">IFERROR(INDEX($I$8:$I$24,MATCH(AU11,$E$8:$E$24,-1)+1),BE11)</f>
        <v>0.4243756171890839</v>
      </c>
      <c r="BG11" s="170">
        <f t="shared" si="13"/>
        <v>63</v>
      </c>
      <c r="BH11" s="170" cm="1">
        <f t="array" ref="BH11">IFERROR(INDEX($N$8:$N$24,MATCH(AU11,$N$8:$N$24,-1)+1),BG11)</f>
        <v>31.5</v>
      </c>
      <c r="BI11" s="170">
        <f t="shared" si="29"/>
        <v>1</v>
      </c>
      <c r="BJ11" s="172" cm="1">
        <f t="array" ref="BJ11">IFERROR(INDEX($AD$8:$AD$24,MATCH(AU11,$N$8:$N$24,-1)+1),BI11)</f>
        <v>0.61279213786910591</v>
      </c>
      <c r="BK11" s="170">
        <f t="shared" si="26"/>
        <v>63</v>
      </c>
      <c r="BL11" s="170" cm="1">
        <f t="array" ref="BL11">IFERROR(INDEX($N$8:$N$24,MATCH(AU11,$N$8:$N$24,-1)+1),BK11)</f>
        <v>31.5</v>
      </c>
      <c r="BM11" s="170">
        <f t="shared" si="27"/>
        <v>0.9694157642524075</v>
      </c>
      <c r="BN11" s="172" cm="1">
        <f t="array" ref="BN11">IFERROR(INDEX($R$8:$R$24,MATCH(AU11,$N$8:$N$24,-1)+1),BM11)</f>
        <v>0.91479447086198362</v>
      </c>
    </row>
    <row r="12" spans="1:66" ht="17.25" customHeight="1">
      <c r="A12"/>
      <c r="B12" s="44">
        <v>90.433300000000003</v>
      </c>
      <c r="C12" s="44">
        <v>4.3833000000000002</v>
      </c>
      <c r="D12" s="20"/>
      <c r="E12" s="32">
        <f t="shared" si="0"/>
        <v>98.9</v>
      </c>
      <c r="F12" s="30">
        <f t="shared" si="0"/>
        <v>3.3778999999999999</v>
      </c>
      <c r="G12" s="26">
        <f t="shared" si="28"/>
        <v>145.39449999999999</v>
      </c>
      <c r="H12" s="9">
        <f t="shared" si="14"/>
        <v>2.2090627881578177E-2</v>
      </c>
      <c r="I12" s="11">
        <f t="shared" si="1"/>
        <v>0.95084395498034835</v>
      </c>
      <c r="K12" s="44">
        <v>4</v>
      </c>
      <c r="L12" s="44">
        <v>1106.0999999999999</v>
      </c>
      <c r="N12" s="42">
        <f t="shared" si="15"/>
        <v>8</v>
      </c>
      <c r="O12" s="30">
        <f t="shared" si="15"/>
        <v>4436.5</v>
      </c>
      <c r="P12" s="29">
        <f t="shared" si="16"/>
        <v>11138.4</v>
      </c>
      <c r="Q12" s="9">
        <f t="shared" si="17"/>
        <v>0.13636880592381298</v>
      </c>
      <c r="R12" s="11">
        <f t="shared" si="2"/>
        <v>0.34237130799093851</v>
      </c>
      <c r="S12"/>
      <c r="T12" s="79"/>
      <c r="U12" s="90">
        <f t="shared" si="3"/>
        <v>0.13636880592381298</v>
      </c>
      <c r="V12" s="85">
        <f t="shared" si="4"/>
        <v>0.65762869200906149</v>
      </c>
      <c r="W12" s="86">
        <f t="shared" si="5"/>
        <v>0.32879797461071458</v>
      </c>
      <c r="X12" s="86">
        <f t="shared" si="6"/>
        <v>3.6522219809290671E-2</v>
      </c>
      <c r="Y12" s="86">
        <f>X12+Y13</f>
        <v>7.1761397467434679E-2</v>
      </c>
      <c r="Z12" s="86">
        <f t="shared" si="8"/>
        <v>3.5239134593225342E-2</v>
      </c>
      <c r="AA12" s="84">
        <f t="shared" si="18"/>
        <v>0.96476086540677464</v>
      </c>
      <c r="AB12" s="89">
        <f t="shared" si="19"/>
        <v>2.2221941270356552E-2</v>
      </c>
      <c r="AC12" s="88">
        <f t="shared" si="9"/>
        <v>1.3037299109961145E-2</v>
      </c>
      <c r="AD12" s="91">
        <f t="shared" si="20"/>
        <v>1.6973047659884388E-2</v>
      </c>
      <c r="AU12" s="58">
        <v>16</v>
      </c>
      <c r="AV12" s="168">
        <f t="shared" si="21"/>
        <v>0.14029192895030373</v>
      </c>
      <c r="AW12" s="168">
        <f t="shared" si="10"/>
        <v>7.4133608104611504E-2</v>
      </c>
      <c r="AX12" s="168">
        <f t="shared" si="11"/>
        <v>0.10721276852745762</v>
      </c>
      <c r="AY12" s="168">
        <f t="shared" si="22"/>
        <v>0.59554730413025503</v>
      </c>
      <c r="AZ12" s="188">
        <f t="shared" si="12"/>
        <v>0.14029192895030373</v>
      </c>
      <c r="BA12" s="189">
        <f t="shared" si="23"/>
        <v>0.25317599613931652</v>
      </c>
      <c r="BB12" s="74"/>
      <c r="BC12" s="171">
        <f t="shared" si="24"/>
        <v>22.7</v>
      </c>
      <c r="BD12" s="170" cm="1">
        <f t="array" ref="BD12">IFERROR(INDEX($E$8:$E$24,MATCH(AU12,$E$8:$E$24,-1)+1),BC12)</f>
        <v>14.2333</v>
      </c>
      <c r="BE12" s="170">
        <f t="shared" si="25"/>
        <v>0.26653216576963074</v>
      </c>
      <c r="BF12" s="172" cm="1">
        <f t="array" ref="BF12">IFERROR(INDEX($I$8:$I$24,MATCH(AU12,$E$8:$E$24,-1)+1),BE12)</f>
        <v>0.1070040742654224</v>
      </c>
      <c r="BG12" s="170">
        <f t="shared" si="13"/>
        <v>16</v>
      </c>
      <c r="BH12" s="170" cm="1">
        <f t="array" ref="BH12">IFERROR(INDEX($N$8:$N$24,MATCH(AU12,$N$8:$N$24,-1)+1),BG12)</f>
        <v>8</v>
      </c>
      <c r="BI12" s="170">
        <f t="shared" si="29"/>
        <v>7.4133608104611504E-2</v>
      </c>
      <c r="BJ12" s="172" cm="1">
        <f t="array" ref="BJ12">IFERROR(INDEX($AD$8:$AD$24,MATCH(AU12,$N$8:$N$24,-1)+1),BI12)</f>
        <v>1.6973047659884388E-2</v>
      </c>
      <c r="BK12" s="170">
        <f t="shared" si="26"/>
        <v>16</v>
      </c>
      <c r="BL12" s="170" cm="1">
        <f t="array" ref="BL12">IFERROR(INDEX($N$8:$N$24,MATCH(AU12,$N$8:$N$24,-1)+1),BK12)</f>
        <v>8</v>
      </c>
      <c r="BM12" s="170">
        <f t="shared" si="27"/>
        <v>0.59554730413025503</v>
      </c>
      <c r="BN12" s="172" cm="1">
        <f t="array" ref="BN12">IFERROR(INDEX($R$8:$R$24,MATCH(AU12,$N$8:$N$24,-1)+1),BM12)</f>
        <v>0.34237130799093851</v>
      </c>
    </row>
    <row r="13" spans="1:66" ht="17.25" customHeight="1">
      <c r="A13"/>
      <c r="B13" s="44">
        <v>81.966700000000003</v>
      </c>
      <c r="C13" s="44">
        <v>5.7146999999999997</v>
      </c>
      <c r="D13" s="20"/>
      <c r="E13" s="32">
        <f t="shared" si="0"/>
        <v>90.433300000000003</v>
      </c>
      <c r="F13" s="30">
        <f t="shared" si="0"/>
        <v>4.3833000000000002</v>
      </c>
      <c r="G13" s="26">
        <f t="shared" si="28"/>
        <v>142.01659999999998</v>
      </c>
      <c r="H13" s="9">
        <f t="shared" si="14"/>
        <v>2.8665694423553576E-2</v>
      </c>
      <c r="I13" s="11">
        <f t="shared" si="1"/>
        <v>0.92875332709877012</v>
      </c>
      <c r="K13" s="44">
        <v>2</v>
      </c>
      <c r="L13" s="44">
        <v>241.9</v>
      </c>
      <c r="N13" s="42">
        <f t="shared" si="15"/>
        <v>4</v>
      </c>
      <c r="O13" s="30">
        <f t="shared" si="15"/>
        <v>1106.0999999999999</v>
      </c>
      <c r="P13" s="29">
        <f t="shared" si="16"/>
        <v>6701.9</v>
      </c>
      <c r="Q13" s="9">
        <f t="shared" si="17"/>
        <v>3.3999219256695482E-2</v>
      </c>
      <c r="R13" s="11">
        <f t="shared" si="2"/>
        <v>0.2060025020671255</v>
      </c>
      <c r="S13"/>
      <c r="T13" s="79"/>
      <c r="U13" s="90">
        <f t="shared" si="3"/>
        <v>3.3999219256695482E-2</v>
      </c>
      <c r="V13" s="85">
        <f t="shared" si="4"/>
        <v>0.79399749793287455</v>
      </c>
      <c r="W13" s="86">
        <f t="shared" si="5"/>
        <v>0.23249527748763857</v>
      </c>
      <c r="X13" s="86">
        <f t="shared" si="6"/>
        <v>1.7943655854539713E-2</v>
      </c>
      <c r="Y13" s="86">
        <f t="shared" si="7"/>
        <v>3.5239177658144015E-2</v>
      </c>
      <c r="Z13" s="86">
        <f t="shared" si="8"/>
        <v>1.7304542111424799E-2</v>
      </c>
      <c r="AA13" s="84">
        <f t="shared" si="18"/>
        <v>0.98269545788857515</v>
      </c>
      <c r="AB13" s="89">
        <f t="shared" si="19"/>
        <v>3.2476225962378576E-3</v>
      </c>
      <c r="AC13" s="88">
        <f t="shared" si="9"/>
        <v>1.9053343120793052E-3</v>
      </c>
      <c r="AD13" s="91">
        <f t="shared" si="20"/>
        <v>3.9357485499232434E-3</v>
      </c>
      <c r="AU13" s="58">
        <v>8</v>
      </c>
      <c r="AV13" s="168">
        <f t="shared" si="21"/>
        <v>0</v>
      </c>
      <c r="AW13" s="168">
        <f t="shared" si="10"/>
        <v>1.6973047659884388E-2</v>
      </c>
      <c r="AX13" s="168">
        <f t="shared" si="11"/>
        <v>8.4865238299421941E-3</v>
      </c>
      <c r="AY13" s="168">
        <f t="shared" si="22"/>
        <v>0.34237130799093851</v>
      </c>
      <c r="AZ13" s="188">
        <f t="shared" si="12"/>
        <v>0</v>
      </c>
      <c r="BA13" s="189">
        <f t="shared" si="23"/>
        <v>0.1703680251805085</v>
      </c>
      <c r="BB13" s="74"/>
      <c r="BC13" s="171">
        <f t="shared" si="24"/>
        <v>12</v>
      </c>
      <c r="BD13" s="170" cm="1">
        <f t="array" ref="BD13">IFERROR(INDEX($E$8:$E$24,MATCH(AU13,$E$8:$E$24,-1)+1),BC13)</f>
        <v>0</v>
      </c>
      <c r="BE13" s="170">
        <f t="shared" si="25"/>
        <v>0</v>
      </c>
      <c r="BF13" s="172" cm="1">
        <f t="array" ref="BF13">IFERROR(INDEX($I$8:$I$24,MATCH(AU13,$E$8:$E$24,-1)+1),BE13)</f>
        <v>0</v>
      </c>
      <c r="BG13" s="170">
        <f t="shared" si="13"/>
        <v>8</v>
      </c>
      <c r="BH13" s="170" cm="1">
        <f t="array" ref="BH13">IFERROR(INDEX($N$8:$N$24,MATCH(AU13,$N$8:$N$24,-1)+1),BG13)</f>
        <v>4</v>
      </c>
      <c r="BI13" s="170">
        <f t="shared" si="29"/>
        <v>1.6973047659884388E-2</v>
      </c>
      <c r="BJ13" s="172" cm="1">
        <f t="array" ref="BJ13">IFERROR(INDEX($AD$8:$AD$24,MATCH(AU13,$N$8:$N$24,-1)+1),BI13)</f>
        <v>3.9357485499232434E-3</v>
      </c>
      <c r="BK13" s="170">
        <f t="shared" si="26"/>
        <v>8</v>
      </c>
      <c r="BL13" s="170" cm="1">
        <f t="array" ref="BL13">IFERROR(INDEX($N$8:$N$24,MATCH(AU13,$N$8:$N$24,-1)+1),BK13)</f>
        <v>4</v>
      </c>
      <c r="BM13" s="170">
        <f t="shared" si="27"/>
        <v>0.34237130799093851</v>
      </c>
      <c r="BN13" s="172" cm="1">
        <f t="array" ref="BN13">IFERROR(INDEX($R$8:$R$24,MATCH(AU13,$N$8:$N$24,-1)+1),BM13)</f>
        <v>0.2060025020671255</v>
      </c>
    </row>
    <row r="14" spans="1:66" ht="17.25" customHeight="1">
      <c r="A14"/>
      <c r="B14" s="44">
        <v>73.5</v>
      </c>
      <c r="C14" s="44">
        <v>7.4751000000000003</v>
      </c>
      <c r="D14" s="20"/>
      <c r="E14" s="32">
        <f t="shared" si="0"/>
        <v>81.966700000000003</v>
      </c>
      <c r="F14" s="30">
        <f t="shared" si="0"/>
        <v>5.7146999999999997</v>
      </c>
      <c r="G14" s="26">
        <f t="shared" si="28"/>
        <v>137.63329999999999</v>
      </c>
      <c r="H14" s="9">
        <f t="shared" si="14"/>
        <v>3.7372720079000207E-2</v>
      </c>
      <c r="I14" s="11">
        <f t="shared" si="1"/>
        <v>0.90008763267521652</v>
      </c>
      <c r="K14" s="44">
        <v>1</v>
      </c>
      <c r="L14" s="44">
        <v>132.69999999999999</v>
      </c>
      <c r="N14" s="42">
        <f t="shared" si="15"/>
        <v>2</v>
      </c>
      <c r="O14" s="30">
        <f t="shared" si="15"/>
        <v>241.9</v>
      </c>
      <c r="P14" s="29">
        <f t="shared" si="16"/>
        <v>5595.7999999999993</v>
      </c>
      <c r="Q14" s="9">
        <f t="shared" si="17"/>
        <v>7.4355041480830292E-3</v>
      </c>
      <c r="R14" s="11">
        <f t="shared" si="2"/>
        <v>0.17200328281043001</v>
      </c>
      <c r="S14"/>
      <c r="T14" s="79"/>
      <c r="U14" s="90">
        <f t="shared" si="3"/>
        <v>7.4355041480830292E-3</v>
      </c>
      <c r="V14" s="85">
        <f t="shared" si="4"/>
        <v>0.82799671718957002</v>
      </c>
      <c r="W14" s="86">
        <f t="shared" si="5"/>
        <v>0.16439898730535729</v>
      </c>
      <c r="X14" s="86">
        <f t="shared" si="6"/>
        <v>8.9321461710066535E-3</v>
      </c>
      <c r="Y14" s="86">
        <f t="shared" si="7"/>
        <v>1.7295521803604302E-2</v>
      </c>
      <c r="Z14" s="86">
        <f t="shared" si="8"/>
        <v>8.4931347800724921E-3</v>
      </c>
      <c r="AA14" s="84">
        <f t="shared" si="18"/>
        <v>0.99150686521992748</v>
      </c>
      <c r="AB14" s="89">
        <f t="shared" si="19"/>
        <v>4.837647440019851E-4</v>
      </c>
      <c r="AC14" s="88">
        <f t="shared" si="9"/>
        <v>2.8381794325147477E-4</v>
      </c>
      <c r="AD14" s="91">
        <f t="shared" si="20"/>
        <v>2.0304142378439385E-3</v>
      </c>
      <c r="AU14" s="58">
        <v>2</v>
      </c>
      <c r="AV14" s="168">
        <f t="shared" si="21"/>
        <v>0</v>
      </c>
      <c r="AW14" s="168">
        <f t="shared" si="10"/>
        <v>2.0304142378439385E-3</v>
      </c>
      <c r="AX14" s="168">
        <f t="shared" si="11"/>
        <v>1.0152071189219692E-3</v>
      </c>
      <c r="AY14" s="168">
        <f t="shared" si="22"/>
        <v>0.17200328281043001</v>
      </c>
      <c r="AZ14" s="188">
        <f t="shared" si="12"/>
        <v>0</v>
      </c>
      <c r="BA14" s="189">
        <f t="shared" si="23"/>
        <v>7.4355041480830553E-3</v>
      </c>
      <c r="BB14" s="74"/>
      <c r="BC14" s="171">
        <f t="shared" si="24"/>
        <v>12</v>
      </c>
      <c r="BD14" s="170" cm="1">
        <f t="array" ref="BD14">IFERROR(INDEX($E$8:$E$24,MATCH(AU14,$E$8:$E$24,-1)+1),BC14)</f>
        <v>0</v>
      </c>
      <c r="BE14" s="170">
        <f t="shared" si="25"/>
        <v>0</v>
      </c>
      <c r="BF14" s="172" cm="1">
        <f t="array" ref="BF14">IFERROR(INDEX($I$8:$I$24,MATCH(AU14,$E$8:$E$24,-1)+1),BE14)</f>
        <v>0</v>
      </c>
      <c r="BG14" s="170">
        <f t="shared" si="13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2.0304142378439385E-3</v>
      </c>
      <c r="BJ14" s="172" cm="1">
        <f t="array" ref="BJ14">IFERROR(INDEX($AD$8:$AD$24,MATCH(AU14,$N$8:$N$24,-1)+1),BI14)</f>
        <v>1.7465962945924639E-3</v>
      </c>
      <c r="BK14" s="170">
        <f t="shared" si="26"/>
        <v>2</v>
      </c>
      <c r="BL14" s="170" cm="1">
        <f t="array" ref="BL14">IFERROR(INDEX($N$8:$N$24,MATCH(AU14,$N$8:$N$24,-1)+1),BK14)</f>
        <v>1</v>
      </c>
      <c r="BM14" s="170">
        <f t="shared" si="27"/>
        <v>0.17200328281043001</v>
      </c>
      <c r="BN14" s="172" cm="1">
        <f t="array" ref="BN14">IFERROR(INDEX($R$8:$R$24,MATCH(AU14,$N$8:$N$24,-1)+1),BM14)</f>
        <v>0.16456777866234698</v>
      </c>
    </row>
    <row r="15" spans="1:66" ht="17.25" customHeight="1">
      <c r="A15"/>
      <c r="B15" s="44">
        <v>65.033299999999997</v>
      </c>
      <c r="C15" s="44">
        <v>9.7853999999999992</v>
      </c>
      <c r="D15" s="20"/>
      <c r="E15" s="32">
        <f t="shared" si="0"/>
        <v>73.5</v>
      </c>
      <c r="F15" s="30">
        <f t="shared" si="0"/>
        <v>7.4751000000000003</v>
      </c>
      <c r="G15" s="26">
        <f t="shared" si="28"/>
        <v>131.9186</v>
      </c>
      <c r="H15" s="9">
        <f t="shared" si="14"/>
        <v>4.8885299291744878E-2</v>
      </c>
      <c r="I15" s="11">
        <f t="shared" si="1"/>
        <v>0.86271491259621635</v>
      </c>
      <c r="K15" s="44">
        <v>0.5</v>
      </c>
      <c r="L15" s="44">
        <v>111.2</v>
      </c>
      <c r="N15" s="42">
        <f t="shared" si="15"/>
        <v>1</v>
      </c>
      <c r="O15" s="30">
        <f t="shared" si="15"/>
        <v>132.69999999999999</v>
      </c>
      <c r="P15" s="29">
        <f t="shared" si="16"/>
        <v>5353.9</v>
      </c>
      <c r="Q15" s="9">
        <f t="shared" si="17"/>
        <v>4.0789226971914751E-3</v>
      </c>
      <c r="R15" s="11">
        <f t="shared" si="2"/>
        <v>0.16456777866234698</v>
      </c>
      <c r="S15"/>
      <c r="T15" s="79"/>
      <c r="U15" s="90">
        <f t="shared" si="3"/>
        <v>4.0789226971914751E-3</v>
      </c>
      <c r="V15" s="85">
        <f t="shared" si="4"/>
        <v>0.83543222133765305</v>
      </c>
      <c r="W15" s="86">
        <f t="shared" si="5"/>
        <v>0.11624763874381928</v>
      </c>
      <c r="X15" s="86">
        <f t="shared" si="6"/>
        <v>4.461112865970427E-3</v>
      </c>
      <c r="Y15" s="86">
        <f t="shared" si="7"/>
        <v>8.3633756325976506E-3</v>
      </c>
      <c r="Z15" s="86">
        <f t="shared" si="8"/>
        <v>4.1069172280898351E-3</v>
      </c>
      <c r="AA15" s="84">
        <f t="shared" si="18"/>
        <v>0.99589308277191013</v>
      </c>
      <c r="AB15" s="89">
        <f t="shared" si="19"/>
        <v>1.8659759423668746E-4</v>
      </c>
      <c r="AC15" s="88">
        <f t="shared" si="9"/>
        <v>1.094741732806237E-4</v>
      </c>
      <c r="AD15" s="91">
        <f t="shared" si="20"/>
        <v>1.7465962945924639E-3</v>
      </c>
      <c r="AU15" s="58">
        <v>1</v>
      </c>
      <c r="AV15" s="168">
        <f t="shared" si="21"/>
        <v>0</v>
      </c>
      <c r="AW15" s="168">
        <f t="shared" si="10"/>
        <v>1.7465962945924637E-3</v>
      </c>
      <c r="AX15" s="168">
        <f t="shared" si="11"/>
        <v>8.7329814729623185E-4</v>
      </c>
      <c r="AY15" s="168">
        <f t="shared" si="22"/>
        <v>0.16456777866234695</v>
      </c>
      <c r="AZ15" s="188">
        <f t="shared" si="12"/>
        <v>0</v>
      </c>
      <c r="BA15" s="189">
        <f t="shared" si="23"/>
        <v>0.16456777866234695</v>
      </c>
      <c r="BB15" s="74"/>
      <c r="BC15" s="171">
        <f t="shared" si="24"/>
        <v>12</v>
      </c>
      <c r="BD15" s="170" cm="1">
        <f t="array" ref="BD15">IFERROR(INDEX($E$8:$E$24,MATCH(AU15,$E$8:$E$24,-1)+1),BC15)</f>
        <v>0</v>
      </c>
      <c r="BE15" s="170">
        <f t="shared" si="25"/>
        <v>0</v>
      </c>
      <c r="BF15" s="172" cm="1">
        <f t="array" ref="BF15">IFERROR(INDEX($I$8:$I$24,MATCH(AU15,$E$8:$E$24,-1)+1),BE15)</f>
        <v>0</v>
      </c>
      <c r="BG15" s="170">
        <f t="shared" si="13"/>
        <v>1</v>
      </c>
      <c r="BH15" s="170" cm="1">
        <f t="array" ref="BH15">IFERROR(INDEX($N$8:$N$24,MATCH(AU15,$N$8:$N$24,-1)+1),BG15)</f>
        <v>0.5</v>
      </c>
      <c r="BI15" s="170">
        <f t="shared" ref="BI15" si="30">IFERROR(INDEX($AD$8:$AD$24,MATCH(AU15,$N$8:$N$24,-1)),1)</f>
        <v>1.7465962945924639E-3</v>
      </c>
      <c r="BJ15" s="172" cm="1">
        <f t="array" ref="BJ15">IFERROR(INDEX($AD$8:$AD$24,MATCH(AU15,$N$8:$N$24,-1)+1),BI15)</f>
        <v>1.6371221213118403E-3</v>
      </c>
      <c r="BK15" s="170">
        <f t="shared" si="26"/>
        <v>1</v>
      </c>
      <c r="BL15" s="170" cm="1">
        <f t="array" ref="BL15">IFERROR(INDEX($N$8:$N$24,MATCH(AU15,$N$8:$N$24,-1)+1),BK15)</f>
        <v>0.5</v>
      </c>
      <c r="BM15" s="170">
        <f t="shared" si="27"/>
        <v>0.16456777866234698</v>
      </c>
      <c r="BN15" s="172" cm="1">
        <f t="array" ref="BN15">IFERROR(INDEX($R$8:$R$24,MATCH(AU15,$N$8:$N$24,-1)+1),BM15)</f>
        <v>0.1604888559651555</v>
      </c>
    </row>
    <row r="16" spans="1:66" ht="17.25" customHeight="1" thickBot="1">
      <c r="A16"/>
      <c r="B16" s="44">
        <v>56.566699999999997</v>
      </c>
      <c r="C16" s="44">
        <v>12.760999999999999</v>
      </c>
      <c r="D16" s="20"/>
      <c r="E16" s="32">
        <f t="shared" si="0"/>
        <v>65.033299999999997</v>
      </c>
      <c r="F16" s="30">
        <f t="shared" si="0"/>
        <v>9.7853999999999992</v>
      </c>
      <c r="G16" s="26">
        <f t="shared" si="28"/>
        <v>124.44349999999999</v>
      </c>
      <c r="H16" s="9">
        <f t="shared" si="14"/>
        <v>6.3994088064298849E-2</v>
      </c>
      <c r="I16" s="11">
        <f t="shared" si="1"/>
        <v>0.81382961330447146</v>
      </c>
      <c r="K16" s="44">
        <v>0.25</v>
      </c>
      <c r="L16" s="44">
        <v>1132.9000000000001</v>
      </c>
      <c r="N16" s="42">
        <f t="shared" si="15"/>
        <v>0.5</v>
      </c>
      <c r="O16" s="30">
        <f t="shared" si="15"/>
        <v>111.2</v>
      </c>
      <c r="P16" s="29">
        <f>O16+P17</f>
        <v>5221.2</v>
      </c>
      <c r="Q16" s="9">
        <f t="shared" si="17"/>
        <v>3.4180573016404829E-3</v>
      </c>
      <c r="R16" s="11">
        <f>Q16+R17</f>
        <v>0.1604888559651555</v>
      </c>
      <c r="S16"/>
      <c r="T16" s="79"/>
      <c r="U16" s="90">
        <f t="shared" si="3"/>
        <v>3.4180573016404829E-3</v>
      </c>
      <c r="V16" s="85">
        <f t="shared" si="4"/>
        <v>0.8395111440348445</v>
      </c>
      <c r="W16" s="86">
        <f t="shared" si="5"/>
        <v>8.2199493652678646E-2</v>
      </c>
      <c r="X16" s="86">
        <f t="shared" si="6"/>
        <v>2.2299364055436009E-3</v>
      </c>
      <c r="Y16" s="86">
        <f t="shared" si="7"/>
        <v>3.902262766627224E-3</v>
      </c>
      <c r="Z16" s="86">
        <f t="shared" si="8"/>
        <v>1.916244216310193E-3</v>
      </c>
      <c r="AA16" s="84">
        <f t="shared" si="18"/>
        <v>0.9980837557836898</v>
      </c>
      <c r="AB16" s="89">
        <f t="shared" si="19"/>
        <v>1.1024101328585744E-4</v>
      </c>
      <c r="AC16" s="88">
        <f t="shared" si="9"/>
        <v>6.4676845596301193E-5</v>
      </c>
      <c r="AD16" s="91">
        <f t="shared" si="20"/>
        <v>1.6371221213118403E-3</v>
      </c>
      <c r="AU16" s="58">
        <v>6.3E-2</v>
      </c>
      <c r="AV16" s="168">
        <f t="shared" si="21"/>
        <v>0</v>
      </c>
      <c r="AW16" s="168">
        <f t="shared" si="10"/>
        <v>0</v>
      </c>
      <c r="AX16" s="168">
        <f t="shared" si="11"/>
        <v>0</v>
      </c>
      <c r="AY16" s="168">
        <f t="shared" si="22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4"/>
        <v>12</v>
      </c>
      <c r="BD16" s="174" cm="1">
        <f t="array" ref="BD16">IFERROR(INDEX($E$8:$E$24,MATCH(AU16,$E$8:$E$24,-1)+1),BC16)</f>
        <v>0</v>
      </c>
      <c r="BE16" s="174">
        <f t="shared" si="25"/>
        <v>0</v>
      </c>
      <c r="BF16" s="175" cm="1">
        <f t="array" ref="BF16">IFERROR(INDEX($I$8:$I$24,MATCH(AU16,$E$8:$E$24,-1)+1),BE16)</f>
        <v>0</v>
      </c>
      <c r="BG16" s="174">
        <f t="shared" si="13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6"/>
        <v>6.3E-2</v>
      </c>
      <c r="BL16" s="174" cm="1">
        <f t="array" ref="BL16">IFERROR(INDEX($N$8:$N$24,MATCH(AU16,$N$8:$N$24,-1)+1),BK16)</f>
        <v>0</v>
      </c>
      <c r="BM16" s="174">
        <f t="shared" si="27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48.1</v>
      </c>
      <c r="C17" s="44">
        <v>16.4374</v>
      </c>
      <c r="D17" s="20"/>
      <c r="E17" s="32">
        <f t="shared" si="0"/>
        <v>56.566699999999997</v>
      </c>
      <c r="F17" s="30">
        <f t="shared" si="0"/>
        <v>12.760999999999999</v>
      </c>
      <c r="G17" s="26">
        <f t="shared" si="28"/>
        <v>114.65809999999999</v>
      </c>
      <c r="H17" s="9">
        <f t="shared" si="14"/>
        <v>8.3453773763823416E-2</v>
      </c>
      <c r="I17" s="11">
        <f t="shared" si="1"/>
        <v>0.74983552524017261</v>
      </c>
      <c r="K17" s="65">
        <v>0.125</v>
      </c>
      <c r="L17" s="44">
        <v>3977.1</v>
      </c>
      <c r="N17" s="42">
        <f t="shared" ref="N17:N19" si="31">K16</f>
        <v>0.25</v>
      </c>
      <c r="O17" s="30">
        <f t="shared" ref="O17:O19" si="32">L16</f>
        <v>1132.9000000000001</v>
      </c>
      <c r="P17" s="29">
        <f t="shared" ref="P17:P19" si="33">O17+P18</f>
        <v>5110</v>
      </c>
      <c r="Q17" s="9">
        <f t="shared" ref="Q17:Q19" si="34">O17/$L$6</f>
        <v>3.4822995656731144E-2</v>
      </c>
      <c r="R17" s="11">
        <f t="shared" ref="R17:R19" si="35">Q17+R18</f>
        <v>0.157070798663515</v>
      </c>
      <c r="S17"/>
      <c r="T17" s="79"/>
      <c r="U17" s="90">
        <f t="shared" si="3"/>
        <v>3.4822995656731144E-2</v>
      </c>
      <c r="V17" s="85">
        <f t="shared" si="4"/>
        <v>0.84292920133648497</v>
      </c>
      <c r="W17" s="86">
        <f t="shared" si="5"/>
        <v>5.8123819371909642E-2</v>
      </c>
      <c r="X17" s="86">
        <f t="shared" si="6"/>
        <v>1.1148906993415988E-3</v>
      </c>
      <c r="Y17" s="86">
        <f t="shared" si="7"/>
        <v>1.6723263610836231E-3</v>
      </c>
      <c r="Z17" s="86">
        <f t="shared" si="8"/>
        <v>8.212121809468328E-4</v>
      </c>
      <c r="AA17" s="84">
        <f t="shared" si="18"/>
        <v>0.99917878781905312</v>
      </c>
      <c r="AB17" s="89">
        <f t="shared" si="19"/>
        <v>7.9176515167937581E-4</v>
      </c>
      <c r="AC17" s="88">
        <f t="shared" si="9"/>
        <v>4.6451743264472019E-4</v>
      </c>
      <c r="AD17" s="91">
        <f t="shared" si="20"/>
        <v>1.5724452757155392E-3</v>
      </c>
    </row>
    <row r="18" spans="1:66" ht="17.25" customHeight="1">
      <c r="A18"/>
      <c r="B18" s="44">
        <v>39.633299999999998</v>
      </c>
      <c r="C18" s="44">
        <v>20.568000000000001</v>
      </c>
      <c r="D18" s="20"/>
      <c r="E18" s="32">
        <f t="shared" si="0"/>
        <v>48.1</v>
      </c>
      <c r="F18" s="30">
        <f t="shared" si="0"/>
        <v>16.4374</v>
      </c>
      <c r="G18" s="26">
        <f t="shared" si="28"/>
        <v>101.89709999999999</v>
      </c>
      <c r="H18" s="9">
        <f t="shared" si="14"/>
        <v>0.10749651758212296</v>
      </c>
      <c r="I18" s="11">
        <f t="shared" si="1"/>
        <v>0.66638175147634915</v>
      </c>
      <c r="K18" s="65">
        <v>6.3E-2</v>
      </c>
      <c r="L18" s="65">
        <v>0</v>
      </c>
      <c r="N18" s="42">
        <f t="shared" si="31"/>
        <v>0.125</v>
      </c>
      <c r="O18" s="30">
        <f t="shared" si="32"/>
        <v>3977.1</v>
      </c>
      <c r="P18" s="29">
        <f t="shared" si="33"/>
        <v>3977.1</v>
      </c>
      <c r="Q18" s="9">
        <f t="shared" si="34"/>
        <v>0.12224780300678385</v>
      </c>
      <c r="R18" s="11">
        <f t="shared" si="35"/>
        <v>0.12224780300678385</v>
      </c>
      <c r="S18"/>
      <c r="T18" s="79"/>
      <c r="U18" s="90">
        <f t="shared" si="3"/>
        <v>0.12224780300678385</v>
      </c>
      <c r="V18" s="85">
        <f t="shared" si="4"/>
        <v>0.87775219699321616</v>
      </c>
      <c r="W18" s="86">
        <f t="shared" si="5"/>
        <v>4.1099746826339323E-2</v>
      </c>
      <c r="X18" s="86">
        <f t="shared" si="6"/>
        <v>5.5743566174202425E-4</v>
      </c>
      <c r="Y18" s="86">
        <f>X18+Y19</f>
        <v>5.5743566174202425E-4</v>
      </c>
      <c r="Z18" s="86">
        <f t="shared" si="8"/>
        <v>2.7373422208096032E-4</v>
      </c>
      <c r="AA18" s="84">
        <f t="shared" si="18"/>
        <v>0.99972626577791901</v>
      </c>
      <c r="AB18" s="89">
        <f t="shared" si="19"/>
        <v>1.8884515307086426E-3</v>
      </c>
      <c r="AC18" s="88">
        <f t="shared" si="9"/>
        <v>1.107927843070819E-3</v>
      </c>
      <c r="AD18" s="91">
        <f t="shared" si="20"/>
        <v>1.107927843070819E-3</v>
      </c>
      <c r="AU18" s="194" t="s">
        <v>80</v>
      </c>
      <c r="AV18" s="235">
        <f t="shared" ref="AV18:AY18" si="36">SLOPE(AV21:AV22,AV19:AV20)*0.65+INTERCEPT(AV21:AV22,AV19:AV20)</f>
        <v>50.44800778700251</v>
      </c>
      <c r="AW18" s="236">
        <f t="shared" si="36"/>
        <v>34.608434708272689</v>
      </c>
      <c r="AX18" s="191">
        <f>SLOPE(AX21:AX22,AX19:AX20)*0.65+INTERCEPT(AX21:AX22,AX19:AX20)</f>
        <v>42.39447681030115</v>
      </c>
      <c r="AY18" s="237">
        <f t="shared" si="36"/>
        <v>18.721663743083575</v>
      </c>
    </row>
    <row r="19" spans="1:66" ht="17.25" customHeight="1" thickBot="1">
      <c r="A19"/>
      <c r="B19" s="44">
        <v>31.166699999999999</v>
      </c>
      <c r="C19" s="44">
        <v>24.135999999999999</v>
      </c>
      <c r="E19" s="32">
        <f t="shared" si="0"/>
        <v>39.633299999999998</v>
      </c>
      <c r="F19" s="30">
        <f t="shared" si="0"/>
        <v>20.568000000000001</v>
      </c>
      <c r="G19" s="26">
        <f t="shared" si="28"/>
        <v>85.459699999999998</v>
      </c>
      <c r="H19" s="9">
        <f t="shared" si="14"/>
        <v>0.13450961670514225</v>
      </c>
      <c r="I19" s="11">
        <f t="shared" si="1"/>
        <v>0.55888523389422617</v>
      </c>
      <c r="K19"/>
      <c r="L19"/>
      <c r="N19" s="42">
        <f t="shared" si="31"/>
        <v>6.3E-2</v>
      </c>
      <c r="O19" s="30">
        <f t="shared" si="32"/>
        <v>0</v>
      </c>
      <c r="P19" s="29">
        <f t="shared" si="33"/>
        <v>0</v>
      </c>
      <c r="Q19" s="9">
        <f t="shared" si="34"/>
        <v>0</v>
      </c>
      <c r="R19" s="11">
        <f t="shared" si="35"/>
        <v>0</v>
      </c>
      <c r="S19"/>
      <c r="T19" s="79"/>
      <c r="U19" s="92">
        <f t="shared" si="3"/>
        <v>0</v>
      </c>
      <c r="V19" s="93">
        <f t="shared" si="4"/>
        <v>1</v>
      </c>
      <c r="W19" s="94">
        <f t="shared" si="5"/>
        <v>2.917792575477824E-2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9"/>
        <v>0</v>
      </c>
      <c r="AD19" s="98">
        <f>AC19</f>
        <v>0</v>
      </c>
      <c r="AU19" s="193"/>
      <c r="AV19" s="170">
        <f t="shared" ref="AV19:AW19" si="37">INDEX(AV8:AV16,MATCH(0.65,AV8:AV16,-1))</f>
        <v>0.80601950166617042</v>
      </c>
      <c r="AW19" s="170">
        <f t="shared" si="37"/>
        <v>1</v>
      </c>
      <c r="AX19" s="170">
        <f>INDEX(AX8:AX16,MATCH(0.65,AX8:AX16,-1))</f>
        <v>0.90300975083308521</v>
      </c>
      <c r="AY19" s="170">
        <f t="shared" ref="AY19" si="38">INDEX(AY8:AY16,MATCH(0.65,AY8:AY16,-1))</f>
        <v>0.91566147551897448</v>
      </c>
    </row>
    <row r="20" spans="1:66" ht="17.25" customHeight="1">
      <c r="A20"/>
      <c r="B20" s="44">
        <v>22.7</v>
      </c>
      <c r="C20" s="44">
        <v>24.393599999999999</v>
      </c>
      <c r="E20" s="32">
        <f t="shared" si="0"/>
        <v>31.166699999999999</v>
      </c>
      <c r="F20" s="30">
        <f t="shared" si="0"/>
        <v>24.135999999999999</v>
      </c>
      <c r="G20" s="26">
        <f t="shared" si="28"/>
        <v>64.8917</v>
      </c>
      <c r="H20" s="9">
        <f t="shared" si="14"/>
        <v>0.15784345141945316</v>
      </c>
      <c r="I20" s="11">
        <f t="shared" si="1"/>
        <v>0.4243756171890839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1.7044896402950427</v>
      </c>
      <c r="AC20" s="78">
        <f>SUM(AC8:AC19)</f>
        <v>0.99999999999999989</v>
      </c>
      <c r="AD20" s="148"/>
      <c r="AV20" s="170" cm="1">
        <f t="array" ref="AV20">INDEX(AV8:AV16,MATCH(0.65,AV8:AV16,-1)+1)</f>
        <v>0.43761432736795092</v>
      </c>
      <c r="AW20" s="170" cm="1">
        <f t="array" ref="AW20">INDEX(AW8:AW16,MATCH(0.65,AW8:AW16,-1)+1)</f>
        <v>0.61893829441086612</v>
      </c>
      <c r="AX20" s="170" cm="1">
        <f t="array" ref="AX20">INDEX(AX8:AX16,MATCH(0.65,AX8:AX16,-1)+1)</f>
        <v>0.52827631088940852</v>
      </c>
      <c r="AY20" s="170" cm="1">
        <f t="array" ref="AY20">INDEX(AY8:AY16,MATCH(0.65,AY8:AY16,-1)+1)</f>
        <v>0.59554730413025503</v>
      </c>
      <c r="BD20" s="169"/>
    </row>
    <row r="21" spans="1:66" ht="17.25" customHeight="1">
      <c r="A21"/>
      <c r="B21" s="44">
        <v>14.2333</v>
      </c>
      <c r="C21" s="44">
        <v>16.362100000000002</v>
      </c>
      <c r="E21" s="32">
        <f t="shared" si="0"/>
        <v>22.7</v>
      </c>
      <c r="F21" s="30">
        <f t="shared" si="0"/>
        <v>24.393599999999999</v>
      </c>
      <c r="G21" s="26">
        <f t="shared" si="28"/>
        <v>40.755700000000004</v>
      </c>
      <c r="H21" s="9">
        <f t="shared" si="14"/>
        <v>0.15952809150420835</v>
      </c>
      <c r="I21" s="11">
        <f t="shared" si="1"/>
        <v>0.26653216576963074</v>
      </c>
      <c r="K21"/>
      <c r="L21"/>
      <c r="N21" t="s">
        <v>80</v>
      </c>
      <c r="O21" s="159">
        <f>N11+(0.65-R11)/(R10-R11)*(N10-N11)</f>
        <v>18.643772205158818</v>
      </c>
      <c r="S21"/>
      <c r="T21"/>
      <c r="W21" t="s">
        <v>80</v>
      </c>
      <c r="X21" s="159">
        <f>N10+(0.65-AD10)/(AD9-AD10)*(N9-N10)</f>
        <v>34.526921123639163</v>
      </c>
      <c r="AV21" s="170">
        <f t="shared" ref="AV21:AW21" si="39">INDEX($AU$8:$AU$16,MATCH(0.65,AV8:AV16,-1))</f>
        <v>64</v>
      </c>
      <c r="AW21" s="170">
        <f t="shared" si="39"/>
        <v>64</v>
      </c>
      <c r="AX21" s="170">
        <f>INDEX($AU$8:$AU$16,MATCH(0.65,AX8:AX16,-1))</f>
        <v>64</v>
      </c>
      <c r="AY21" s="170">
        <f t="shared" ref="AY21" si="40">INDEX($AU$8:$AU$16,MATCH(0.65,AY8:AY16,-1))</f>
        <v>32</v>
      </c>
      <c r="BD21" s="169"/>
    </row>
    <row r="22" spans="1:66" ht="17.25" customHeight="1">
      <c r="A22"/>
      <c r="B22" s="63">
        <v>12</v>
      </c>
      <c r="C22" s="63">
        <v>0</v>
      </c>
      <c r="E22" s="32">
        <f t="shared" si="0"/>
        <v>14.2333</v>
      </c>
      <c r="F22" s="30">
        <f t="shared" si="0"/>
        <v>16.362100000000002</v>
      </c>
      <c r="G22" s="26">
        <f>F22</f>
        <v>16.362100000000002</v>
      </c>
      <c r="H22" s="9">
        <f t="shared" si="14"/>
        <v>0.1070040742654224</v>
      </c>
      <c r="I22" s="11">
        <f>H22</f>
        <v>0.1070040742654224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/>
      <c r="C23"/>
      <c r="E23" s="32">
        <f t="shared" ref="E23" si="41">B22</f>
        <v>12</v>
      </c>
      <c r="F23" s="30">
        <f t="shared" ref="F23" si="42">C22</f>
        <v>0</v>
      </c>
      <c r="G23" s="26">
        <f>F23</f>
        <v>0</v>
      </c>
      <c r="H23" s="9">
        <f t="shared" ref="H23" si="43">F23/$C$6</f>
        <v>0</v>
      </c>
      <c r="I23" s="11">
        <f>H23</f>
        <v>0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I24" s="23"/>
      <c r="N24"/>
      <c r="O24"/>
      <c r="P24"/>
      <c r="Q24"/>
      <c r="R24"/>
      <c r="AU24" s="194" t="s">
        <v>176</v>
      </c>
      <c r="AV24" s="235">
        <f t="shared" ref="AV24:AW24" si="44">SLOPE(AV27:AV28,AV25:AV26)*0.84+INTERCEPT(AV27:AV28,AV25:AV26)</f>
        <v>75.486033839576464</v>
      </c>
      <c r="AW24" s="236">
        <f t="shared" si="44"/>
        <v>50.563855866638946</v>
      </c>
      <c r="AX24" s="191">
        <f>SLOPE(AX27:AX28,AX25:AX26)*0.84+INTERCEPT(AX27:AX28,AX25:AX26)</f>
        <v>58.619343213774066</v>
      </c>
      <c r="AY24" s="237">
        <f>SLOPE(AY27:AY28,AY25:AY26)*0.84+INTERCEPT(AY27:AY28,AY25:AY26)</f>
        <v>28.218275488861245</v>
      </c>
    </row>
    <row r="25" spans="1:66" ht="17.25" customHeight="1" thickBot="1">
      <c r="A25"/>
      <c r="B25"/>
      <c r="C25"/>
      <c r="E25" t="s">
        <v>80</v>
      </c>
      <c r="F25" s="159">
        <f>E19+(0.65-I19)/(I18-I19)*(E18-E19)</f>
        <v>46.809731456008848</v>
      </c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0.99535830422756733</v>
      </c>
      <c r="AW25" s="170">
        <f t="shared" si="45"/>
        <v>1</v>
      </c>
      <c r="AX25" s="170">
        <f>INDEX(AX8:AX16,MATCH(0.84,AX8:AX16,-1))</f>
        <v>0.90300975083308521</v>
      </c>
      <c r="AY25" s="170">
        <f>INDEX(AY8:AY16,MATCH(0.84,AY8:AY16,-1))</f>
        <v>0.91566147551897448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s="239" t="s">
        <v>176</v>
      </c>
      <c r="F26" s="240">
        <f t="shared" ref="F26" si="46">SLOPE(F29:F30,F27:F28)*0.84+INTERCEPT(F29:F30,F27:F28)</f>
        <v>69.565885792564586</v>
      </c>
      <c r="I26" s="23"/>
      <c r="M26"/>
      <c r="N26" s="287"/>
      <c r="O26"/>
      <c r="P26"/>
      <c r="Q26"/>
      <c r="R26"/>
      <c r="Z26" s="82"/>
      <c r="AV26" s="170">
        <f t="shared" ref="AV26:AW26" si="47">INDEX(AV8:AV16,MATCH(0.84,AV8:AV16,-1)+1)</f>
        <v>0.80601950166617042</v>
      </c>
      <c r="AW26" s="170">
        <f t="shared" si="47"/>
        <v>0.61893829441086612</v>
      </c>
      <c r="AX26" s="170">
        <f>INDEX(AX8:AX16,MATCH(0.84,AX8:AX16,-1)+1)</f>
        <v>0.52827631088940852</v>
      </c>
      <c r="AY26" s="170">
        <f>INDEX(AY8:AY16,MATCH(0.84,AY8:AY16,-1)+1)</f>
        <v>0.59554730413025503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F27" s="170">
        <f>INDEX(I7:I23,MATCH(0.84,I7:I23,-1))</f>
        <v>0.86271491259621635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8">INDEX($AU$8:$AU$16,MATCH(0.84,AV8:AV16,-1))</f>
        <v>128</v>
      </c>
      <c r="AW27" s="170">
        <f t="shared" si="48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E28"/>
      <c r="F28" s="170">
        <f>INDEX(I7:I23,MATCH(0.84,I7:I23,-1)+1)</f>
        <v>0.81382961330447146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0.1160615752272498</v>
      </c>
      <c r="R28" s="123">
        <f>Q28</f>
        <v>0.1160615752272498</v>
      </c>
      <c r="T28" s="113"/>
      <c r="U28" s="115">
        <f>U29+R28</f>
        <v>1</v>
      </c>
      <c r="V28" s="115">
        <f>U28-V31-V34-V37-V40-V43</f>
        <v>0.2219144740184098</v>
      </c>
      <c r="X28" s="130">
        <v>63</v>
      </c>
      <c r="Y28" s="131">
        <f>V28</f>
        <v>0.2219144740184098</v>
      </c>
      <c r="Z28" s="132">
        <f>ROUND(Y28*100,0)</f>
        <v>22</v>
      </c>
      <c r="AV28" s="170">
        <f t="shared" ref="AV28:AW28" si="50">INDEX($AU$8:$AU$16,MATCH(0.84,AV8:AV16,-1)+1)</f>
        <v>64</v>
      </c>
      <c r="AW28" s="170">
        <f t="shared" si="50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(I16-I17)/(E16-E17)*(B29-E17)+I17</f>
        <v>0.79846108529309279</v>
      </c>
      <c r="F29" s="170">
        <f>INDEX(E7:E23,MATCH(0.84,I7:I23,-1))</f>
        <v>73.5</v>
      </c>
      <c r="K29" s="44">
        <v>63</v>
      </c>
      <c r="L29" s="69">
        <f>((R9-R10)/(N9-N10))*(K29-N10)+R10</f>
        <v>0.9694157642524075</v>
      </c>
      <c r="N29" s="111"/>
      <c r="O29" s="124">
        <v>63</v>
      </c>
      <c r="P29" s="85">
        <f t="shared" ref="P29:P34" si="51">(C29+L29)/2</f>
        <v>0.8839384247727502</v>
      </c>
      <c r="Q29" s="119">
        <f t="shared" si="49"/>
        <v>0.21170579758232</v>
      </c>
      <c r="R29" s="125">
        <f t="shared" ref="R29:R32" si="52">Q29/2</f>
        <v>0.10585289879116</v>
      </c>
      <c r="S29" s="12"/>
      <c r="T29" s="129">
        <v>63</v>
      </c>
      <c r="U29" s="115">
        <f>P29</f>
        <v>0.8839384247727502</v>
      </c>
      <c r="V29" s="115"/>
      <c r="W29" s="12"/>
      <c r="X29" s="133">
        <v>31.5</v>
      </c>
      <c r="Y29" s="88">
        <f>V31</f>
        <v>0.25800940411623541</v>
      </c>
      <c r="Z29" s="134">
        <f t="shared" ref="Z29:Z33" si="53">ROUND(Y29*100,0)</f>
        <v>26</v>
      </c>
    </row>
    <row r="30" spans="1:66" customFormat="1" ht="14.4">
      <c r="B30" s="44">
        <v>31.5</v>
      </c>
      <c r="C30" s="69">
        <f>(I19-I20)/(E19-E20)*(B30-E20)+I20</f>
        <v>0.42967078351887672</v>
      </c>
      <c r="F30" s="170">
        <f>INDEX(E7:E23,MATCH(0.84,I7:I23,-1)+1)</f>
        <v>65.033299999999997</v>
      </c>
      <c r="K30" s="44">
        <v>31.5</v>
      </c>
      <c r="L30" s="69">
        <f>R10</f>
        <v>0.91479447086198362</v>
      </c>
      <c r="N30" s="111"/>
      <c r="O30" s="124">
        <v>31.5</v>
      </c>
      <c r="P30" s="85">
        <f t="shared" si="51"/>
        <v>0.6722326271904302</v>
      </c>
      <c r="Q30" s="119">
        <f t="shared" si="49"/>
        <v>0.30431301065015082</v>
      </c>
      <c r="R30" s="125">
        <f t="shared" si="52"/>
        <v>0.15215650532507541</v>
      </c>
      <c r="S30" s="12"/>
      <c r="T30" s="114"/>
      <c r="U30" s="115">
        <f>U29-R29</f>
        <v>0.7780855259815902</v>
      </c>
      <c r="V30" s="115"/>
      <c r="W30" s="12"/>
      <c r="X30" s="133">
        <v>16</v>
      </c>
      <c r="Y30" s="88">
        <f>V34</f>
        <v>0.25052348659748047</v>
      </c>
      <c r="Z30" s="134">
        <f t="shared" si="53"/>
        <v>25</v>
      </c>
    </row>
    <row r="31" spans="1:66" customFormat="1" ht="14.4">
      <c r="B31" s="44">
        <v>16</v>
      </c>
      <c r="C31" s="69">
        <f>(I21-I22)/(E21-E22)*(B31-E22)+I22</f>
        <v>0.14029192895030373</v>
      </c>
      <c r="K31" s="44">
        <v>16</v>
      </c>
      <c r="L31" s="69">
        <f>R11</f>
        <v>0.59554730413025503</v>
      </c>
      <c r="N31" s="111"/>
      <c r="O31" s="124">
        <v>16</v>
      </c>
      <c r="P31" s="85">
        <f t="shared" si="51"/>
        <v>0.36791961654027938</v>
      </c>
      <c r="Q31" s="119">
        <f t="shared" si="49"/>
        <v>0.19673396254481013</v>
      </c>
      <c r="R31" s="125">
        <f t="shared" si="52"/>
        <v>9.8366981272405063E-2</v>
      </c>
      <c r="S31" s="12"/>
      <c r="T31" s="114"/>
      <c r="U31" s="115">
        <f>U32+R29</f>
        <v>0.7780855259815902</v>
      </c>
      <c r="V31" s="115">
        <f>U31-V34-V37-V40-V43</f>
        <v>0.25800940411623541</v>
      </c>
      <c r="W31" s="12"/>
      <c r="X31" s="133">
        <v>8</v>
      </c>
      <c r="Y31" s="88">
        <f>V37</f>
        <v>0.1409589875675322</v>
      </c>
      <c r="Z31" s="134">
        <f t="shared" si="53"/>
        <v>14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0.34237130799093851</v>
      </c>
      <c r="N32" s="111"/>
      <c r="O32" s="124">
        <v>8</v>
      </c>
      <c r="P32" s="85">
        <f t="shared" si="51"/>
        <v>0.17118565399546926</v>
      </c>
      <c r="Q32" s="119">
        <f t="shared" si="49"/>
        <v>8.5184012590254252E-2</v>
      </c>
      <c r="R32" s="125">
        <f t="shared" si="52"/>
        <v>4.2592006295127126E-2</v>
      </c>
      <c r="S32" s="12"/>
      <c r="T32" s="114">
        <v>31.5</v>
      </c>
      <c r="U32" s="115">
        <f>P30</f>
        <v>0.6722326271904302</v>
      </c>
      <c r="V32" s="115"/>
      <c r="W32" s="12"/>
      <c r="X32" s="133">
        <v>2</v>
      </c>
      <c r="Y32" s="88">
        <f>V40</f>
        <v>4.5470613006445754E-2</v>
      </c>
      <c r="Z32" s="134">
        <f t="shared" si="53"/>
        <v>5</v>
      </c>
    </row>
    <row r="33" spans="2:26" customFormat="1" ht="15" thickBot="1">
      <c r="B33" s="65">
        <v>2</v>
      </c>
      <c r="C33" s="69">
        <v>0</v>
      </c>
      <c r="K33" s="65">
        <v>2</v>
      </c>
      <c r="L33" s="69">
        <f>R14</f>
        <v>0.17200328281043001</v>
      </c>
      <c r="N33" s="111"/>
      <c r="O33" s="124">
        <v>2</v>
      </c>
      <c r="P33" s="85">
        <f t="shared" si="51"/>
        <v>8.6001641405215004E-2</v>
      </c>
      <c r="Q33" s="119">
        <f t="shared" si="49"/>
        <v>5.7572134226372557E-3</v>
      </c>
      <c r="R33" s="125">
        <f>Q33/2</f>
        <v>2.8786067113186278E-3</v>
      </c>
      <c r="S33" s="12"/>
      <c r="T33" s="114"/>
      <c r="U33" s="115">
        <f>U32-R30</f>
        <v>0.52007612186535479</v>
      </c>
      <c r="V33" s="115"/>
      <c r="W33" s="12"/>
      <c r="X33" s="135">
        <v>0.5</v>
      </c>
      <c r="Y33" s="97">
        <f>V43</f>
        <v>8.3123034693896369E-2</v>
      </c>
      <c r="Z33" s="136">
        <f t="shared" si="53"/>
        <v>8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0.1604888559651555</v>
      </c>
      <c r="N34" s="111"/>
      <c r="O34" s="126">
        <v>0.5</v>
      </c>
      <c r="P34" s="93">
        <f t="shared" si="51"/>
        <v>8.0244427982577748E-2</v>
      </c>
      <c r="Q34" s="127"/>
      <c r="R34" s="128"/>
      <c r="S34" s="12"/>
      <c r="T34" s="114"/>
      <c r="U34" s="115">
        <f>U35+R30</f>
        <v>0.52007612186535479</v>
      </c>
      <c r="V34" s="115">
        <f>U34-V37-V40-V43</f>
        <v>0.25052348659748047</v>
      </c>
      <c r="W34" s="12"/>
      <c r="X34" s="79"/>
      <c r="Y34" s="79"/>
      <c r="Z34" s="116">
        <f>SUM(Z28:Z33)</f>
        <v>100</v>
      </c>
    </row>
    <row r="35" spans="2:26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0.36791961654027938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0.26955263526787432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0.26955263526787432</v>
      </c>
      <c r="V37" s="115">
        <f>U37-V40-V43</f>
        <v>0.1409589875675322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0.17118565399546926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0.12859364770034212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0.12859364770034212</v>
      </c>
      <c r="V40" s="115">
        <f>U40-V43</f>
        <v>4.5470613006445754E-2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8.6001641405215004E-2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8.3123034693896369E-2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8.3123034693896369E-2</v>
      </c>
      <c r="V43" s="115">
        <f>U43</f>
        <v>8.3123034693896369E-2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8.0244427982577748E-2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>
      <c r="B105" s="12"/>
      <c r="C105" s="13"/>
    </row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N114"/>
  <sheetViews>
    <sheetView topLeftCell="AC1" zoomScale="80" zoomScaleNormal="80" workbookViewId="0">
      <selection activeCell="AW37" sqref="AW37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6.332031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9.6640625" style="12" customWidth="1"/>
    <col min="24" max="24" width="34.332031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7.5546875" style="12" customWidth="1"/>
    <col min="29" max="29" width="34.66406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38</v>
      </c>
      <c r="D5" s="20"/>
      <c r="E5" s="2" t="s">
        <v>0</v>
      </c>
      <c r="F5" s="34" t="str">
        <f>pos20b!C5</f>
        <v>position 20b</v>
      </c>
      <c r="G5" s="35"/>
      <c r="H5" s="35"/>
      <c r="I5" s="36"/>
      <c r="K5" s="21" t="s">
        <v>12</v>
      </c>
      <c r="L5" s="22" t="str">
        <f>C5</f>
        <v>position 20b</v>
      </c>
      <c r="N5" s="2" t="s">
        <v>0</v>
      </c>
      <c r="O5" s="34" t="str">
        <f>pos20b!L5</f>
        <v>position 20b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150.59640000000002</v>
      </c>
      <c r="D6" s="20"/>
      <c r="E6" s="5" t="s">
        <v>4</v>
      </c>
      <c r="F6" s="37">
        <f>pos20b!C6</f>
        <v>150.59640000000002</v>
      </c>
      <c r="G6" s="38"/>
      <c r="H6" s="38"/>
      <c r="I6" s="39"/>
      <c r="K6" s="27" t="s">
        <v>6</v>
      </c>
      <c r="L6" s="28">
        <f>SUM(L7:L17)</f>
        <v>37513.800000000003</v>
      </c>
      <c r="N6" s="5" t="s">
        <v>4</v>
      </c>
      <c r="O6" s="37">
        <f>pos20b!L6</f>
        <v>37513.800000000003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87</v>
      </c>
      <c r="L7" s="44">
        <v>779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91.4</v>
      </c>
      <c r="C8" s="44">
        <v>2.1324000000000001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150.59639999999996</v>
      </c>
      <c r="H8" s="9">
        <f t="shared" ref="H8:H24" si="2">F8/$C$6</f>
        <v>0</v>
      </c>
      <c r="I8" s="10">
        <f t="shared" ref="I8" si="3">I9+H8</f>
        <v>1</v>
      </c>
      <c r="K8" s="44">
        <v>63</v>
      </c>
      <c r="L8" s="44">
        <v>1510</v>
      </c>
      <c r="N8" s="42">
        <f>K7</f>
        <v>87</v>
      </c>
      <c r="O8" s="30">
        <f>L7</f>
        <v>779</v>
      </c>
      <c r="P8" s="29">
        <f>O8+P9</f>
        <v>37513.800000000003</v>
      </c>
      <c r="Q8" s="9">
        <f>O8/$L$6</f>
        <v>2.0765691558839679E-2</v>
      </c>
      <c r="R8" s="10">
        <f t="shared" ref="R8:R15" si="4">R9+Q8</f>
        <v>0.99999999999999989</v>
      </c>
      <c r="S8"/>
      <c r="T8" s="79"/>
      <c r="U8" s="137">
        <f t="shared" ref="U8:U19" si="5">Q8</f>
        <v>2.0765691558839679E-2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1.7703305459919603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86.2</v>
      </c>
      <c r="C9" s="44">
        <v>2.7282999999999999</v>
      </c>
      <c r="D9" s="20"/>
      <c r="E9" s="32">
        <f t="shared" si="0"/>
        <v>91.4</v>
      </c>
      <c r="F9" s="30">
        <f t="shared" si="1"/>
        <v>2.1324000000000001</v>
      </c>
      <c r="G9" s="29">
        <f>F9+G10</f>
        <v>150.59639999999996</v>
      </c>
      <c r="H9" s="9">
        <f t="shared" si="2"/>
        <v>1.4159701028709849E-2</v>
      </c>
      <c r="I9" s="10">
        <f t="shared" ref="I9:I22" si="16">I10+H9</f>
        <v>1</v>
      </c>
      <c r="K9" s="44">
        <v>31.5</v>
      </c>
      <c r="L9" s="44">
        <v>14884</v>
      </c>
      <c r="N9" s="42">
        <f t="shared" ref="N9:O16" si="17">K8</f>
        <v>63</v>
      </c>
      <c r="O9" s="30">
        <f t="shared" si="17"/>
        <v>1510</v>
      </c>
      <c r="P9" s="29">
        <f t="shared" ref="P9:P15" si="18">O9+P10</f>
        <v>36734.800000000003</v>
      </c>
      <c r="Q9" s="9">
        <f t="shared" ref="Q9:Q16" si="19">O9/$L$6</f>
        <v>4.0251853984400406E-2</v>
      </c>
      <c r="R9" s="11">
        <f t="shared" si="4"/>
        <v>0.97923430844116022</v>
      </c>
      <c r="S9"/>
      <c r="T9" s="79"/>
      <c r="U9" s="90">
        <f t="shared" si="5"/>
        <v>4.0251853984400406E-2</v>
      </c>
      <c r="V9" s="85">
        <f t="shared" si="6"/>
        <v>2.0765691558839783E-2</v>
      </c>
      <c r="W9" s="86">
        <f t="shared" si="7"/>
        <v>0.85096294339676315</v>
      </c>
      <c r="X9" s="86">
        <f t="shared" si="8"/>
        <v>0.49337816228627662</v>
      </c>
      <c r="Y9" s="86">
        <f t="shared" si="9"/>
        <v>0.77033054599196027</v>
      </c>
      <c r="Z9" s="86">
        <f t="shared" si="10"/>
        <v>0.43513373688094215</v>
      </c>
      <c r="AA9" s="84">
        <f t="shared" ref="AA9:AA18" si="20">1-Z9</f>
        <v>0.56486626311905785</v>
      </c>
      <c r="AB9" s="89">
        <f t="shared" ref="AB9:AB18" si="21">X9*(U9/W9)*(AA9/V9)</f>
        <v>0.63482555539141727</v>
      </c>
      <c r="AC9" s="88">
        <f t="shared" si="11"/>
        <v>0.30248261433746504</v>
      </c>
      <c r="AD9" s="91">
        <f t="shared" ref="AD9:AD18" si="22">AC9+AD10</f>
        <v>1</v>
      </c>
      <c r="AU9" s="58">
        <v>128</v>
      </c>
      <c r="AV9" s="168">
        <f t="shared" ref="AV9:AV16" si="23">IFERROR(SLOPE(BE9:BF9,BC9:BD9)*AU9+INTERCEPT(BE9:BF9,BC9:BD9),0)</f>
        <v>1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0.13521750341156391</v>
      </c>
      <c r="BA9" s="189">
        <f t="shared" ref="BA9:BA15" si="25">AY9-AY10</f>
        <v>1.9900454410554769E-2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91.4</v>
      </c>
      <c r="BE9" s="170">
        <f t="shared" ref="BE9:BE16" si="27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81</v>
      </c>
      <c r="C10" s="44">
        <v>3.4872000000000001</v>
      </c>
      <c r="D10" s="20"/>
      <c r="E10" s="32">
        <f t="shared" si="0"/>
        <v>86.2</v>
      </c>
      <c r="F10" s="30">
        <f t="shared" si="1"/>
        <v>2.7282999999999999</v>
      </c>
      <c r="G10" s="26">
        <f>F10+G11</f>
        <v>148.46399999999997</v>
      </c>
      <c r="H10" s="9">
        <f t="shared" si="2"/>
        <v>1.8116634926200092E-2</v>
      </c>
      <c r="I10" s="11">
        <f t="shared" si="16"/>
        <v>0.98584029897129022</v>
      </c>
      <c r="K10" s="44">
        <v>16</v>
      </c>
      <c r="L10" s="44">
        <v>7390.9</v>
      </c>
      <c r="N10" s="42">
        <f t="shared" si="17"/>
        <v>31.5</v>
      </c>
      <c r="O10" s="30">
        <f t="shared" si="17"/>
        <v>14884</v>
      </c>
      <c r="P10" s="29">
        <f t="shared" si="18"/>
        <v>35224.800000000003</v>
      </c>
      <c r="Q10" s="9">
        <f t="shared" si="19"/>
        <v>0.39676065874424876</v>
      </c>
      <c r="R10" s="11">
        <f t="shared" si="4"/>
        <v>0.93898245445675976</v>
      </c>
      <c r="S10"/>
      <c r="T10" s="79"/>
      <c r="U10" s="90">
        <f t="shared" si="5"/>
        <v>0.39676065874424876</v>
      </c>
      <c r="V10" s="85">
        <f t="shared" si="6"/>
        <v>6.1017545543240237E-2</v>
      </c>
      <c r="W10" s="86">
        <f t="shared" si="7"/>
        <v>0.60172166781431546</v>
      </c>
      <c r="X10" s="86">
        <f t="shared" si="8"/>
        <v>0.15128433925130183</v>
      </c>
      <c r="Y10" s="86">
        <f t="shared" si="9"/>
        <v>0.27695238370568359</v>
      </c>
      <c r="Z10" s="86">
        <f t="shared" si="10"/>
        <v>0.15644105804574493</v>
      </c>
      <c r="AA10" s="84">
        <f t="shared" si="20"/>
        <v>0.84355894195425507</v>
      </c>
      <c r="AB10" s="89">
        <f t="shared" si="21"/>
        <v>1.3790741701919813</v>
      </c>
      <c r="AC10" s="88">
        <f t="shared" si="11"/>
        <v>0.65710328896217651</v>
      </c>
      <c r="AD10" s="91">
        <f t="shared" si="22"/>
        <v>0.69751738566253507</v>
      </c>
      <c r="AU10" s="58">
        <v>64</v>
      </c>
      <c r="AV10" s="168">
        <f t="shared" si="23"/>
        <v>0.86478249658843609</v>
      </c>
      <c r="AW10" s="168">
        <f t="shared" si="12"/>
        <v>1</v>
      </c>
      <c r="AX10" s="168">
        <f t="shared" si="13"/>
        <v>0.93239124829421804</v>
      </c>
      <c r="AY10" s="168">
        <f t="shared" si="24"/>
        <v>0.98009954558944523</v>
      </c>
      <c r="AZ10" s="188">
        <f t="shared" si="14"/>
        <v>0.52689524399704724</v>
      </c>
      <c r="BA10" s="189">
        <f t="shared" si="25"/>
        <v>4.0478172815472724E-2</v>
      </c>
      <c r="BB10" s="74"/>
      <c r="BC10" s="171">
        <f t="shared" si="26"/>
        <v>65.400000000000006</v>
      </c>
      <c r="BD10" s="170" cm="1">
        <f t="array" ref="BD10">IFERROR(INDEX($E$8:$E$24,MATCH(AU10,$E$8:$E$24,-1)+1),BC10)</f>
        <v>60.2</v>
      </c>
      <c r="BE10" s="170">
        <f t="shared" si="27"/>
        <v>0.87752960894151522</v>
      </c>
      <c r="BF10" s="172" cm="1">
        <f t="array" ref="BF10">IFERROR(INDEX($I$8:$I$24,MATCH(AU10,$E$8:$E$24,-1)+1),BE10)</f>
        <v>0.83018319163007881</v>
      </c>
      <c r="BG10" s="170">
        <f t="shared" si="15"/>
        <v>87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8"/>
        <v>87</v>
      </c>
      <c r="BL10" s="170" cm="1">
        <f t="array" ref="BL10">IFERROR(INDEX($N$8:$N$24,MATCH(AU10,$N$8:$N$24,-1)+1),BK10)</f>
        <v>63</v>
      </c>
      <c r="BM10" s="170">
        <f t="shared" si="29"/>
        <v>0.99999999999999989</v>
      </c>
      <c r="BN10" s="172" cm="1">
        <f t="array" ref="BN10">IFERROR(INDEX($R$8:$R$24,MATCH(AU10,$N$8:$N$24,-1)+1),BM10)</f>
        <v>0.97923430844116022</v>
      </c>
    </row>
    <row r="11" spans="1:66" ht="17.25" customHeight="1">
      <c r="A11"/>
      <c r="B11" s="44">
        <v>75.8</v>
      </c>
      <c r="C11" s="44">
        <v>4.4470000000000001</v>
      </c>
      <c r="D11" s="20"/>
      <c r="E11" s="32">
        <f t="shared" si="0"/>
        <v>81</v>
      </c>
      <c r="F11" s="30">
        <f t="shared" si="1"/>
        <v>3.4872000000000001</v>
      </c>
      <c r="G11" s="26">
        <f t="shared" ref="G11:G22" si="31">G12+F11</f>
        <v>145.73569999999998</v>
      </c>
      <c r="H11" s="9">
        <f t="shared" si="2"/>
        <v>2.3155932014311098E-2</v>
      </c>
      <c r="I11" s="11">
        <f t="shared" si="16"/>
        <v>0.96772366404509014</v>
      </c>
      <c r="K11" s="44">
        <v>8</v>
      </c>
      <c r="L11" s="44">
        <v>3490.4</v>
      </c>
      <c r="N11" s="42">
        <f t="shared" si="17"/>
        <v>16</v>
      </c>
      <c r="O11" s="30">
        <f t="shared" si="17"/>
        <v>7390.9</v>
      </c>
      <c r="P11" s="29">
        <f t="shared" si="18"/>
        <v>20340.8</v>
      </c>
      <c r="Q11" s="9">
        <f t="shared" si="19"/>
        <v>0.19701816398232114</v>
      </c>
      <c r="R11" s="11">
        <f t="shared" si="4"/>
        <v>0.54222179571251106</v>
      </c>
      <c r="S11"/>
      <c r="T11" s="79"/>
      <c r="U11" s="90">
        <f t="shared" si="5"/>
        <v>0.19701816398232114</v>
      </c>
      <c r="V11" s="85">
        <f t="shared" si="6"/>
        <v>0.45777820428748894</v>
      </c>
      <c r="W11" s="86">
        <f t="shared" si="7"/>
        <v>0.42884501393511792</v>
      </c>
      <c r="X11" s="86">
        <f t="shared" si="8"/>
        <v>6.4857168456332021E-2</v>
      </c>
      <c r="Y11" s="86">
        <f t="shared" si="9"/>
        <v>0.12566804445438176</v>
      </c>
      <c r="Z11" s="86">
        <f t="shared" si="10"/>
        <v>7.0985638664426268E-2</v>
      </c>
      <c r="AA11" s="84">
        <f t="shared" si="20"/>
        <v>0.92901436133557369</v>
      </c>
      <c r="AB11" s="89">
        <f t="shared" si="21"/>
        <v>6.0468779545158932E-2</v>
      </c>
      <c r="AC11" s="88">
        <f t="shared" si="11"/>
        <v>2.8812253015456962E-2</v>
      </c>
      <c r="AD11" s="91">
        <f t="shared" si="22"/>
        <v>4.0414096700358559E-2</v>
      </c>
      <c r="AU11" s="58">
        <v>32</v>
      </c>
      <c r="AV11" s="168">
        <f t="shared" si="23"/>
        <v>0.33788725259138885</v>
      </c>
      <c r="AW11" s="168">
        <f t="shared" si="12"/>
        <v>0.70231869700122496</v>
      </c>
      <c r="AX11" s="168">
        <f t="shared" si="13"/>
        <v>0.52010297479630685</v>
      </c>
      <c r="AY11" s="168">
        <f t="shared" si="24"/>
        <v>0.93962137277397251</v>
      </c>
      <c r="AZ11" s="188">
        <f t="shared" si="14"/>
        <v>0.33788725259138885</v>
      </c>
      <c r="BA11" s="189">
        <f t="shared" si="25"/>
        <v>0.39739957706146145</v>
      </c>
      <c r="BB11" s="74"/>
      <c r="BC11" s="171">
        <f t="shared" si="26"/>
        <v>34.200000000000003</v>
      </c>
      <c r="BD11" s="170" cm="1">
        <f t="array" ref="BD11">IFERROR(INDEX($E$8:$E$24,MATCH(AU11,$E$8:$E$24,-1)+1),BC11)</f>
        <v>29</v>
      </c>
      <c r="BE11" s="170">
        <f t="shared" si="27"/>
        <v>0.38974238428010227</v>
      </c>
      <c r="BF11" s="172" cm="1">
        <f t="array" ref="BF11">IFERROR(INDEX($I$8:$I$24,MATCH(AU11,$E$8:$E$24,-1)+1),BE11)</f>
        <v>0.26717570937950702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1</v>
      </c>
      <c r="BJ11" s="172" cm="1">
        <f t="array" ref="BJ11">IFERROR(INDEX($AD$8:$AD$24,MATCH(AU11,$N$8:$N$24,-1)+1),BI11)</f>
        <v>0.69751738566253507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0.97923430844116022</v>
      </c>
      <c r="BN11" s="172" cm="1">
        <f t="array" ref="BN11">IFERROR(INDEX($R$8:$R$24,MATCH(AU11,$N$8:$N$24,-1)+1),BM11)</f>
        <v>0.93898245445675976</v>
      </c>
    </row>
    <row r="12" spans="1:66" ht="17.25" customHeight="1">
      <c r="A12"/>
      <c r="B12" s="44">
        <v>70.599999999999994</v>
      </c>
      <c r="C12" s="44">
        <v>5.6486999999999998</v>
      </c>
      <c r="D12" s="20"/>
      <c r="E12" s="32">
        <f t="shared" si="0"/>
        <v>75.8</v>
      </c>
      <c r="F12" s="30">
        <f t="shared" si="1"/>
        <v>4.4470000000000001</v>
      </c>
      <c r="G12" s="26">
        <f t="shared" si="31"/>
        <v>142.24849999999998</v>
      </c>
      <c r="H12" s="9">
        <f t="shared" si="2"/>
        <v>2.9529258335524618E-2</v>
      </c>
      <c r="I12" s="11">
        <f t="shared" si="16"/>
        <v>0.94456773203077904</v>
      </c>
      <c r="K12" s="44">
        <v>4</v>
      </c>
      <c r="L12" s="44">
        <v>2210.3000000000002</v>
      </c>
      <c r="N12" s="42">
        <f t="shared" si="17"/>
        <v>8</v>
      </c>
      <c r="O12" s="30">
        <f t="shared" si="17"/>
        <v>3490.4</v>
      </c>
      <c r="P12" s="29">
        <f t="shared" si="18"/>
        <v>12949.9</v>
      </c>
      <c r="Q12" s="9">
        <f t="shared" si="19"/>
        <v>9.3043093474934557E-2</v>
      </c>
      <c r="R12" s="11">
        <f t="shared" si="4"/>
        <v>0.34520363173018992</v>
      </c>
      <c r="S12"/>
      <c r="T12" s="79"/>
      <c r="U12" s="90">
        <f t="shared" si="5"/>
        <v>9.3043093474934557E-2</v>
      </c>
      <c r="V12" s="85">
        <f t="shared" si="6"/>
        <v>0.65479636826981014</v>
      </c>
      <c r="W12" s="86">
        <f t="shared" si="7"/>
        <v>0.30323921743156135</v>
      </c>
      <c r="X12" s="86">
        <f t="shared" si="8"/>
        <v>3.0865766746696676E-2</v>
      </c>
      <c r="Y12" s="86">
        <f>X12+Y13</f>
        <v>6.081087599804974E-2</v>
      </c>
      <c r="Z12" s="86">
        <f t="shared" si="10"/>
        <v>3.4350012282014765E-2</v>
      </c>
      <c r="AA12" s="84">
        <f t="shared" si="20"/>
        <v>0.96564998771798527</v>
      </c>
      <c r="AB12" s="89">
        <f t="shared" si="21"/>
        <v>1.3966555815013255E-2</v>
      </c>
      <c r="AC12" s="88">
        <f t="shared" si="11"/>
        <v>6.6548050568167949E-3</v>
      </c>
      <c r="AD12" s="91">
        <f t="shared" si="22"/>
        <v>1.1601843684901601E-2</v>
      </c>
      <c r="AU12" s="58">
        <v>16</v>
      </c>
      <c r="AV12" s="168">
        <f t="shared" si="23"/>
        <v>0</v>
      </c>
      <c r="AW12" s="168">
        <f t="shared" si="12"/>
        <v>4.0414096700358559E-2</v>
      </c>
      <c r="AX12" s="168">
        <f t="shared" si="13"/>
        <v>2.020704835017928E-2</v>
      </c>
      <c r="AY12" s="168">
        <f t="shared" si="24"/>
        <v>0.54222179571251106</v>
      </c>
      <c r="AZ12" s="188">
        <f t="shared" si="14"/>
        <v>0</v>
      </c>
      <c r="BA12" s="189">
        <f t="shared" si="25"/>
        <v>0.19701816398232114</v>
      </c>
      <c r="BB12" s="74"/>
      <c r="BC12" s="171">
        <f t="shared" si="26"/>
        <v>16</v>
      </c>
      <c r="BD12" s="170" cm="1">
        <f t="array" ref="BD12">IFERROR(INDEX($E$8:$E$24,MATCH(AU12,$E$8:$E$24,-1)+1),BC12)</f>
        <v>16</v>
      </c>
      <c r="BE12" s="170">
        <f t="shared" si="27"/>
        <v>0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4.0414096700358559E-2</v>
      </c>
      <c r="BJ12" s="172" cm="1">
        <f t="array" ref="BJ12">IFERROR(INDEX($AD$8:$AD$24,MATCH(AU12,$N$8:$N$24,-1)+1),BI12)</f>
        <v>1.1601843684901601E-2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0.54222179571251106</v>
      </c>
      <c r="BN12" s="172" cm="1">
        <f t="array" ref="BN12">IFERROR(INDEX($R$8:$R$24,MATCH(AU12,$N$8:$N$24,-1)+1),BM12)</f>
        <v>0.34520363173018992</v>
      </c>
    </row>
    <row r="13" spans="1:66" ht="17.25" customHeight="1">
      <c r="A13"/>
      <c r="B13" s="44">
        <v>65.400000000000006</v>
      </c>
      <c r="C13" s="44">
        <v>7.1302000000000003</v>
      </c>
      <c r="D13" s="20"/>
      <c r="E13" s="32">
        <f t="shared" si="0"/>
        <v>70.599999999999994</v>
      </c>
      <c r="F13" s="30">
        <f t="shared" si="1"/>
        <v>5.6486999999999998</v>
      </c>
      <c r="G13" s="26">
        <f t="shared" si="31"/>
        <v>137.80149999999998</v>
      </c>
      <c r="H13" s="9">
        <f t="shared" si="2"/>
        <v>3.750886475373913E-2</v>
      </c>
      <c r="I13" s="11">
        <f t="shared" si="16"/>
        <v>0.91503847369525437</v>
      </c>
      <c r="K13" s="44">
        <v>2</v>
      </c>
      <c r="L13" s="44">
        <v>1075.8</v>
      </c>
      <c r="N13" s="42">
        <f t="shared" si="17"/>
        <v>4</v>
      </c>
      <c r="O13" s="30">
        <f t="shared" si="17"/>
        <v>2210.3000000000002</v>
      </c>
      <c r="P13" s="29">
        <f t="shared" si="18"/>
        <v>9459.5</v>
      </c>
      <c r="Q13" s="9">
        <f t="shared" si="19"/>
        <v>5.8919650901801471E-2</v>
      </c>
      <c r="R13" s="11">
        <f t="shared" si="4"/>
        <v>0.25216053825525536</v>
      </c>
      <c r="S13"/>
      <c r="T13" s="79"/>
      <c r="U13" s="90">
        <f t="shared" si="5"/>
        <v>5.8919650901801471E-2</v>
      </c>
      <c r="V13" s="85">
        <f t="shared" si="6"/>
        <v>0.74783946174474458</v>
      </c>
      <c r="W13" s="86">
        <f t="shared" si="7"/>
        <v>0.21442250696755896</v>
      </c>
      <c r="X13" s="86">
        <f t="shared" si="8"/>
        <v>1.523753118816467E-2</v>
      </c>
      <c r="Y13" s="86">
        <f t="shared" si="9"/>
        <v>2.9945109251353068E-2</v>
      </c>
      <c r="Z13" s="86">
        <f t="shared" si="10"/>
        <v>1.6914981961503737E-2</v>
      </c>
      <c r="AA13" s="84">
        <f t="shared" si="20"/>
        <v>0.98308501803849624</v>
      </c>
      <c r="AB13" s="89">
        <f t="shared" si="21"/>
        <v>5.5041099739413018E-3</v>
      </c>
      <c r="AC13" s="88">
        <f t="shared" si="11"/>
        <v>2.622606415855688E-3</v>
      </c>
      <c r="AD13" s="91">
        <f t="shared" si="22"/>
        <v>4.9470386280848055E-3</v>
      </c>
      <c r="AU13" s="58">
        <v>8</v>
      </c>
      <c r="AV13" s="168">
        <f t="shared" si="23"/>
        <v>0</v>
      </c>
      <c r="AW13" s="168">
        <f t="shared" si="12"/>
        <v>1.1601843684901601E-2</v>
      </c>
      <c r="AX13" s="168">
        <f t="shared" si="13"/>
        <v>5.8009218424508006E-3</v>
      </c>
      <c r="AY13" s="168">
        <f t="shared" si="24"/>
        <v>0.34520363173018992</v>
      </c>
      <c r="AZ13" s="188">
        <f t="shared" si="14"/>
        <v>0</v>
      </c>
      <c r="BA13" s="189">
        <f t="shared" si="25"/>
        <v>0.15196274437673601</v>
      </c>
      <c r="BB13" s="74"/>
      <c r="BC13" s="171">
        <f t="shared" si="26"/>
        <v>16</v>
      </c>
      <c r="BD13" s="170" cm="1">
        <f t="array" ref="BD13">IFERROR(INDEX($E$8:$E$24,MATCH(AU13,$E$8:$E$24,-1)+1),BC13)</f>
        <v>16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1.1601843684901601E-2</v>
      </c>
      <c r="BJ13" s="172" cm="1">
        <f t="array" ref="BJ13">IFERROR(INDEX($AD$8:$AD$24,MATCH(AU13,$N$8:$N$24,-1)+1),BI13)</f>
        <v>4.9470386280848055E-3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0.34520363173018992</v>
      </c>
      <c r="BN13" s="172" cm="1">
        <f t="array" ref="BN13">IFERROR(INDEX($R$8:$R$24,MATCH(AU13,$N$8:$N$24,-1)+1),BM13)</f>
        <v>0.25216053825525536</v>
      </c>
    </row>
    <row r="14" spans="1:66" ht="17.25" customHeight="1">
      <c r="A14"/>
      <c r="B14" s="44">
        <v>60.2</v>
      </c>
      <c r="C14" s="44">
        <v>8.9159000000000006</v>
      </c>
      <c r="D14" s="20"/>
      <c r="E14" s="32">
        <f t="shared" si="0"/>
        <v>65.400000000000006</v>
      </c>
      <c r="F14" s="30">
        <f t="shared" si="1"/>
        <v>7.1302000000000003</v>
      </c>
      <c r="G14" s="26">
        <f t="shared" si="31"/>
        <v>132.15279999999998</v>
      </c>
      <c r="H14" s="9">
        <f t="shared" si="2"/>
        <v>4.7346417311436392E-2</v>
      </c>
      <c r="I14" s="11">
        <f t="shared" si="16"/>
        <v>0.87752960894151522</v>
      </c>
      <c r="K14" s="44">
        <v>1</v>
      </c>
      <c r="L14" s="44">
        <v>483</v>
      </c>
      <c r="N14" s="42">
        <f t="shared" si="17"/>
        <v>2</v>
      </c>
      <c r="O14" s="30">
        <f t="shared" si="17"/>
        <v>1075.8</v>
      </c>
      <c r="P14" s="29">
        <f t="shared" si="18"/>
        <v>7249.2</v>
      </c>
      <c r="Q14" s="9">
        <f t="shared" si="19"/>
        <v>2.8677446699614539E-2</v>
      </c>
      <c r="R14" s="11">
        <f t="shared" si="4"/>
        <v>0.19324088735345391</v>
      </c>
      <c r="S14"/>
      <c r="T14" s="79"/>
      <c r="U14" s="90">
        <f t="shared" si="5"/>
        <v>2.8677446699614539E-2</v>
      </c>
      <c r="V14" s="85">
        <f t="shared" si="6"/>
        <v>0.80675911264654609</v>
      </c>
      <c r="W14" s="86">
        <f t="shared" si="7"/>
        <v>0.15161960871578067</v>
      </c>
      <c r="X14" s="86">
        <f t="shared" si="8"/>
        <v>7.5943465709343771E-3</v>
      </c>
      <c r="Y14" s="86">
        <f t="shared" si="9"/>
        <v>1.4707578063188398E-2</v>
      </c>
      <c r="Z14" s="86">
        <f t="shared" si="10"/>
        <v>8.3078146600850614E-3</v>
      </c>
      <c r="AA14" s="84">
        <f t="shared" si="20"/>
        <v>0.99169218533991499</v>
      </c>
      <c r="AB14" s="89">
        <f t="shared" si="21"/>
        <v>1.7656659157135909E-3</v>
      </c>
      <c r="AC14" s="88">
        <f t="shared" si="11"/>
        <v>8.4130709246936193E-4</v>
      </c>
      <c r="AD14" s="91">
        <f t="shared" si="22"/>
        <v>2.3244322122291175E-3</v>
      </c>
      <c r="AU14" s="58">
        <v>2</v>
      </c>
      <c r="AV14" s="168">
        <f t="shared" si="23"/>
        <v>0</v>
      </c>
      <c r="AW14" s="168">
        <f t="shared" si="12"/>
        <v>2.3244322122291175E-3</v>
      </c>
      <c r="AX14" s="168">
        <f t="shared" si="13"/>
        <v>1.1622161061145588E-3</v>
      </c>
      <c r="AY14" s="168">
        <f t="shared" si="24"/>
        <v>0.19324088735345391</v>
      </c>
      <c r="AZ14" s="188">
        <f t="shared" si="14"/>
        <v>0</v>
      </c>
      <c r="BA14" s="189">
        <f t="shared" si="25"/>
        <v>2.8677446699614528E-2</v>
      </c>
      <c r="BB14" s="74"/>
      <c r="BC14" s="171">
        <f t="shared" si="26"/>
        <v>16</v>
      </c>
      <c r="BD14" s="170" cm="1">
        <f t="array" ref="BD14">IFERROR(INDEX($E$8:$E$24,MATCH(AU14,$E$8:$E$24,-1)+1),BC14)</f>
        <v>16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2.3244322122291175E-3</v>
      </c>
      <c r="BJ14" s="172" cm="1">
        <f t="array" ref="BJ14">IFERROR(INDEX($AD$8:$AD$24,MATCH(AU14,$N$8:$N$24,-1)+1),BI14)</f>
        <v>1.4831251197597558E-3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0.19324088735345391</v>
      </c>
      <c r="BN14" s="172" cm="1">
        <f t="array" ref="BN14">IFERROR(INDEX($R$8:$R$24,MATCH(AU14,$N$8:$N$24,-1)+1),BM14)</f>
        <v>0.16456344065383938</v>
      </c>
    </row>
    <row r="15" spans="1:66" ht="17.25" customHeight="1">
      <c r="A15"/>
      <c r="B15" s="44">
        <v>55</v>
      </c>
      <c r="C15" s="44">
        <v>10.9955</v>
      </c>
      <c r="D15" s="20"/>
      <c r="E15" s="32">
        <f t="shared" si="0"/>
        <v>60.2</v>
      </c>
      <c r="F15" s="30">
        <f t="shared" si="1"/>
        <v>8.9159000000000006</v>
      </c>
      <c r="G15" s="26">
        <f t="shared" si="31"/>
        <v>125.02259999999998</v>
      </c>
      <c r="H15" s="9">
        <f t="shared" si="2"/>
        <v>5.9203938473960861E-2</v>
      </c>
      <c r="I15" s="11">
        <f t="shared" si="16"/>
        <v>0.83018319163007881</v>
      </c>
      <c r="K15" s="44">
        <v>0.5</v>
      </c>
      <c r="L15" s="44">
        <v>326</v>
      </c>
      <c r="N15" s="42">
        <f t="shared" si="17"/>
        <v>1</v>
      </c>
      <c r="O15" s="30">
        <f t="shared" si="17"/>
        <v>483</v>
      </c>
      <c r="P15" s="29">
        <f t="shared" si="18"/>
        <v>6173.4</v>
      </c>
      <c r="Q15" s="9">
        <f t="shared" si="19"/>
        <v>1.2875261903619466E-2</v>
      </c>
      <c r="R15" s="11">
        <f t="shared" si="4"/>
        <v>0.16456344065383938</v>
      </c>
      <c r="S15"/>
      <c r="T15" s="79"/>
      <c r="U15" s="90">
        <f t="shared" si="5"/>
        <v>1.2875261903619466E-2</v>
      </c>
      <c r="V15" s="85">
        <f t="shared" si="6"/>
        <v>0.83543655934616057</v>
      </c>
      <c r="W15" s="86">
        <f t="shared" si="7"/>
        <v>0.10721125348377948</v>
      </c>
      <c r="X15" s="86">
        <f t="shared" si="8"/>
        <v>3.7941209075736935E-3</v>
      </c>
      <c r="Y15" s="86">
        <f t="shared" si="9"/>
        <v>7.1132314922540216E-3</v>
      </c>
      <c r="Z15" s="86">
        <f t="shared" si="10"/>
        <v>4.0180244917303286E-3</v>
      </c>
      <c r="AA15" s="84">
        <f t="shared" si="20"/>
        <v>0.99598197550826972</v>
      </c>
      <c r="AB15" s="89">
        <f t="shared" si="21"/>
        <v>5.4320638660953309E-4</v>
      </c>
      <c r="AC15" s="88">
        <f t="shared" si="11"/>
        <v>2.5882777804234685E-4</v>
      </c>
      <c r="AD15" s="91">
        <f t="shared" si="22"/>
        <v>1.4831251197597558E-3</v>
      </c>
      <c r="AU15" s="58">
        <v>1</v>
      </c>
      <c r="AV15" s="168">
        <f t="shared" si="23"/>
        <v>0</v>
      </c>
      <c r="AW15" s="168">
        <f t="shared" si="12"/>
        <v>1.4831251197597558E-3</v>
      </c>
      <c r="AX15" s="168">
        <f t="shared" si="13"/>
        <v>7.4156255987987789E-4</v>
      </c>
      <c r="AY15" s="168">
        <f t="shared" si="24"/>
        <v>0.16456344065383938</v>
      </c>
      <c r="AZ15" s="188">
        <f t="shared" si="14"/>
        <v>0</v>
      </c>
      <c r="BA15" s="189">
        <f t="shared" si="25"/>
        <v>0.16456344065383938</v>
      </c>
      <c r="BB15" s="74"/>
      <c r="BC15" s="171">
        <f t="shared" si="26"/>
        <v>16</v>
      </c>
      <c r="BD15" s="170" cm="1">
        <f t="array" ref="BD15">IFERROR(INDEX($E$8:$E$24,MATCH(AU15,$E$8:$E$24,-1)+1),BC15)</f>
        <v>16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1.4831251197597558E-3</v>
      </c>
      <c r="BJ15" s="172" cm="1">
        <f t="array" ref="BJ15">IFERROR(INDEX($AD$8:$AD$24,MATCH(AU15,$N$8:$N$24,-1)+1),BI15)</f>
        <v>1.224297341717409E-3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0.16456344065383938</v>
      </c>
      <c r="BN15" s="172" cm="1">
        <f t="array" ref="BN15">IFERROR(INDEX($R$8:$R$24,MATCH(AU15,$N$8:$N$24,-1)+1),BM15)</f>
        <v>0.15168817875021992</v>
      </c>
    </row>
    <row r="16" spans="1:66" ht="17.25" customHeight="1" thickBot="1">
      <c r="A16"/>
      <c r="B16" s="44">
        <v>49.8</v>
      </c>
      <c r="C16" s="44">
        <v>13.2897</v>
      </c>
      <c r="D16" s="20"/>
      <c r="E16" s="32">
        <f t="shared" si="0"/>
        <v>55</v>
      </c>
      <c r="F16" s="30">
        <f t="shared" si="1"/>
        <v>10.9955</v>
      </c>
      <c r="G16" s="26">
        <f t="shared" si="31"/>
        <v>116.10669999999999</v>
      </c>
      <c r="H16" s="9">
        <f t="shared" si="2"/>
        <v>7.3013033512089251E-2</v>
      </c>
      <c r="I16" s="11">
        <f t="shared" si="16"/>
        <v>0.77097925315611793</v>
      </c>
      <c r="K16" s="44">
        <v>0.25</v>
      </c>
      <c r="L16" s="44">
        <v>1876.8</v>
      </c>
      <c r="N16" s="42">
        <f t="shared" si="17"/>
        <v>0.5</v>
      </c>
      <c r="O16" s="30">
        <f t="shared" si="17"/>
        <v>326</v>
      </c>
      <c r="P16" s="29">
        <f>O16+P17</f>
        <v>5690.4</v>
      </c>
      <c r="Q16" s="9">
        <f t="shared" si="19"/>
        <v>8.6901353635195581E-3</v>
      </c>
      <c r="R16" s="11">
        <f>Q16+R17</f>
        <v>0.15168817875021992</v>
      </c>
      <c r="S16"/>
      <c r="T16" s="79"/>
      <c r="U16" s="90">
        <f t="shared" si="5"/>
        <v>8.6901353635195581E-3</v>
      </c>
      <c r="V16" s="85">
        <f t="shared" si="6"/>
        <v>0.84831182124978011</v>
      </c>
      <c r="W16" s="86">
        <f t="shared" si="7"/>
        <v>7.5809804357890337E-2</v>
      </c>
      <c r="X16" s="86">
        <f t="shared" si="8"/>
        <v>1.89667890655016E-3</v>
      </c>
      <c r="Y16" s="86">
        <f t="shared" si="9"/>
        <v>3.3191105846803277E-3</v>
      </c>
      <c r="Z16" s="86">
        <f t="shared" si="10"/>
        <v>1.8748535928472881E-3</v>
      </c>
      <c r="AA16" s="84">
        <f t="shared" si="20"/>
        <v>0.99812514640715266</v>
      </c>
      <c r="AB16" s="89">
        <f t="shared" si="21"/>
        <v>2.5581408808049964E-4</v>
      </c>
      <c r="AC16" s="88">
        <f t="shared" si="11"/>
        <v>1.2189067294122079E-4</v>
      </c>
      <c r="AD16" s="91">
        <f t="shared" si="22"/>
        <v>1.224297341717409E-3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6"/>
        <v>16</v>
      </c>
      <c r="BD16" s="174" cm="1">
        <f t="array" ref="BD16">IFERROR(INDEX($E$8:$E$24,MATCH(AU16,$E$8:$E$24,-1)+1),BC16)</f>
        <v>16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44.6</v>
      </c>
      <c r="C17" s="44">
        <v>15.5976</v>
      </c>
      <c r="D17" s="20"/>
      <c r="E17" s="32">
        <f t="shared" si="0"/>
        <v>49.8</v>
      </c>
      <c r="F17" s="30">
        <f t="shared" si="1"/>
        <v>13.2897</v>
      </c>
      <c r="G17" s="26">
        <f t="shared" si="31"/>
        <v>105.1112</v>
      </c>
      <c r="H17" s="9">
        <f t="shared" si="2"/>
        <v>8.8247129413452099E-2</v>
      </c>
      <c r="I17" s="11">
        <f t="shared" si="16"/>
        <v>0.69796621964402872</v>
      </c>
      <c r="K17" s="65">
        <v>0.125</v>
      </c>
      <c r="L17" s="44">
        <v>3487.6</v>
      </c>
      <c r="N17" s="42">
        <f t="shared" ref="N17:N19" si="33">K16</f>
        <v>0.25</v>
      </c>
      <c r="O17" s="30">
        <f t="shared" ref="O17:O19" si="34">L16</f>
        <v>1876.8</v>
      </c>
      <c r="P17" s="29">
        <f t="shared" ref="P17:P19" si="35">O17+P18</f>
        <v>5364.4</v>
      </c>
      <c r="Q17" s="9">
        <f t="shared" ref="Q17:Q19" si="36">O17/$L$6</f>
        <v>5.0029589111207071E-2</v>
      </c>
      <c r="R17" s="11">
        <f t="shared" ref="R17:R19" si="37">Q17+R18</f>
        <v>0.14299804338670036</v>
      </c>
      <c r="S17"/>
      <c r="T17" s="79"/>
      <c r="U17" s="90">
        <f t="shared" si="5"/>
        <v>5.0029589111207071E-2</v>
      </c>
      <c r="V17" s="85">
        <f t="shared" si="6"/>
        <v>0.85700195661329959</v>
      </c>
      <c r="W17" s="86">
        <f t="shared" si="7"/>
        <v>5.3605626741889741E-2</v>
      </c>
      <c r="X17" s="86">
        <f t="shared" si="8"/>
        <v>9.482917598704942E-4</v>
      </c>
      <c r="Y17" s="86">
        <f t="shared" si="9"/>
        <v>1.4224316781301679E-3</v>
      </c>
      <c r="Z17" s="86">
        <f t="shared" si="10"/>
        <v>8.0348366656755844E-4</v>
      </c>
      <c r="AA17" s="84">
        <f t="shared" si="20"/>
        <v>0.99919651633343243</v>
      </c>
      <c r="AB17" s="89">
        <f t="shared" si="21"/>
        <v>1.0318762877697585E-3</v>
      </c>
      <c r="AC17" s="88">
        <f t="shared" si="11"/>
        <v>4.9166993128527538E-4</v>
      </c>
      <c r="AD17" s="91">
        <f t="shared" si="22"/>
        <v>1.1024066687761883E-3</v>
      </c>
    </row>
    <row r="18" spans="1:66" ht="17.25" customHeight="1">
      <c r="A18"/>
      <c r="B18" s="44">
        <v>39.4</v>
      </c>
      <c r="C18" s="44">
        <v>17.530100000000001</v>
      </c>
      <c r="D18" s="20"/>
      <c r="E18" s="32">
        <f t="shared" si="0"/>
        <v>44.6</v>
      </c>
      <c r="F18" s="30">
        <f t="shared" si="1"/>
        <v>15.5976</v>
      </c>
      <c r="G18" s="26">
        <f t="shared" si="31"/>
        <v>91.8215</v>
      </c>
      <c r="H18" s="9">
        <f t="shared" si="2"/>
        <v>0.10357219694494688</v>
      </c>
      <c r="I18" s="11">
        <f t="shared" si="16"/>
        <v>0.60971909023057658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3487.6</v>
      </c>
      <c r="P18" s="29">
        <f t="shared" si="35"/>
        <v>3487.6</v>
      </c>
      <c r="Q18" s="9">
        <f t="shared" si="36"/>
        <v>9.2968454275493273E-2</v>
      </c>
      <c r="R18" s="11">
        <f t="shared" si="37"/>
        <v>9.2968454275493273E-2</v>
      </c>
      <c r="S18"/>
      <c r="T18" s="79"/>
      <c r="U18" s="90">
        <f t="shared" si="5"/>
        <v>9.2968454275493273E-2</v>
      </c>
      <c r="V18" s="85">
        <f t="shared" si="6"/>
        <v>0.90703154572450673</v>
      </c>
      <c r="W18" s="86">
        <f t="shared" si="7"/>
        <v>3.7904902178945168E-2</v>
      </c>
      <c r="X18" s="86">
        <f t="shared" si="8"/>
        <v>4.7413991825967386E-4</v>
      </c>
      <c r="Y18" s="86">
        <f>X18+Y19</f>
        <v>4.7413991825967386E-4</v>
      </c>
      <c r="Z18" s="86">
        <f t="shared" si="10"/>
        <v>2.6782564382291752E-4</v>
      </c>
      <c r="AA18" s="84">
        <f t="shared" si="20"/>
        <v>0.99973217435617712</v>
      </c>
      <c r="AB18" s="89">
        <f t="shared" si="21"/>
        <v>1.2817638773217576E-3</v>
      </c>
      <c r="AC18" s="88">
        <f t="shared" si="11"/>
        <v>6.1073673749091292E-4</v>
      </c>
      <c r="AD18" s="91">
        <f t="shared" si="22"/>
        <v>6.1073673749091292E-4</v>
      </c>
      <c r="AU18" s="194" t="s">
        <v>80</v>
      </c>
      <c r="AV18" s="235">
        <f t="shared" ref="AV18:AY18" si="38">SLOPE(AV21:AV22,AV19:AV20)*0.65+INTERCEPT(AV21:AV22,AV19:AV20)</f>
        <v>50.955585632751557</v>
      </c>
      <c r="AW18" s="236">
        <f t="shared" si="38"/>
        <v>30.735317519112122</v>
      </c>
      <c r="AX18" s="191">
        <f>SLOPE(AX21:AX22,AX19:AX20)*0.65+INTERCEPT(AX21:AX22,AX19:AX20)</f>
        <v>42.082035007331442</v>
      </c>
      <c r="AY18" s="237">
        <f t="shared" si="38"/>
        <v>20.339338459671087</v>
      </c>
    </row>
    <row r="19" spans="1:66" ht="17.25" customHeight="1" thickBot="1">
      <c r="A19"/>
      <c r="B19" s="44">
        <v>34.200000000000003</v>
      </c>
      <c r="C19" s="44">
        <v>18.458100000000002</v>
      </c>
      <c r="E19" s="32">
        <f t="shared" si="0"/>
        <v>39.4</v>
      </c>
      <c r="F19" s="30">
        <f t="shared" si="1"/>
        <v>17.530100000000001</v>
      </c>
      <c r="G19" s="26">
        <f t="shared" si="31"/>
        <v>76.2239</v>
      </c>
      <c r="H19" s="9">
        <f t="shared" si="2"/>
        <v>0.11640450900552735</v>
      </c>
      <c r="I19" s="11">
        <f t="shared" si="16"/>
        <v>0.50614689328562967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2.6909811055347132E-2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0.86478249658843609</v>
      </c>
      <c r="AW19" s="170">
        <f t="shared" si="39"/>
        <v>0.70231869700122496</v>
      </c>
      <c r="AX19" s="170">
        <f>INDEX(AX8:AX16,MATCH(0.65,AX8:AX16,-1))</f>
        <v>0.93239124829421804</v>
      </c>
      <c r="AY19" s="170">
        <f t="shared" ref="AY19" si="40">INDEX(AY8:AY16,MATCH(0.65,AY8:AY16,-1))</f>
        <v>0.93962137277397251</v>
      </c>
    </row>
    <row r="20" spans="1:66" ht="17.25" customHeight="1">
      <c r="A20"/>
      <c r="B20" s="44">
        <v>29</v>
      </c>
      <c r="C20" s="44">
        <v>17.559999999999999</v>
      </c>
      <c r="E20" s="32">
        <f t="shared" si="0"/>
        <v>34.200000000000003</v>
      </c>
      <c r="F20" s="30">
        <f t="shared" si="1"/>
        <v>18.458100000000002</v>
      </c>
      <c r="G20" s="26">
        <f t="shared" si="31"/>
        <v>58.693799999999996</v>
      </c>
      <c r="H20" s="9">
        <f t="shared" si="2"/>
        <v>0.12256667490059524</v>
      </c>
      <c r="I20" s="11">
        <f t="shared" si="16"/>
        <v>0.38974238428010227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2.098717497473007</v>
      </c>
      <c r="AC20" s="78">
        <f>SUM(AC8:AC19)</f>
        <v>1</v>
      </c>
      <c r="AD20" s="148"/>
      <c r="AV20" s="170" cm="1">
        <f t="array" ref="AV20">INDEX(AV8:AV16,MATCH(0.65,AV8:AV16,-1)+1)</f>
        <v>0.33788725259138885</v>
      </c>
      <c r="AW20" s="170" cm="1">
        <f t="array" ref="AW20">INDEX(AW8:AW16,MATCH(0.65,AW8:AW16,-1)+1)</f>
        <v>4.0414096700358559E-2</v>
      </c>
      <c r="AX20" s="170" cm="1">
        <f t="array" ref="AX20">INDEX(AX8:AX16,MATCH(0.65,AX8:AX16,-1)+1)</f>
        <v>0.52010297479630685</v>
      </c>
      <c r="AY20" s="170" cm="1">
        <f t="array" ref="AY20">INDEX(AY8:AY16,MATCH(0.65,AY8:AY16,-1)+1)</f>
        <v>0.54222179571251106</v>
      </c>
      <c r="BD20" s="169"/>
    </row>
    <row r="21" spans="1:66" ht="17.25" customHeight="1">
      <c r="A21"/>
      <c r="B21" s="44">
        <v>23.8</v>
      </c>
      <c r="C21" s="44">
        <v>14.153499999999999</v>
      </c>
      <c r="E21" s="32">
        <f t="shared" si="0"/>
        <v>29</v>
      </c>
      <c r="F21" s="30">
        <f t="shared" si="1"/>
        <v>17.559999999999999</v>
      </c>
      <c r="G21" s="26">
        <f t="shared" si="31"/>
        <v>40.235699999999994</v>
      </c>
      <c r="H21" s="9">
        <f t="shared" si="2"/>
        <v>0.11660305292822402</v>
      </c>
      <c r="I21" s="11">
        <f t="shared" si="16"/>
        <v>0.26717570937950702</v>
      </c>
      <c r="K21"/>
      <c r="L21"/>
      <c r="N21" t="s">
        <v>80</v>
      </c>
      <c r="O21" s="159">
        <f>N11+(0.65-R11)/(R10-R11)*(N10-N11)</f>
        <v>20.210503560870738</v>
      </c>
      <c r="S21"/>
      <c r="T21"/>
      <c r="W21" t="s">
        <v>80</v>
      </c>
      <c r="X21" s="159">
        <f>N11+(0.65-AD11)/(AD10-AD11)*(N10-N11)</f>
        <v>30.379142000746114</v>
      </c>
      <c r="AV21" s="170">
        <f t="shared" ref="AV21:AW21" si="41">INDEX($AU$8:$AU$16,MATCH(0.65,AV8:AV16,-1))</f>
        <v>64</v>
      </c>
      <c r="AW21" s="170">
        <f t="shared" si="41"/>
        <v>32</v>
      </c>
      <c r="AX21" s="170">
        <f>INDEX($AU$8:$AU$16,MATCH(0.65,AX8:AX16,-1))</f>
        <v>64</v>
      </c>
      <c r="AY21" s="170">
        <f t="shared" ref="AY21" si="42">INDEX($AU$8:$AU$16,MATCH(0.65,AY8:AY16,-1))</f>
        <v>32</v>
      </c>
      <c r="BD21" s="169"/>
    </row>
    <row r="22" spans="1:66" ht="17.25" customHeight="1">
      <c r="A22"/>
      <c r="B22" s="44">
        <v>18.600000000000001</v>
      </c>
      <c r="C22" s="44">
        <v>8.5221999999999998</v>
      </c>
      <c r="E22" s="32">
        <f t="shared" si="0"/>
        <v>23.8</v>
      </c>
      <c r="F22" s="30">
        <f t="shared" si="1"/>
        <v>14.153499999999999</v>
      </c>
      <c r="G22" s="26">
        <f t="shared" si="31"/>
        <v>22.675699999999999</v>
      </c>
      <c r="H22" s="9">
        <f t="shared" si="2"/>
        <v>9.3982990297244801E-2</v>
      </c>
      <c r="I22" s="11">
        <f t="shared" si="16"/>
        <v>0.15057265645128301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63">
        <v>16</v>
      </c>
      <c r="C23" s="63">
        <v>0</v>
      </c>
      <c r="E23" s="32">
        <f t="shared" si="0"/>
        <v>18.600000000000001</v>
      </c>
      <c r="F23" s="30">
        <f t="shared" si="1"/>
        <v>8.5221999999999998</v>
      </c>
      <c r="G23" s="26">
        <f>F23</f>
        <v>8.5221999999999998</v>
      </c>
      <c r="H23" s="9">
        <f t="shared" si="2"/>
        <v>5.6589666154038203E-2</v>
      </c>
      <c r="I23" s="11">
        <f>H23</f>
        <v>5.6589666154038203E-2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3">SLOPE(AV27:AV28,AV25:AV26)*0.84+INTERCEPT(AV27:AV28,AV25:AV26)</f>
        <v>62.494881288329857</v>
      </c>
      <c r="AW24" s="236">
        <f t="shared" si="43"/>
        <v>46.800397779698415</v>
      </c>
      <c r="AX24" s="191">
        <f>SLOPE(AX27:AX28,AX25:AX26)*0.84+INTERCEPT(AX27:AX28,AX25:AX26)</f>
        <v>56.828998214449683</v>
      </c>
      <c r="AY24" s="237">
        <f>SLOPE(AY27:AY28,AY25:AY26)*0.84+INTERCEPT(AY27:AY28,AY25:AY26)</f>
        <v>27.989069801810476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4">INDEX(AV8:AV16,MATCH(0.84,AV8:AV16,-1))</f>
        <v>0.86478249658843609</v>
      </c>
      <c r="AW25" s="170">
        <f t="shared" si="44"/>
        <v>1</v>
      </c>
      <c r="AX25" s="170">
        <f>INDEX(AX8:AX16,MATCH(0.84,AX8:AX16,-1))</f>
        <v>0.93239124829421804</v>
      </c>
      <c r="AY25" s="170">
        <f>INDEX(AY8:AY16,MATCH(0.84,AY8:AY16,-1))</f>
        <v>0.93962137277397251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E18+(0.65-I18)/(I17-I18)*(E17-E18)</f>
        <v>46.973569907522368</v>
      </c>
      <c r="I26" s="23"/>
      <c r="M26"/>
      <c r="N26" s="287"/>
      <c r="O26"/>
      <c r="P26"/>
      <c r="Q26"/>
      <c r="R26"/>
      <c r="Z26" s="82"/>
      <c r="AV26" s="170">
        <f t="shared" ref="AV26:AW26" si="45">INDEX(AV8:AV16,MATCH(0.84,AV8:AV16,-1)+1)</f>
        <v>0.33788725259138885</v>
      </c>
      <c r="AW26" s="170">
        <f t="shared" si="45"/>
        <v>0.70231869700122496</v>
      </c>
      <c r="AX26" s="170">
        <f>INDEX(AX8:AX16,MATCH(0.84,AX8:AX16,-1)+1)</f>
        <v>0.52010297479630685</v>
      </c>
      <c r="AY26" s="170">
        <f>INDEX(AY8:AY16,MATCH(0.84,AY8:AY16,-1)+1)</f>
        <v>0.54222179571251106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6">SLOPE(F30:F31,F28:F29)*0.84+INTERCEPT(F30:F31,F28:F29)</f>
        <v>61.278168242125041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7">INDEX($AU$8:$AU$16,MATCH(0.84,AV8:AV16,-1))</f>
        <v>64</v>
      </c>
      <c r="AW27" s="170">
        <f t="shared" si="47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0.87752960894151522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8.2544137611301416E-2</v>
      </c>
      <c r="R28" s="123">
        <f>Q28</f>
        <v>8.2544137611301416E-2</v>
      </c>
      <c r="T28" s="113"/>
      <c r="U28" s="115">
        <f>U29+R28</f>
        <v>1</v>
      </c>
      <c r="V28" s="115">
        <f>U28-V31-V34-V37-V40-V43</f>
        <v>0.22500095634410863</v>
      </c>
      <c r="X28" s="130">
        <v>63</v>
      </c>
      <c r="Y28" s="131">
        <f>V28</f>
        <v>0.22500095634410863</v>
      </c>
      <c r="Z28" s="132">
        <f>ROUND(Y28*100,0)</f>
        <v>23</v>
      </c>
      <c r="AV28" s="170">
        <f t="shared" ref="AV28:AW28" si="49">INDEX($AU$8:$AU$16,MATCH(0.84,AV8:AV16,-1)+1)</f>
        <v>32</v>
      </c>
      <c r="AW28" s="170">
        <f t="shared" si="49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(I14-I15)/(E14-E15)*(B29-E15)+I15</f>
        <v>0.85567741633623684</v>
      </c>
      <c r="F29" s="170">
        <f>INDEX(I8:I24,MATCH(0.84,I8:I24,-1)+1)</f>
        <v>0.83018319163007881</v>
      </c>
      <c r="K29" s="44">
        <v>63</v>
      </c>
      <c r="L29" s="69">
        <f>((R9-R10)/(N9-N10))*(K29-N10)+R10</f>
        <v>0.97923430844116022</v>
      </c>
      <c r="N29" s="111"/>
      <c r="O29" s="124">
        <v>63</v>
      </c>
      <c r="P29" s="85">
        <f t="shared" ref="P29:P34" si="50">(C29+L29)/2</f>
        <v>0.91745586238869858</v>
      </c>
      <c r="Q29" s="119">
        <f t="shared" si="48"/>
        <v>0.28491363746561449</v>
      </c>
      <c r="R29" s="125">
        <f t="shared" ref="R29:R32" si="51">Q29/2</f>
        <v>0.14245681873280724</v>
      </c>
      <c r="S29" s="12"/>
      <c r="T29" s="129">
        <v>63</v>
      </c>
      <c r="U29" s="115">
        <f>P29</f>
        <v>0.91745586238869858</v>
      </c>
      <c r="V29" s="115"/>
      <c r="W29" s="12"/>
      <c r="X29" s="133">
        <v>31.5</v>
      </c>
      <c r="Y29" s="88">
        <f>V31</f>
        <v>0.32317248226622153</v>
      </c>
      <c r="Z29" s="134">
        <f t="shared" ref="Z29:Z33" si="52">ROUND(Y29*100,0)</f>
        <v>32</v>
      </c>
    </row>
    <row r="30" spans="1:66" customFormat="1" ht="14.4">
      <c r="B30" s="44">
        <v>31.5</v>
      </c>
      <c r="C30" s="69">
        <f>(I20-I21)/(E20-E21)*(B30-E21)+I21</f>
        <v>0.32610199538940854</v>
      </c>
      <c r="F30" s="170">
        <f>INDEX(E8:E24,MATCH(0.84,I8:I24,-1))</f>
        <v>65.400000000000006</v>
      </c>
      <c r="K30" s="44">
        <v>31.5</v>
      </c>
      <c r="L30" s="69">
        <f>R10</f>
        <v>0.93898245445675976</v>
      </c>
      <c r="N30" s="111"/>
      <c r="O30" s="124">
        <v>31.5</v>
      </c>
      <c r="P30" s="85">
        <f t="shared" si="50"/>
        <v>0.6325422249230841</v>
      </c>
      <c r="Q30" s="119">
        <f t="shared" si="48"/>
        <v>0.36143132706682857</v>
      </c>
      <c r="R30" s="125">
        <f t="shared" si="51"/>
        <v>0.18071566353341428</v>
      </c>
      <c r="S30" s="12"/>
      <c r="T30" s="114"/>
      <c r="U30" s="115">
        <f>U29-R29</f>
        <v>0.77499904365589134</v>
      </c>
      <c r="V30" s="115"/>
      <c r="W30" s="12"/>
      <c r="X30" s="133">
        <v>16</v>
      </c>
      <c r="Y30" s="88">
        <f>V34</f>
        <v>0.22997020452899461</v>
      </c>
      <c r="Z30" s="134">
        <f t="shared" si="52"/>
        <v>23</v>
      </c>
    </row>
    <row r="31" spans="1:66" customFormat="1" ht="14.4">
      <c r="B31" s="44">
        <v>16</v>
      </c>
      <c r="C31" s="69">
        <v>0</v>
      </c>
      <c r="F31" s="170">
        <f>INDEX(E8:E24,MATCH(0.84,I8:I24,-1)+1)</f>
        <v>60.2</v>
      </c>
      <c r="K31" s="44">
        <v>16</v>
      </c>
      <c r="L31" s="69">
        <f>R11</f>
        <v>0.54222179571251106</v>
      </c>
      <c r="N31" s="111"/>
      <c r="O31" s="124">
        <v>16</v>
      </c>
      <c r="P31" s="85">
        <f t="shared" si="50"/>
        <v>0.27111089785625553</v>
      </c>
      <c r="Q31" s="119">
        <f t="shared" si="48"/>
        <v>9.8509081991160569E-2</v>
      </c>
      <c r="R31" s="125">
        <f t="shared" si="51"/>
        <v>4.9254540995580284E-2</v>
      </c>
      <c r="S31" s="12"/>
      <c r="T31" s="114"/>
      <c r="U31" s="115">
        <f>U32+R29</f>
        <v>0.77499904365589134</v>
      </c>
      <c r="V31" s="115">
        <f>U31-V34-V37-V40-V43</f>
        <v>0.32317248226622153</v>
      </c>
      <c r="W31" s="12"/>
      <c r="X31" s="133">
        <v>8</v>
      </c>
      <c r="Y31" s="88">
        <f>V37</f>
        <v>8.7245227089764288E-2</v>
      </c>
      <c r="Z31" s="134">
        <f t="shared" si="52"/>
        <v>9</v>
      </c>
    </row>
    <row r="32" spans="1:66" customFormat="1" ht="14.4">
      <c r="B32" s="65">
        <v>8</v>
      </c>
      <c r="C32" s="71">
        <v>0</v>
      </c>
      <c r="K32" s="44">
        <v>8</v>
      </c>
      <c r="L32" s="69">
        <f>R12</f>
        <v>0.34520363173018992</v>
      </c>
      <c r="N32" s="111"/>
      <c r="O32" s="124">
        <v>8</v>
      </c>
      <c r="P32" s="85">
        <f t="shared" si="50"/>
        <v>0.17260181586509496</v>
      </c>
      <c r="Q32" s="119">
        <f t="shared" si="48"/>
        <v>7.5981372188368007E-2</v>
      </c>
      <c r="R32" s="125">
        <f t="shared" si="51"/>
        <v>3.7990686094184004E-2</v>
      </c>
      <c r="S32" s="12"/>
      <c r="T32" s="114">
        <v>31.5</v>
      </c>
      <c r="U32" s="115">
        <f>P30</f>
        <v>0.6325422249230841</v>
      </c>
      <c r="V32" s="115"/>
      <c r="W32" s="12"/>
      <c r="X32" s="133">
        <v>2</v>
      </c>
      <c r="Y32" s="88">
        <f>V40</f>
        <v>4.8378863244992493E-2</v>
      </c>
      <c r="Z32" s="134">
        <f t="shared" si="52"/>
        <v>5</v>
      </c>
    </row>
    <row r="33" spans="2:26" customFormat="1" ht="15" thickBot="1">
      <c r="B33" s="65">
        <v>2</v>
      </c>
      <c r="C33" s="71">
        <v>0</v>
      </c>
      <c r="K33" s="65">
        <v>2</v>
      </c>
      <c r="L33" s="69">
        <f>R14</f>
        <v>0.19324088735345391</v>
      </c>
      <c r="N33" s="111"/>
      <c r="O33" s="124">
        <v>2</v>
      </c>
      <c r="P33" s="85">
        <f t="shared" si="50"/>
        <v>9.6620443676726953E-2</v>
      </c>
      <c r="Q33" s="119">
        <f t="shared" si="48"/>
        <v>2.0776354301616992E-2</v>
      </c>
      <c r="R33" s="125">
        <f>Q33/2</f>
        <v>1.0388177150808496E-2</v>
      </c>
      <c r="S33" s="12"/>
      <c r="T33" s="114"/>
      <c r="U33" s="115">
        <f>U32-R30</f>
        <v>0.45182656138966981</v>
      </c>
      <c r="V33" s="115"/>
      <c r="W33" s="12"/>
      <c r="X33" s="135">
        <v>0.5</v>
      </c>
      <c r="Y33" s="97">
        <f>V43</f>
        <v>8.623226652591845E-2</v>
      </c>
      <c r="Z33" s="136">
        <f t="shared" si="52"/>
        <v>9</v>
      </c>
    </row>
    <row r="34" spans="2:26" customFormat="1" ht="13.8" thickBot="1">
      <c r="B34" s="65">
        <v>0.5</v>
      </c>
      <c r="C34" s="70">
        <v>0</v>
      </c>
      <c r="K34" s="65">
        <v>0.5</v>
      </c>
      <c r="L34" s="69">
        <f>R16</f>
        <v>0.15168817875021992</v>
      </c>
      <c r="N34" s="111"/>
      <c r="O34" s="126">
        <v>0.5</v>
      </c>
      <c r="P34" s="93">
        <f t="shared" si="50"/>
        <v>7.584408937510996E-2</v>
      </c>
      <c r="Q34" s="127"/>
      <c r="R34" s="128"/>
      <c r="S34" s="12"/>
      <c r="T34" s="114"/>
      <c r="U34" s="115">
        <f>U35+R30</f>
        <v>0.45182656138966981</v>
      </c>
      <c r="V34" s="115">
        <f>U34-V37-V40-V43</f>
        <v>0.22997020452899461</v>
      </c>
      <c r="W34" s="12"/>
      <c r="X34" s="79"/>
      <c r="Y34" s="79"/>
      <c r="Z34" s="116">
        <f>SUM(Z28:Z33)</f>
        <v>101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0.27111089785625553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0.22185635686067523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0.22185635686067523</v>
      </c>
      <c r="V37" s="115">
        <f>U37-V40-V43</f>
        <v>8.7245227089764288E-2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0.17260181586509496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0.13461112977091094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0.13461112977091094</v>
      </c>
      <c r="V40" s="115">
        <f>U40-V43</f>
        <v>4.8378863244992493E-2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9.6620443676726953E-2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8.623226652591845E-2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8.623226652591845E-2</v>
      </c>
      <c r="V43" s="115">
        <f>U43</f>
        <v>8.623226652591845E-2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7.584408937510996E-2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131</v>
      </c>
      <c r="C3" s="294"/>
      <c r="D3" s="294" t="s">
        <v>132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pos20b!AV8</f>
        <v>1</v>
      </c>
      <c r="C5" s="212">
        <f>pos20b!AY8</f>
        <v>1</v>
      </c>
      <c r="D5" s="211">
        <f>pos21a!AV8</f>
        <v>1</v>
      </c>
      <c r="E5" s="212">
        <f>pos21a!AY8</f>
        <v>1</v>
      </c>
      <c r="F5" s="198">
        <f>0.5*(B5+D5)</f>
        <v>1</v>
      </c>
      <c r="G5" s="169">
        <f>0.5*(C5+E5)</f>
        <v>1</v>
      </c>
      <c r="H5" s="195">
        <f>F5-F6</f>
        <v>0</v>
      </c>
      <c r="I5" s="202">
        <f>G5-G6</f>
        <v>0</v>
      </c>
    </row>
    <row r="6" spans="1:9">
      <c r="A6" s="196">
        <v>128</v>
      </c>
      <c r="B6" s="198">
        <f>pos20b!AV9</f>
        <v>1</v>
      </c>
      <c r="C6" s="199">
        <f>pos20b!AY9</f>
        <v>1</v>
      </c>
      <c r="D6" s="198">
        <f>pos21a!AV9</f>
        <v>1</v>
      </c>
      <c r="E6" s="199">
        <f>pos21a!AY9</f>
        <v>1</v>
      </c>
      <c r="F6" s="198">
        <f t="shared" ref="F6:G13" si="0">0.5*(B6+D6)</f>
        <v>1</v>
      </c>
      <c r="G6" s="169">
        <f t="shared" si="0"/>
        <v>1</v>
      </c>
      <c r="H6" s="195">
        <f t="shared" ref="H6:H12" si="1">F6-F7</f>
        <v>8.6634931582936892E-2</v>
      </c>
      <c r="I6" s="202">
        <f t="shared" ref="I6:I12" si="2">G6-G7</f>
        <v>1.3839842219191212E-2</v>
      </c>
    </row>
    <row r="7" spans="1:9">
      <c r="A7" s="196">
        <v>64</v>
      </c>
      <c r="B7" s="198">
        <f>pos20b!AV10</f>
        <v>0.86478249658843609</v>
      </c>
      <c r="C7" s="199">
        <f>pos20b!AY10</f>
        <v>0.98009954558944523</v>
      </c>
      <c r="D7" s="198">
        <f>pos21a!AV10</f>
        <v>0.96194764024569013</v>
      </c>
      <c r="E7" s="199">
        <f>pos21a!AY10</f>
        <v>0.99222076997217223</v>
      </c>
      <c r="F7" s="198">
        <f t="shared" si="0"/>
        <v>0.91336506841706311</v>
      </c>
      <c r="G7" s="169">
        <f t="shared" si="0"/>
        <v>0.98616015778080879</v>
      </c>
      <c r="H7" s="195">
        <f t="shared" si="1"/>
        <v>0.43070284295004352</v>
      </c>
      <c r="I7" s="202">
        <f t="shared" si="2"/>
        <v>3.500663991842945E-2</v>
      </c>
    </row>
    <row r="8" spans="1:9">
      <c r="A8" s="196">
        <v>32</v>
      </c>
      <c r="B8" s="198">
        <f>pos20b!AV11</f>
        <v>0.33788725259138885</v>
      </c>
      <c r="C8" s="199">
        <f>pos20b!AY11</f>
        <v>0.93962137277397251</v>
      </c>
      <c r="D8" s="198">
        <f>pos21a!AV11</f>
        <v>0.62743719834265033</v>
      </c>
      <c r="E8" s="199">
        <f>pos21a!AY11</f>
        <v>0.96268566295078606</v>
      </c>
      <c r="F8" s="198">
        <f t="shared" si="0"/>
        <v>0.48266222546701959</v>
      </c>
      <c r="G8" s="169">
        <f t="shared" si="0"/>
        <v>0.95115351786237934</v>
      </c>
      <c r="H8" s="195">
        <f t="shared" si="1"/>
        <v>0.41315766261008774</v>
      </c>
      <c r="I8" s="202">
        <f t="shared" si="2"/>
        <v>0.29320324680614329</v>
      </c>
    </row>
    <row r="9" spans="1:9">
      <c r="A9" s="196">
        <v>16</v>
      </c>
      <c r="B9" s="198">
        <f>pos20b!AV12</f>
        <v>0</v>
      </c>
      <c r="C9" s="199">
        <f>pos20b!AY12</f>
        <v>0.54222179571251106</v>
      </c>
      <c r="D9" s="198">
        <f>pos21a!AV12</f>
        <v>0.1390091257138637</v>
      </c>
      <c r="E9" s="199">
        <f>pos21a!AY12</f>
        <v>0.77367874639996104</v>
      </c>
      <c r="F9" s="198">
        <f t="shared" si="0"/>
        <v>6.9504562856931851E-2</v>
      </c>
      <c r="G9" s="169">
        <f t="shared" si="0"/>
        <v>0.65795027105623605</v>
      </c>
      <c r="H9" s="195">
        <f t="shared" si="1"/>
        <v>6.9504562856931851E-2</v>
      </c>
      <c r="I9" s="202">
        <f t="shared" si="2"/>
        <v>0.18172110318956236</v>
      </c>
    </row>
    <row r="10" spans="1:9">
      <c r="A10" s="196">
        <v>8</v>
      </c>
      <c r="B10" s="198">
        <f>pos20b!AV13</f>
        <v>0</v>
      </c>
      <c r="C10" s="199">
        <f>pos20b!AY13</f>
        <v>0.34520363173018992</v>
      </c>
      <c r="D10" s="198">
        <f>pos21a!AV13</f>
        <v>0</v>
      </c>
      <c r="E10" s="199">
        <f>pos21a!AY13</f>
        <v>0.60725470400315751</v>
      </c>
      <c r="F10" s="198">
        <f t="shared" si="0"/>
        <v>0</v>
      </c>
      <c r="G10" s="169">
        <f t="shared" si="0"/>
        <v>0.47622916786667369</v>
      </c>
      <c r="H10" s="195">
        <f t="shared" si="1"/>
        <v>0</v>
      </c>
      <c r="I10" s="202">
        <f t="shared" si="2"/>
        <v>0.17673956111497724</v>
      </c>
    </row>
    <row r="11" spans="1:9">
      <c r="A11" s="196">
        <v>2</v>
      </c>
      <c r="B11" s="198">
        <f>pos20b!AV14</f>
        <v>0</v>
      </c>
      <c r="C11" s="199">
        <f>pos20b!AY14</f>
        <v>0.19324088735345391</v>
      </c>
      <c r="D11" s="198">
        <f>pos21a!AV14</f>
        <v>0</v>
      </c>
      <c r="E11" s="199">
        <f>pos21a!AY14</f>
        <v>0.40573832614993899</v>
      </c>
      <c r="F11" s="198">
        <f t="shared" si="0"/>
        <v>0</v>
      </c>
      <c r="G11" s="169">
        <f t="shared" si="0"/>
        <v>0.29948960675169645</v>
      </c>
      <c r="H11" s="195">
        <f t="shared" si="1"/>
        <v>0</v>
      </c>
      <c r="I11" s="202">
        <f t="shared" si="2"/>
        <v>4.4804990949600221E-2</v>
      </c>
    </row>
    <row r="12" spans="1:9">
      <c r="A12" s="196">
        <v>1</v>
      </c>
      <c r="B12" s="198">
        <f>pos20b!AV15</f>
        <v>0</v>
      </c>
      <c r="C12" s="199">
        <f>pos20b!AY15</f>
        <v>0.16456344065383938</v>
      </c>
      <c r="D12" s="198">
        <f>pos21a!AV15</f>
        <v>0</v>
      </c>
      <c r="E12" s="199">
        <f>pos21a!AY15</f>
        <v>0.34480579095035313</v>
      </c>
      <c r="F12" s="198">
        <f t="shared" si="0"/>
        <v>0</v>
      </c>
      <c r="G12" s="169">
        <f t="shared" si="0"/>
        <v>0.25468461580209623</v>
      </c>
      <c r="H12" s="195">
        <f t="shared" si="1"/>
        <v>0</v>
      </c>
      <c r="I12" s="202">
        <f t="shared" si="2"/>
        <v>0.25468461580209623</v>
      </c>
    </row>
    <row r="13" spans="1:9" ht="13.8" thickBot="1">
      <c r="A13" s="197">
        <v>6.3E-2</v>
      </c>
      <c r="B13" s="200">
        <f>pos20b!AV16</f>
        <v>0</v>
      </c>
      <c r="C13" s="201">
        <f>pos20b!AY16</f>
        <v>0</v>
      </c>
      <c r="D13" s="200">
        <f>pos21a!AV16</f>
        <v>0</v>
      </c>
      <c r="E13" s="201">
        <f>pos21a!AY16</f>
        <v>0</v>
      </c>
      <c r="F13" s="200">
        <f t="shared" si="0"/>
        <v>0</v>
      </c>
      <c r="G13" s="203">
        <f t="shared" si="0"/>
        <v>0</v>
      </c>
      <c r="H13" s="204">
        <f>SUM(H5:H12)</f>
        <v>0.99999999999999989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44.432722171923224</v>
      </c>
      <c r="G15" s="214">
        <f>SLOPE(G18:G19,G16:G17)*0.65+INTERCEPT(G18:G19,G16:G17)</f>
        <v>15.650001197805071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0.91336506841706311</v>
      </c>
      <c r="G16" s="170">
        <f>INDEX(G5:G13,MATCH(0.65,G5:G13,-1))</f>
        <v>0.65795027105623605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0.48266222546701959</v>
      </c>
      <c r="G17" s="170" cm="1">
        <f t="array" ref="G17">INDEX(G5:G13,MATCH(0.65,G5:G13,-1)+1)</f>
        <v>0.47622916786667369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58.549183438711772</v>
      </c>
      <c r="G21" s="216">
        <f>SLOPE(G24:G25,G22:G23)*0.84+INTERCEPT(G24:G25,G22:G23)</f>
        <v>25.934390886967464</v>
      </c>
    </row>
    <row r="22" spans="1:9">
      <c r="E22" s="12"/>
      <c r="F22" s="170">
        <f>INDEX(F5:F13,MATCH(0.84,F5:F13,-1))</f>
        <v>0.91336506841706311</v>
      </c>
      <c r="G22" s="170">
        <f>INDEX(G5:G13,MATCH(0.84,G5:G13,-1))</f>
        <v>0.95115351786237934</v>
      </c>
    </row>
    <row r="23" spans="1:9">
      <c r="E23" s="12"/>
      <c r="F23" s="170">
        <f>INDEX(F5:F13,MATCH(0.84,F5:F13,-1)+1)</f>
        <v>0.48266222546701959</v>
      </c>
      <c r="G23" s="170">
        <f>INDEX(G5:G13,MATCH(0.84,G5:G13,-1)+1)</f>
        <v>0.65795027105623605</v>
      </c>
    </row>
    <row r="24" spans="1:9">
      <c r="E24" s="12"/>
      <c r="F24" s="170">
        <f>INDEX(A5:A13,MATCH(0.84,F5:F13,-1))</f>
        <v>64</v>
      </c>
      <c r="G24" s="170">
        <f>INDEX(A5:A13,MATCH(0.84,G5:G13,-1))</f>
        <v>32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N114"/>
  <sheetViews>
    <sheetView topLeftCell="AB1" zoomScale="80" zoomScaleNormal="80" workbookViewId="0">
      <selection activeCell="AL35" sqref="AL35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9.109375" style="12" customWidth="1"/>
    <col min="24" max="24" width="33.21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9.6640625" style="12" customWidth="1"/>
    <col min="29" max="29" width="32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39</v>
      </c>
      <c r="D5" s="20"/>
      <c r="E5" s="2" t="s">
        <v>0</v>
      </c>
      <c r="F5" s="34" t="str">
        <f>pos21a!C5</f>
        <v>position 21a</v>
      </c>
      <c r="G5" s="35"/>
      <c r="H5" s="35"/>
      <c r="I5" s="36"/>
      <c r="K5" s="21" t="s">
        <v>12</v>
      </c>
      <c r="L5" s="22" t="str">
        <f>C5</f>
        <v>position 21a</v>
      </c>
      <c r="N5" s="2" t="s">
        <v>0</v>
      </c>
      <c r="O5" s="34" t="str">
        <f>pos21a!L5</f>
        <v>position 21a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150.90129999999999</v>
      </c>
      <c r="D6" s="20"/>
      <c r="E6" s="5" t="s">
        <v>4</v>
      </c>
      <c r="F6" s="37">
        <f>pos21a!C6</f>
        <v>150.90129999999999</v>
      </c>
      <c r="G6" s="38"/>
      <c r="H6" s="38"/>
      <c r="I6" s="39"/>
      <c r="K6" s="27" t="s">
        <v>6</v>
      </c>
      <c r="L6" s="28">
        <f>SUM(L7:L17)</f>
        <v>34964.899999999994</v>
      </c>
      <c r="N6" s="5" t="s">
        <v>4</v>
      </c>
      <c r="O6" s="37">
        <f>pos21a!L6</f>
        <v>34964.899999999994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72</v>
      </c>
      <c r="L7" s="44">
        <v>306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91.333299999999994</v>
      </c>
      <c r="C8" s="44">
        <v>0.47560000000000002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150.90129999999999</v>
      </c>
      <c r="H8" s="9">
        <f t="shared" ref="H8:H24" si="2">F8/$C$6</f>
        <v>0</v>
      </c>
      <c r="I8" s="10">
        <f t="shared" ref="I8" si="3">I9+H8</f>
        <v>1</v>
      </c>
      <c r="K8" s="44">
        <v>63</v>
      </c>
      <c r="L8" s="44">
        <v>1014.8</v>
      </c>
      <c r="N8" s="42">
        <f>K7</f>
        <v>72</v>
      </c>
      <c r="O8" s="30">
        <f>L7</f>
        <v>306</v>
      </c>
      <c r="P8" s="29">
        <f>O8+P9</f>
        <v>34964.9</v>
      </c>
      <c r="Q8" s="9">
        <f>O8/$L$6</f>
        <v>8.751633781306398E-3</v>
      </c>
      <c r="R8" s="10">
        <f t="shared" ref="R8:R15" si="4">R9+Q8</f>
        <v>1.0000000000000002</v>
      </c>
      <c r="S8"/>
      <c r="T8" s="79"/>
      <c r="U8" s="137">
        <f t="shared" ref="U8:U19" si="5">Q8</f>
        <v>8.751633781306398E-3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2.0925752630351502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0.99999999999999967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86</v>
      </c>
      <c r="C9" s="44">
        <v>0.67090000000000005</v>
      </c>
      <c r="D9" s="20"/>
      <c r="E9" s="32">
        <f t="shared" si="0"/>
        <v>91.333299999999994</v>
      </c>
      <c r="F9" s="30">
        <f t="shared" si="1"/>
        <v>0.47560000000000002</v>
      </c>
      <c r="G9" s="29">
        <f>F9+G10</f>
        <v>150.90129999999999</v>
      </c>
      <c r="H9" s="9">
        <f t="shared" si="2"/>
        <v>3.1517289778153009E-3</v>
      </c>
      <c r="I9" s="10">
        <f t="shared" ref="I9:I22" si="16">I10+H9</f>
        <v>1</v>
      </c>
      <c r="K9" s="44">
        <v>31.5</v>
      </c>
      <c r="L9" s="44">
        <v>6592.5</v>
      </c>
      <c r="N9" s="42">
        <f t="shared" ref="N9:O16" si="17">K8</f>
        <v>63</v>
      </c>
      <c r="O9" s="30">
        <f t="shared" si="17"/>
        <v>1014.8</v>
      </c>
      <c r="P9" s="29">
        <f t="shared" ref="P9:P15" si="18">O9+P10</f>
        <v>34658.9</v>
      </c>
      <c r="Q9" s="9">
        <f t="shared" ref="Q9:Q16" si="19">O9/$L$6</f>
        <v>2.9023392030293242E-2</v>
      </c>
      <c r="R9" s="11">
        <f t="shared" si="4"/>
        <v>0.99124836621869372</v>
      </c>
      <c r="S9"/>
      <c r="T9" s="79"/>
      <c r="U9" s="90">
        <f t="shared" si="5"/>
        <v>2.9023392030293242E-2</v>
      </c>
      <c r="V9" s="85">
        <f t="shared" si="6"/>
        <v>8.7516337813062783E-3</v>
      </c>
      <c r="W9" s="86">
        <f t="shared" si="7"/>
        <v>0.93541434669348533</v>
      </c>
      <c r="X9" s="86">
        <f t="shared" si="8"/>
        <v>0.73759765624999996</v>
      </c>
      <c r="Y9" s="86">
        <f t="shared" si="9"/>
        <v>1.0925752630351502</v>
      </c>
      <c r="Z9" s="86">
        <f t="shared" si="10"/>
        <v>0.52211993629822318</v>
      </c>
      <c r="AA9" s="84">
        <f t="shared" ref="AA9:AA18" si="20">1-Z9</f>
        <v>0.47788006370177682</v>
      </c>
      <c r="AB9" s="89">
        <f t="shared" ref="AB9:AB18" si="21">X9*(U9/W9)*(AA9/V9)</f>
        <v>1.249664539719517</v>
      </c>
      <c r="AC9" s="88">
        <f t="shared" si="11"/>
        <v>0.46541769332788463</v>
      </c>
      <c r="AD9" s="91">
        <f t="shared" ref="AD9:AD18" si="22">AC9+AD10</f>
        <v>0.99999999999999967</v>
      </c>
      <c r="AU9" s="58">
        <v>128</v>
      </c>
      <c r="AV9" s="168">
        <f t="shared" ref="AV9:AV16" si="23">IFERROR(SLOPE(BE9:BF9,BC9:BD9)*AU9+INTERCEPT(BE9:BF9,BC9:BD9),0)</f>
        <v>1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3.8052359754309872E-2</v>
      </c>
      <c r="BA9" s="189">
        <f t="shared" ref="BA9:BA15" si="25">AY9-AY10</f>
        <v>7.779230027827766E-3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91.333299999999994</v>
      </c>
      <c r="BE9" s="170">
        <f t="shared" ref="BE9:BE16" si="27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80.666700000000006</v>
      </c>
      <c r="C10" s="44">
        <v>0.95140000000000002</v>
      </c>
      <c r="D10" s="20"/>
      <c r="E10" s="32">
        <f t="shared" si="0"/>
        <v>86</v>
      </c>
      <c r="F10" s="30">
        <f t="shared" si="1"/>
        <v>0.67090000000000005</v>
      </c>
      <c r="G10" s="26">
        <f>F10+G11</f>
        <v>150.42569999999998</v>
      </c>
      <c r="H10" s="9">
        <f t="shared" si="2"/>
        <v>4.4459524205556879E-3</v>
      </c>
      <c r="I10" s="11">
        <f t="shared" si="16"/>
        <v>0.99684827102218465</v>
      </c>
      <c r="K10" s="44">
        <v>16</v>
      </c>
      <c r="L10" s="44">
        <v>5819</v>
      </c>
      <c r="N10" s="42">
        <f t="shared" si="17"/>
        <v>31.5</v>
      </c>
      <c r="O10" s="30">
        <f t="shared" si="17"/>
        <v>6592.5</v>
      </c>
      <c r="P10" s="29">
        <f t="shared" si="18"/>
        <v>33644.1</v>
      </c>
      <c r="Q10" s="9">
        <f t="shared" si="19"/>
        <v>0.1885462277884393</v>
      </c>
      <c r="R10" s="11">
        <f t="shared" si="4"/>
        <v>0.96222497418840047</v>
      </c>
      <c r="S10"/>
      <c r="T10" s="79"/>
      <c r="U10" s="90">
        <f t="shared" si="5"/>
        <v>0.1885462277884393</v>
      </c>
      <c r="V10" s="85">
        <f t="shared" si="6"/>
        <v>3.7775025811599527E-2</v>
      </c>
      <c r="W10" s="86">
        <f t="shared" si="7"/>
        <v>0.66143782776614768</v>
      </c>
      <c r="X10" s="86">
        <f t="shared" si="8"/>
        <v>0.20048095703125002</v>
      </c>
      <c r="Y10" s="86">
        <f t="shared" si="9"/>
        <v>0.35497760678515022</v>
      </c>
      <c r="Z10" s="86">
        <f t="shared" si="10"/>
        <v>0.16963672134319188</v>
      </c>
      <c r="AA10" s="84">
        <f t="shared" si="20"/>
        <v>0.83036327865680815</v>
      </c>
      <c r="AB10" s="89">
        <f t="shared" si="21"/>
        <v>1.256218866017333</v>
      </c>
      <c r="AC10" s="88">
        <f t="shared" si="11"/>
        <v>0.46785874797086302</v>
      </c>
      <c r="AD10" s="91">
        <f t="shared" si="22"/>
        <v>0.53458230667211504</v>
      </c>
      <c r="AU10" s="58">
        <v>64</v>
      </c>
      <c r="AV10" s="168">
        <f t="shared" si="23"/>
        <v>0.96194764024569013</v>
      </c>
      <c r="AW10" s="168">
        <f t="shared" si="12"/>
        <v>0.99999999999999967</v>
      </c>
      <c r="AX10" s="168">
        <f t="shared" si="13"/>
        <v>0.98097382012284484</v>
      </c>
      <c r="AY10" s="168">
        <f t="shared" si="24"/>
        <v>0.99222076997217223</v>
      </c>
      <c r="AZ10" s="188">
        <f t="shared" si="14"/>
        <v>0.3345104419030398</v>
      </c>
      <c r="BA10" s="189">
        <f t="shared" si="25"/>
        <v>2.9535107021386175E-2</v>
      </c>
      <c r="BB10" s="74"/>
      <c r="BC10" s="171">
        <f t="shared" si="26"/>
        <v>64.666700000000006</v>
      </c>
      <c r="BD10" s="170" cm="1">
        <f t="array" ref="BD10">IFERROR(INDEX($E$8:$E$24,MATCH(AU10,$E$8:$E$24,-1)+1),BC10)</f>
        <v>59.333300000000001</v>
      </c>
      <c r="BE10" s="170">
        <f t="shared" si="27"/>
        <v>0.96425478110526552</v>
      </c>
      <c r="BF10" s="172" cm="1">
        <f t="array" ref="BF10">IFERROR(INDEX($I$8:$I$24,MATCH(AU10,$E$8:$E$24,-1)+1),BE10)</f>
        <v>0.94579834633631388</v>
      </c>
      <c r="BG10" s="170">
        <f t="shared" si="15"/>
        <v>72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0.99999999999999967</v>
      </c>
      <c r="BJ10" s="172" cm="1">
        <f t="array" ref="BJ10">IFERROR(INDEX($AD$8:$AD$24,MATCH(AU10,$N$8:$N$24,-1)+1),BI10)</f>
        <v>0.99999999999999967</v>
      </c>
      <c r="BK10" s="170">
        <f t="shared" si="28"/>
        <v>72</v>
      </c>
      <c r="BL10" s="170" cm="1">
        <f t="array" ref="BL10">IFERROR(INDEX($N$8:$N$24,MATCH(AU10,$N$8:$N$24,-1)+1),BK10)</f>
        <v>63</v>
      </c>
      <c r="BM10" s="170">
        <f t="shared" si="29"/>
        <v>1.0000000000000002</v>
      </c>
      <c r="BN10" s="172" cm="1">
        <f t="array" ref="BN10">IFERROR(INDEX($R$8:$R$24,MATCH(AU10,$N$8:$N$24,-1)+1),BM10)</f>
        <v>0.99124836621869372</v>
      </c>
    </row>
    <row r="11" spans="1:66" ht="17.25" customHeight="1">
      <c r="A11"/>
      <c r="B11" s="44">
        <v>75.333299999999994</v>
      </c>
      <c r="C11" s="44">
        <v>1.3557999999999999</v>
      </c>
      <c r="D11" s="20"/>
      <c r="E11" s="32">
        <f t="shared" si="0"/>
        <v>80.666700000000006</v>
      </c>
      <c r="F11" s="30">
        <f t="shared" si="1"/>
        <v>0.95140000000000002</v>
      </c>
      <c r="G11" s="26">
        <f t="shared" ref="G11:G22" si="31">G12+F11</f>
        <v>149.75479999999999</v>
      </c>
      <c r="H11" s="9">
        <f t="shared" si="2"/>
        <v>6.3047833252596235E-3</v>
      </c>
      <c r="I11" s="11">
        <f t="shared" si="16"/>
        <v>0.99240231860162897</v>
      </c>
      <c r="K11" s="44">
        <v>8</v>
      </c>
      <c r="L11" s="44">
        <v>4276.8999999999996</v>
      </c>
      <c r="N11" s="42">
        <f t="shared" si="17"/>
        <v>16</v>
      </c>
      <c r="O11" s="30">
        <f t="shared" si="17"/>
        <v>5819</v>
      </c>
      <c r="P11" s="29">
        <f t="shared" si="18"/>
        <v>27051.599999999999</v>
      </c>
      <c r="Q11" s="9">
        <f t="shared" si="19"/>
        <v>0.16642404239680367</v>
      </c>
      <c r="R11" s="11">
        <f t="shared" si="4"/>
        <v>0.77367874639996115</v>
      </c>
      <c r="S11"/>
      <c r="T11" s="79"/>
      <c r="U11" s="90">
        <f t="shared" si="5"/>
        <v>0.16642404239680367</v>
      </c>
      <c r="V11" s="85">
        <f t="shared" si="6"/>
        <v>0.22632125360003885</v>
      </c>
      <c r="W11" s="86">
        <f t="shared" si="7"/>
        <v>0.47140452079103168</v>
      </c>
      <c r="X11" s="86">
        <f t="shared" si="8"/>
        <v>8.0685871056241421E-2</v>
      </c>
      <c r="Y11" s="86">
        <f t="shared" si="9"/>
        <v>0.15449664975390021</v>
      </c>
      <c r="Z11" s="86">
        <f t="shared" si="10"/>
        <v>7.3830868826104942E-2</v>
      </c>
      <c r="AA11" s="84">
        <f t="shared" si="20"/>
        <v>0.9261691311738951</v>
      </c>
      <c r="AB11" s="89">
        <f t="shared" si="21"/>
        <v>0.11656945807523011</v>
      </c>
      <c r="AC11" s="88">
        <f t="shared" si="11"/>
        <v>4.3414441688512793E-2</v>
      </c>
      <c r="AD11" s="91">
        <f t="shared" si="22"/>
        <v>6.6723558701251989E-2</v>
      </c>
      <c r="AU11" s="58">
        <v>32</v>
      </c>
      <c r="AV11" s="168">
        <f t="shared" si="23"/>
        <v>0.62743719834265033</v>
      </c>
      <c r="AW11" s="168">
        <f t="shared" si="12"/>
        <v>0.54196988910589106</v>
      </c>
      <c r="AX11" s="168">
        <f t="shared" si="13"/>
        <v>0.58470354372427069</v>
      </c>
      <c r="AY11" s="168">
        <f t="shared" si="24"/>
        <v>0.96268566295078606</v>
      </c>
      <c r="AZ11" s="188">
        <f t="shared" si="14"/>
        <v>0.48842807262878662</v>
      </c>
      <c r="BA11" s="189">
        <f t="shared" si="25"/>
        <v>0.18900691655082502</v>
      </c>
      <c r="BB11" s="74"/>
      <c r="BC11" s="171">
        <f t="shared" si="26"/>
        <v>32.666699999999999</v>
      </c>
      <c r="BD11" s="170" cm="1">
        <f t="array" ref="BD11">IFERROR(INDEX($E$8:$E$24,MATCH(AU11,$E$8:$E$24,-1)+1),BC11)</f>
        <v>27.333300000000001</v>
      </c>
      <c r="BE11" s="170">
        <f t="shared" si="27"/>
        <v>0.6448625691097426</v>
      </c>
      <c r="BF11" s="172" cm="1">
        <f t="array" ref="BF11">IFERROR(INDEX($I$8:$I$24,MATCH(AU11,$E$8:$E$24,-1)+1),BE11)</f>
        <v>0.50546483032286671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0.99999999999999967</v>
      </c>
      <c r="BJ11" s="172" cm="1">
        <f t="array" ref="BJ11">IFERROR(INDEX($AD$8:$AD$24,MATCH(AU11,$N$8:$N$24,-1)+1),BI11)</f>
        <v>0.53458230667211504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0.99124836621869372</v>
      </c>
      <c r="BN11" s="172" cm="1">
        <f t="array" ref="BN11">IFERROR(INDEX($R$8:$R$24,MATCH(AU11,$N$8:$N$24,-1)+1),BM11)</f>
        <v>0.96222497418840047</v>
      </c>
    </row>
    <row r="12" spans="1:66" ht="17.25" customHeight="1">
      <c r="A12"/>
      <c r="B12" s="44">
        <v>70</v>
      </c>
      <c r="C12" s="44">
        <v>1.9402999999999999</v>
      </c>
      <c r="D12" s="20"/>
      <c r="E12" s="32">
        <f t="shared" si="0"/>
        <v>75.333299999999994</v>
      </c>
      <c r="F12" s="30">
        <f t="shared" si="1"/>
        <v>1.3557999999999999</v>
      </c>
      <c r="G12" s="26">
        <f t="shared" si="31"/>
        <v>148.80339999999998</v>
      </c>
      <c r="H12" s="9">
        <f t="shared" si="2"/>
        <v>8.984680715142945E-3</v>
      </c>
      <c r="I12" s="11">
        <f t="shared" si="16"/>
        <v>0.98609753527636934</v>
      </c>
      <c r="K12" s="44">
        <v>4</v>
      </c>
      <c r="L12" s="44">
        <v>2769.1</v>
      </c>
      <c r="N12" s="42">
        <f t="shared" si="17"/>
        <v>8</v>
      </c>
      <c r="O12" s="30">
        <f t="shared" si="17"/>
        <v>4276.8999999999996</v>
      </c>
      <c r="P12" s="29">
        <f t="shared" si="18"/>
        <v>21232.6</v>
      </c>
      <c r="Q12" s="9">
        <f t="shared" si="19"/>
        <v>0.12231981215447493</v>
      </c>
      <c r="R12" s="11">
        <f t="shared" si="4"/>
        <v>0.60725470400315751</v>
      </c>
      <c r="S12"/>
      <c r="T12" s="79"/>
      <c r="U12" s="90">
        <f t="shared" si="5"/>
        <v>0.12231981215447493</v>
      </c>
      <c r="V12" s="85">
        <f t="shared" si="6"/>
        <v>0.39274529599684249</v>
      </c>
      <c r="W12" s="86">
        <f t="shared" si="7"/>
        <v>0.33333333333333331</v>
      </c>
      <c r="X12" s="86">
        <f t="shared" si="8"/>
        <v>3.7585733882030181E-2</v>
      </c>
      <c r="Y12" s="86">
        <f>X12+Y13</f>
        <v>7.3810778697658799E-2</v>
      </c>
      <c r="Z12" s="86">
        <f t="shared" si="10"/>
        <v>3.5272699625914943E-2</v>
      </c>
      <c r="AA12" s="84">
        <f t="shared" si="20"/>
        <v>0.96472730037408505</v>
      </c>
      <c r="AB12" s="89">
        <f t="shared" si="21"/>
        <v>3.387931892891017E-2</v>
      </c>
      <c r="AC12" s="88">
        <f t="shared" si="11"/>
        <v>1.2617813794214078E-2</v>
      </c>
      <c r="AD12" s="91">
        <f t="shared" si="22"/>
        <v>2.3309117012739196E-2</v>
      </c>
      <c r="AU12" s="58">
        <v>16</v>
      </c>
      <c r="AV12" s="168">
        <f t="shared" si="23"/>
        <v>0.1390091257138637</v>
      </c>
      <c r="AW12" s="168">
        <f t="shared" si="12"/>
        <v>6.6723558701251989E-2</v>
      </c>
      <c r="AX12" s="168">
        <f t="shared" si="13"/>
        <v>0.10286634220755785</v>
      </c>
      <c r="AY12" s="168">
        <f t="shared" si="24"/>
        <v>0.77367874639996104</v>
      </c>
      <c r="AZ12" s="188">
        <f t="shared" si="14"/>
        <v>0.1390091257138637</v>
      </c>
      <c r="BA12" s="189">
        <f t="shared" si="25"/>
        <v>0.16642404239680353</v>
      </c>
      <c r="BB12" s="74"/>
      <c r="BC12" s="171">
        <f t="shared" si="26"/>
        <v>16.666699999999999</v>
      </c>
      <c r="BD12" s="170" cm="1">
        <f t="array" ref="BD12">IFERROR(INDEX($E$8:$E$24,MATCH(AU12,$E$8:$E$24,-1)+1),BC12)</f>
        <v>8</v>
      </c>
      <c r="BE12" s="170">
        <f t="shared" si="27"/>
        <v>0.15059379872804277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6.6723558701251989E-2</v>
      </c>
      <c r="BJ12" s="172" cm="1">
        <f t="array" ref="BJ12">IFERROR(INDEX($AD$8:$AD$24,MATCH(AU12,$N$8:$N$24,-1)+1),BI12)</f>
        <v>2.3309117012739196E-2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0.77367874639996115</v>
      </c>
      <c r="BN12" s="172" cm="1">
        <f t="array" ref="BN12">IFERROR(INDEX($R$8:$R$24,MATCH(AU12,$N$8:$N$24,-1)+1),BM12)</f>
        <v>0.60725470400315751</v>
      </c>
    </row>
    <row r="13" spans="1:66" ht="17.25" customHeight="1">
      <c r="A13"/>
      <c r="B13" s="44">
        <v>64.666700000000006</v>
      </c>
      <c r="C13" s="44">
        <v>2.7850999999999999</v>
      </c>
      <c r="D13" s="20"/>
      <c r="E13" s="32">
        <f t="shared" si="0"/>
        <v>70</v>
      </c>
      <c r="F13" s="30">
        <f t="shared" si="1"/>
        <v>1.9402999999999999</v>
      </c>
      <c r="G13" s="26">
        <f t="shared" si="31"/>
        <v>147.44759999999999</v>
      </c>
      <c r="H13" s="9">
        <f t="shared" si="2"/>
        <v>1.2858073455960949E-2</v>
      </c>
      <c r="I13" s="11">
        <f t="shared" si="16"/>
        <v>0.97711285456122643</v>
      </c>
      <c r="K13" s="44">
        <v>2</v>
      </c>
      <c r="L13" s="44">
        <v>2130.5</v>
      </c>
      <c r="N13" s="42">
        <f t="shared" si="17"/>
        <v>4</v>
      </c>
      <c r="O13" s="30">
        <f t="shared" si="17"/>
        <v>2769.1</v>
      </c>
      <c r="P13" s="29">
        <f t="shared" si="18"/>
        <v>16955.7</v>
      </c>
      <c r="Q13" s="9">
        <f t="shared" si="19"/>
        <v>7.9196565698743601E-2</v>
      </c>
      <c r="R13" s="11">
        <f t="shared" si="4"/>
        <v>0.4849348918486826</v>
      </c>
      <c r="S13"/>
      <c r="T13" s="79"/>
      <c r="U13" s="90">
        <f t="shared" si="5"/>
        <v>7.9196565698743601E-2</v>
      </c>
      <c r="V13" s="85">
        <f t="shared" si="6"/>
        <v>0.51506510815131734</v>
      </c>
      <c r="W13" s="86">
        <f t="shared" si="7"/>
        <v>0.23570226039551584</v>
      </c>
      <c r="X13" s="86">
        <f t="shared" si="8"/>
        <v>1.8448216735253771E-2</v>
      </c>
      <c r="Y13" s="86">
        <f t="shared" si="9"/>
        <v>3.6225044815628618E-2</v>
      </c>
      <c r="Z13" s="86">
        <f t="shared" si="10"/>
        <v>1.7311226724092323E-2</v>
      </c>
      <c r="AA13" s="84">
        <f t="shared" si="20"/>
        <v>0.98268877327590765</v>
      </c>
      <c r="AB13" s="89">
        <f t="shared" si="21"/>
        <v>1.1826353539144975E-2</v>
      </c>
      <c r="AC13" s="88">
        <f t="shared" si="11"/>
        <v>4.4045373856125549E-3</v>
      </c>
      <c r="AD13" s="91">
        <f t="shared" si="22"/>
        <v>1.0691303218525117E-2</v>
      </c>
      <c r="AU13" s="58">
        <v>8</v>
      </c>
      <c r="AV13" s="168">
        <f t="shared" si="23"/>
        <v>0</v>
      </c>
      <c r="AW13" s="168">
        <f t="shared" si="12"/>
        <v>2.3309117012739196E-2</v>
      </c>
      <c r="AX13" s="168">
        <f t="shared" si="13"/>
        <v>1.1654558506369598E-2</v>
      </c>
      <c r="AY13" s="168">
        <f t="shared" si="24"/>
        <v>0.60725470400315751</v>
      </c>
      <c r="AZ13" s="188">
        <f t="shared" si="14"/>
        <v>0</v>
      </c>
      <c r="BA13" s="189">
        <f t="shared" si="25"/>
        <v>0.20151637785321852</v>
      </c>
      <c r="BB13" s="74"/>
      <c r="BC13" s="171">
        <f t="shared" si="26"/>
        <v>8</v>
      </c>
      <c r="BD13" s="170" cm="1">
        <f t="array" ref="BD13">IFERROR(INDEX($E$8:$E$24,MATCH(AU13,$E$8:$E$24,-1)+1),BC13)</f>
        <v>8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2.3309117012739196E-2</v>
      </c>
      <c r="BJ13" s="172" cm="1">
        <f t="array" ref="BJ13">IFERROR(INDEX($AD$8:$AD$24,MATCH(AU13,$N$8:$N$24,-1)+1),BI13)</f>
        <v>1.0691303218525117E-2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0.60725470400315751</v>
      </c>
      <c r="BN13" s="172" cm="1">
        <f t="array" ref="BN13">IFERROR(INDEX($R$8:$R$24,MATCH(AU13,$N$8:$N$24,-1)+1),BM13)</f>
        <v>0.4849348918486826</v>
      </c>
    </row>
    <row r="14" spans="1:66" ht="17.25" customHeight="1">
      <c r="A14"/>
      <c r="B14" s="44">
        <v>59.333300000000001</v>
      </c>
      <c r="C14" s="44">
        <v>4.0026000000000002</v>
      </c>
      <c r="D14" s="20"/>
      <c r="E14" s="32">
        <f t="shared" si="0"/>
        <v>64.666700000000006</v>
      </c>
      <c r="F14" s="30">
        <f t="shared" si="1"/>
        <v>2.7850999999999999</v>
      </c>
      <c r="G14" s="26">
        <f t="shared" si="31"/>
        <v>145.50729999999999</v>
      </c>
      <c r="H14" s="9">
        <f t="shared" si="2"/>
        <v>1.8456434768951625E-2</v>
      </c>
      <c r="I14" s="11">
        <f t="shared" si="16"/>
        <v>0.96425478110526552</v>
      </c>
      <c r="K14" s="44">
        <v>1</v>
      </c>
      <c r="L14" s="44">
        <v>2377.6</v>
      </c>
      <c r="N14" s="42">
        <f t="shared" si="17"/>
        <v>2</v>
      </c>
      <c r="O14" s="30">
        <f t="shared" si="17"/>
        <v>2130.5</v>
      </c>
      <c r="P14" s="29">
        <f t="shared" si="18"/>
        <v>14186.6</v>
      </c>
      <c r="Q14" s="9">
        <f t="shared" si="19"/>
        <v>6.0932535199585879E-2</v>
      </c>
      <c r="R14" s="11">
        <f t="shared" si="4"/>
        <v>0.40573832614993899</v>
      </c>
      <c r="S14"/>
      <c r="T14" s="79"/>
      <c r="U14" s="90">
        <f t="shared" si="5"/>
        <v>6.0932535199585879E-2</v>
      </c>
      <c r="V14" s="85">
        <f t="shared" si="6"/>
        <v>0.59426167385006101</v>
      </c>
      <c r="W14" s="86">
        <f t="shared" si="7"/>
        <v>0.16666666666666666</v>
      </c>
      <c r="X14" s="86">
        <f t="shared" si="8"/>
        <v>9.1810270919067214E-3</v>
      </c>
      <c r="Y14" s="86">
        <f t="shared" si="9"/>
        <v>1.7776828080374847E-2</v>
      </c>
      <c r="Z14" s="86">
        <f t="shared" si="10"/>
        <v>8.4951917354650665E-3</v>
      </c>
      <c r="AA14" s="84">
        <f t="shared" si="20"/>
        <v>0.99150480826453491</v>
      </c>
      <c r="AB14" s="89">
        <f t="shared" si="21"/>
        <v>5.600268767402836E-3</v>
      </c>
      <c r="AC14" s="88">
        <f t="shared" si="11"/>
        <v>2.0857310813395054E-3</v>
      </c>
      <c r="AD14" s="91">
        <f t="shared" si="22"/>
        <v>6.2867658329125616E-3</v>
      </c>
      <c r="AU14" s="58">
        <v>2</v>
      </c>
      <c r="AV14" s="168">
        <f t="shared" si="23"/>
        <v>0</v>
      </c>
      <c r="AW14" s="168">
        <f t="shared" si="12"/>
        <v>6.2867658329125616E-3</v>
      </c>
      <c r="AX14" s="168">
        <f t="shared" si="13"/>
        <v>3.1433829164562808E-3</v>
      </c>
      <c r="AY14" s="168">
        <f t="shared" si="24"/>
        <v>0.40573832614993899</v>
      </c>
      <c r="AZ14" s="188">
        <f t="shared" si="14"/>
        <v>0</v>
      </c>
      <c r="BA14" s="189">
        <f t="shared" si="25"/>
        <v>6.0932535199585858E-2</v>
      </c>
      <c r="BB14" s="74"/>
      <c r="BC14" s="171">
        <f t="shared" si="26"/>
        <v>8</v>
      </c>
      <c r="BD14" s="170" cm="1">
        <f t="array" ref="BD14">IFERROR(INDEX($E$8:$E$24,MATCH(AU14,$E$8:$E$24,-1)+1),BC14)</f>
        <v>8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6.2867658329125616E-3</v>
      </c>
      <c r="BJ14" s="172" cm="1">
        <f t="array" ref="BJ14">IFERROR(INDEX($AD$8:$AD$24,MATCH(AU14,$N$8:$N$24,-1)+1),BI14)</f>
        <v>4.2010347515730557E-3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0.40573832614993899</v>
      </c>
      <c r="BN14" s="172" cm="1">
        <f t="array" ref="BN14">IFERROR(INDEX($R$8:$R$24,MATCH(AU14,$N$8:$N$24,-1)+1),BM14)</f>
        <v>0.34480579095035313</v>
      </c>
    </row>
    <row r="15" spans="1:66" ht="17.25" customHeight="1">
      <c r="A15"/>
      <c r="B15" s="44">
        <v>54</v>
      </c>
      <c r="C15" s="44">
        <v>5.7442000000000002</v>
      </c>
      <c r="D15" s="20"/>
      <c r="E15" s="32">
        <f t="shared" si="0"/>
        <v>59.333300000000001</v>
      </c>
      <c r="F15" s="30">
        <f t="shared" si="1"/>
        <v>4.0026000000000002</v>
      </c>
      <c r="G15" s="26">
        <f t="shared" si="31"/>
        <v>142.72219999999999</v>
      </c>
      <c r="H15" s="9">
        <f t="shared" si="2"/>
        <v>2.6524622385625574E-2</v>
      </c>
      <c r="I15" s="11">
        <f t="shared" si="16"/>
        <v>0.94579834633631388</v>
      </c>
      <c r="K15" s="44">
        <v>0.5</v>
      </c>
      <c r="L15" s="44">
        <v>2963.9</v>
      </c>
      <c r="N15" s="42">
        <f t="shared" si="17"/>
        <v>1</v>
      </c>
      <c r="O15" s="30">
        <f t="shared" si="17"/>
        <v>2377.6</v>
      </c>
      <c r="P15" s="29">
        <f t="shared" si="18"/>
        <v>12056.1</v>
      </c>
      <c r="Q15" s="9">
        <f t="shared" si="19"/>
        <v>6.7999622478542771E-2</v>
      </c>
      <c r="R15" s="11">
        <f t="shared" si="4"/>
        <v>0.34480579095035313</v>
      </c>
      <c r="S15"/>
      <c r="T15" s="79"/>
      <c r="U15" s="90">
        <f t="shared" si="5"/>
        <v>6.7999622478542771E-2</v>
      </c>
      <c r="V15" s="85">
        <f t="shared" si="6"/>
        <v>0.65519420904964687</v>
      </c>
      <c r="W15" s="86">
        <f t="shared" si="7"/>
        <v>0.11785113019775792</v>
      </c>
      <c r="X15" s="86">
        <f t="shared" si="8"/>
        <v>4.5851283864883404E-3</v>
      </c>
      <c r="Y15" s="86">
        <f t="shared" si="9"/>
        <v>8.595800988468124E-3</v>
      </c>
      <c r="Z15" s="86">
        <f t="shared" si="10"/>
        <v>4.1077619239369432E-3</v>
      </c>
      <c r="AA15" s="84">
        <f t="shared" si="20"/>
        <v>0.99589223807606309</v>
      </c>
      <c r="AB15" s="89">
        <f t="shared" si="21"/>
        <v>4.0213006843002478E-3</v>
      </c>
      <c r="AC15" s="88">
        <f t="shared" si="11"/>
        <v>1.497669517841113E-3</v>
      </c>
      <c r="AD15" s="91">
        <f t="shared" si="22"/>
        <v>4.2010347515730557E-3</v>
      </c>
      <c r="AU15" s="58">
        <v>1</v>
      </c>
      <c r="AV15" s="168">
        <f t="shared" si="23"/>
        <v>0</v>
      </c>
      <c r="AW15" s="168">
        <f t="shared" si="12"/>
        <v>4.2010347515730557E-3</v>
      </c>
      <c r="AX15" s="168">
        <f t="shared" si="13"/>
        <v>2.1005173757865279E-3</v>
      </c>
      <c r="AY15" s="168">
        <f t="shared" si="24"/>
        <v>0.34480579095035313</v>
      </c>
      <c r="AZ15" s="188">
        <f t="shared" si="14"/>
        <v>0</v>
      </c>
      <c r="BA15" s="189">
        <f t="shared" si="25"/>
        <v>0.34480579095035313</v>
      </c>
      <c r="BB15" s="74"/>
      <c r="BC15" s="171">
        <f t="shared" si="26"/>
        <v>8</v>
      </c>
      <c r="BD15" s="170" cm="1">
        <f t="array" ref="BD15">IFERROR(INDEX($E$8:$E$24,MATCH(AU15,$E$8:$E$24,-1)+1),BC15)</f>
        <v>8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4.2010347515730557E-3</v>
      </c>
      <c r="BJ15" s="172" cm="1">
        <f t="array" ref="BJ15">IFERROR(INDEX($AD$8:$AD$24,MATCH(AU15,$N$8:$N$24,-1)+1),BI15)</f>
        <v>2.7033652337319428E-3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0.34480579095035313</v>
      </c>
      <c r="BN15" s="172" cm="1">
        <f t="array" ref="BN15">IFERROR(INDEX($R$8:$R$24,MATCH(AU15,$N$8:$N$24,-1)+1),BM15)</f>
        <v>0.27680616847181039</v>
      </c>
    </row>
    <row r="16" spans="1:66" ht="17.25" customHeight="1" thickBot="1">
      <c r="A16"/>
      <c r="B16" s="44">
        <v>48.666699999999999</v>
      </c>
      <c r="C16" s="44">
        <v>8.1968999999999994</v>
      </c>
      <c r="D16" s="20"/>
      <c r="E16" s="32">
        <f t="shared" si="0"/>
        <v>54</v>
      </c>
      <c r="F16" s="30">
        <f t="shared" si="1"/>
        <v>5.7442000000000002</v>
      </c>
      <c r="G16" s="26">
        <f t="shared" si="31"/>
        <v>138.71959999999999</v>
      </c>
      <c r="H16" s="9">
        <f t="shared" si="2"/>
        <v>3.8065941115152754E-2</v>
      </c>
      <c r="I16" s="11">
        <f t="shared" si="16"/>
        <v>0.91927372395068829</v>
      </c>
      <c r="K16" s="44">
        <v>0.25</v>
      </c>
      <c r="L16" s="44">
        <v>4569</v>
      </c>
      <c r="N16" s="42">
        <f t="shared" si="17"/>
        <v>0.5</v>
      </c>
      <c r="O16" s="30">
        <f t="shared" si="17"/>
        <v>2963.9</v>
      </c>
      <c r="P16" s="29">
        <f>O16+P17</f>
        <v>9678.5</v>
      </c>
      <c r="Q16" s="9">
        <f t="shared" si="19"/>
        <v>8.4767867203967423E-2</v>
      </c>
      <c r="R16" s="11">
        <f>Q16+R17</f>
        <v>0.27680616847181039</v>
      </c>
      <c r="S16"/>
      <c r="T16" s="79"/>
      <c r="U16" s="90">
        <f t="shared" si="5"/>
        <v>8.4767867203967423E-2</v>
      </c>
      <c r="V16" s="85">
        <f t="shared" si="6"/>
        <v>0.72319383152818961</v>
      </c>
      <c r="W16" s="86">
        <f t="shared" si="7"/>
        <v>8.3333333333333329E-2</v>
      </c>
      <c r="X16" s="86">
        <f t="shared" si="8"/>
        <v>2.2918910483110426E-3</v>
      </c>
      <c r="Y16" s="86">
        <f t="shared" si="9"/>
        <v>4.0106726019797827E-3</v>
      </c>
      <c r="Z16" s="86">
        <f t="shared" si="10"/>
        <v>1.9166204785210697E-3</v>
      </c>
      <c r="AA16" s="84">
        <f t="shared" si="20"/>
        <v>0.99808337952147896</v>
      </c>
      <c r="AB16" s="89">
        <f t="shared" si="21"/>
        <v>3.2175001889122416E-3</v>
      </c>
      <c r="AC16" s="88">
        <f t="shared" si="11"/>
        <v>1.1983068004327571E-3</v>
      </c>
      <c r="AD16" s="91">
        <f t="shared" si="22"/>
        <v>2.7033652337319428E-3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6"/>
        <v>8</v>
      </c>
      <c r="BD16" s="174" cm="1">
        <f t="array" ref="BD16">IFERROR(INDEX($E$8:$E$24,MATCH(AU16,$E$8:$E$24,-1)+1),BC16)</f>
        <v>8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43.333300000000001</v>
      </c>
      <c r="C17" s="44">
        <v>11.553800000000001</v>
      </c>
      <c r="D17" s="20"/>
      <c r="E17" s="32">
        <f t="shared" si="0"/>
        <v>48.666699999999999</v>
      </c>
      <c r="F17" s="30">
        <f t="shared" si="1"/>
        <v>8.1968999999999994</v>
      </c>
      <c r="G17" s="26">
        <f t="shared" si="31"/>
        <v>132.97539999999998</v>
      </c>
      <c r="H17" s="9">
        <f t="shared" si="2"/>
        <v>5.4319611560669126E-2</v>
      </c>
      <c r="I17" s="11">
        <f t="shared" si="16"/>
        <v>0.88120778283553558</v>
      </c>
      <c r="K17" s="65">
        <v>0.125</v>
      </c>
      <c r="L17" s="44">
        <v>2145.6</v>
      </c>
      <c r="N17" s="42">
        <f t="shared" ref="N17:N19" si="33">K16</f>
        <v>0.25</v>
      </c>
      <c r="O17" s="30">
        <f t="shared" ref="O17:O19" si="34">L16</f>
        <v>4569</v>
      </c>
      <c r="P17" s="29">
        <f t="shared" ref="P17:P19" si="35">O17+P18</f>
        <v>6714.6</v>
      </c>
      <c r="Q17" s="9">
        <f t="shared" ref="Q17:Q19" si="36">O17/$L$6</f>
        <v>0.13067390440127102</v>
      </c>
      <c r="R17" s="11">
        <f t="shared" ref="R17:R19" si="37">Q17+R18</f>
        <v>0.19203830126784294</v>
      </c>
      <c r="S17"/>
      <c r="T17" s="79"/>
      <c r="U17" s="90">
        <f t="shared" si="5"/>
        <v>0.13067390440127102</v>
      </c>
      <c r="V17" s="85">
        <f t="shared" si="6"/>
        <v>0.80796169873215706</v>
      </c>
      <c r="W17" s="86">
        <f t="shared" si="7"/>
        <v>5.892556509887896E-2</v>
      </c>
      <c r="X17" s="86">
        <f t="shared" si="8"/>
        <v>1.1458613810388803E-3</v>
      </c>
      <c r="Y17" s="86">
        <f t="shared" si="9"/>
        <v>1.7187815536687404E-3</v>
      </c>
      <c r="Z17" s="86">
        <f t="shared" si="10"/>
        <v>8.2137143835665663E-4</v>
      </c>
      <c r="AA17" s="84">
        <f t="shared" si="20"/>
        <v>0.9991786285616433</v>
      </c>
      <c r="AB17" s="89">
        <f t="shared" si="21"/>
        <v>3.1424585420113953E-3</v>
      </c>
      <c r="AC17" s="88">
        <f t="shared" si="11"/>
        <v>1.1703587318959347E-3</v>
      </c>
      <c r="AD17" s="91">
        <f t="shared" si="22"/>
        <v>1.5050584332991857E-3</v>
      </c>
    </row>
    <row r="18" spans="1:66" ht="17.25" customHeight="1">
      <c r="A18"/>
      <c r="B18" s="44">
        <v>38</v>
      </c>
      <c r="C18" s="44">
        <v>15.914099999999999</v>
      </c>
      <c r="D18" s="20"/>
      <c r="E18" s="32">
        <f t="shared" si="0"/>
        <v>43.333300000000001</v>
      </c>
      <c r="F18" s="30">
        <f t="shared" si="1"/>
        <v>11.553800000000001</v>
      </c>
      <c r="G18" s="26">
        <f t="shared" si="31"/>
        <v>124.77849999999999</v>
      </c>
      <c r="H18" s="9">
        <f t="shared" si="2"/>
        <v>7.656527809899584E-2</v>
      </c>
      <c r="I18" s="11">
        <f t="shared" si="16"/>
        <v>0.82688817127486647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2145.6</v>
      </c>
      <c r="P18" s="29">
        <f t="shared" si="35"/>
        <v>2145.6</v>
      </c>
      <c r="Q18" s="9">
        <f t="shared" si="36"/>
        <v>6.1364396866571913E-2</v>
      </c>
      <c r="R18" s="11">
        <f t="shared" si="37"/>
        <v>6.1364396866571913E-2</v>
      </c>
      <c r="S18"/>
      <c r="T18" s="79"/>
      <c r="U18" s="90">
        <f t="shared" si="5"/>
        <v>6.1364396866571913E-2</v>
      </c>
      <c r="V18" s="85">
        <f t="shared" si="6"/>
        <v>0.93863560313342809</v>
      </c>
      <c r="W18" s="86">
        <f t="shared" si="7"/>
        <v>4.1666666666666664E-2</v>
      </c>
      <c r="X18" s="86">
        <f t="shared" si="8"/>
        <v>5.7292017262986004E-4</v>
      </c>
      <c r="Y18" s="86">
        <f>X18+Y19</f>
        <v>5.7292017262986004E-4</v>
      </c>
      <c r="Z18" s="86">
        <f t="shared" si="10"/>
        <v>2.7378712859239048E-4</v>
      </c>
      <c r="AA18" s="84">
        <f t="shared" si="20"/>
        <v>0.99972621287140762</v>
      </c>
      <c r="AB18" s="89">
        <f t="shared" si="21"/>
        <v>8.9868166658565226E-4</v>
      </c>
      <c r="AC18" s="88">
        <f t="shared" si="11"/>
        <v>3.3469970140325095E-4</v>
      </c>
      <c r="AD18" s="91">
        <f t="shared" si="22"/>
        <v>3.3469970140325095E-4</v>
      </c>
      <c r="AU18" s="194" t="s">
        <v>80</v>
      </c>
      <c r="AV18" s="235">
        <f t="shared" ref="AV18:AW18" si="38">SLOPE(AV21:AV22,AV19:AV20)*0.65+INTERCEPT(AV21:AV22,AV19:AV20)</f>
        <v>34.1584069212538</v>
      </c>
      <c r="AW18" s="236">
        <f t="shared" si="38"/>
        <v>39.547459143817512</v>
      </c>
      <c r="AX18" s="191">
        <f>SLOPE(AX21:AX22,AX19:AX20)*0.65+INTERCEPT(AX21:AX22,AX19:AX20)</f>
        <v>37.272882487713268</v>
      </c>
      <c r="AY18" s="237">
        <f>SLOPE(AY21:AY22,AY19:AY20)*0.65+INTERCEPT(AY21:AY22,AY19:AY20)</f>
        <v>10.054765423612302</v>
      </c>
    </row>
    <row r="19" spans="1:66" ht="17.25" customHeight="1" thickBot="1">
      <c r="A19"/>
      <c r="B19" s="44">
        <v>32.666699999999999</v>
      </c>
      <c r="C19" s="44">
        <v>21.035299999999999</v>
      </c>
      <c r="E19" s="32">
        <f t="shared" si="0"/>
        <v>38</v>
      </c>
      <c r="F19" s="30">
        <f t="shared" si="1"/>
        <v>15.914099999999999</v>
      </c>
      <c r="G19" s="26">
        <f t="shared" si="31"/>
        <v>113.2247</v>
      </c>
      <c r="H19" s="9">
        <f t="shared" si="2"/>
        <v>0.105460324066128</v>
      </c>
      <c r="I19" s="11">
        <f t="shared" si="16"/>
        <v>0.75032289317587064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2.9580398915498081E-2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0.96194764024569013</v>
      </c>
      <c r="AW19" s="170">
        <f t="shared" si="39"/>
        <v>0.99999999999999967</v>
      </c>
      <c r="AX19" s="170">
        <f>INDEX(AX8:AX16,MATCH(0.65,AX8:AX16,-1))</f>
        <v>0.98097382012284484</v>
      </c>
      <c r="AY19" s="170">
        <f>INDEX(AY8:AY16,MATCH(0.65,AY8:AY16,-1))</f>
        <v>0.77367874639996104</v>
      </c>
    </row>
    <row r="20" spans="1:66" ht="17.25" customHeight="1">
      <c r="A20"/>
      <c r="B20" s="44">
        <v>27.333300000000001</v>
      </c>
      <c r="C20" s="44">
        <v>25.835799999999999</v>
      </c>
      <c r="E20" s="32">
        <f t="shared" si="0"/>
        <v>32.666699999999999</v>
      </c>
      <c r="F20" s="30">
        <f t="shared" si="1"/>
        <v>21.035299999999999</v>
      </c>
      <c r="G20" s="26">
        <f t="shared" si="31"/>
        <v>97.310599999999994</v>
      </c>
      <c r="H20" s="9">
        <f t="shared" si="2"/>
        <v>0.13939773878687592</v>
      </c>
      <c r="I20" s="11">
        <f t="shared" si="16"/>
        <v>0.6448625691097426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2.6850387461293486</v>
      </c>
      <c r="AC20" s="78">
        <f>SUM(AC8:AC19)</f>
        <v>0.99999999999999967</v>
      </c>
      <c r="AD20" s="148"/>
      <c r="AV20" s="170" cm="1">
        <f t="array" ref="AV20">INDEX(AV8:AV16,MATCH(0.65,AV8:AV16,-1)+1)</f>
        <v>0.62743719834265033</v>
      </c>
      <c r="AW20" s="170" cm="1">
        <f t="array" ref="AW20">INDEX(AW8:AW16,MATCH(0.65,AW8:AW16,-1)+1)</f>
        <v>0.54196988910589106</v>
      </c>
      <c r="AX20" s="170" cm="1">
        <f t="array" ref="AX20">INDEX(AX8:AX16,MATCH(0.65,AX8:AX16,-1)+1)</f>
        <v>0.58470354372427069</v>
      </c>
      <c r="AY20" s="170" cm="1">
        <f t="array" ref="AY20">INDEX(AY8:AY16,MATCH(0.65,AY8:AY16,-1)+1)</f>
        <v>0.60725470400315751</v>
      </c>
      <c r="BD20" s="169"/>
    </row>
    <row r="21" spans="1:66" ht="17.25" customHeight="1">
      <c r="A21"/>
      <c r="B21" s="44">
        <v>22</v>
      </c>
      <c r="C21" s="44">
        <v>27.714700000000001</v>
      </c>
      <c r="E21" s="32">
        <f t="shared" si="0"/>
        <v>27.333300000000001</v>
      </c>
      <c r="F21" s="30">
        <f t="shared" si="1"/>
        <v>25.835799999999999</v>
      </c>
      <c r="G21" s="26">
        <f t="shared" si="31"/>
        <v>76.275299999999987</v>
      </c>
      <c r="H21" s="9">
        <f t="shared" si="2"/>
        <v>0.17120992330748641</v>
      </c>
      <c r="I21" s="11">
        <f t="shared" si="16"/>
        <v>0.50546483032286671</v>
      </c>
      <c r="K21"/>
      <c r="L21"/>
      <c r="N21" t="s">
        <v>80</v>
      </c>
      <c r="O21" s="159">
        <f>N12+(0.65-R12)/(R11-R12)*(N11-N12)</f>
        <v>10.054765423612302</v>
      </c>
      <c r="S21"/>
      <c r="T21"/>
      <c r="W21" t="s">
        <v>80</v>
      </c>
      <c r="X21" s="159">
        <f>N10+(0.65-AD10)/(AD9-AD10)*(N9-N10)</f>
        <v>39.311601045573212</v>
      </c>
      <c r="AV21" s="170">
        <f t="shared" ref="AV21:AW21" si="40">INDEX($AU$8:$AU$16,MATCH(0.65,AV8:AV16,-1))</f>
        <v>64</v>
      </c>
      <c r="AW21" s="170">
        <f t="shared" si="40"/>
        <v>64</v>
      </c>
      <c r="AX21" s="170">
        <f>INDEX($AU$8:$AU$16,MATCH(0.65,AX8:AX16,-1))</f>
        <v>64</v>
      </c>
      <c r="AY21" s="170">
        <f>INDEX($AU$8:$AU$16,MATCH(0.65,AY8:AY16,-1))</f>
        <v>16</v>
      </c>
      <c r="BD21" s="169"/>
    </row>
    <row r="22" spans="1:66" ht="17.25" customHeight="1">
      <c r="A22"/>
      <c r="B22" s="44">
        <v>16.666699999999999</v>
      </c>
      <c r="C22" s="44">
        <v>22.724799999999998</v>
      </c>
      <c r="E22" s="32">
        <f t="shared" si="0"/>
        <v>22</v>
      </c>
      <c r="F22" s="30">
        <f t="shared" si="1"/>
        <v>27.714700000000001</v>
      </c>
      <c r="G22" s="26">
        <f t="shared" si="31"/>
        <v>50.439499999999995</v>
      </c>
      <c r="H22" s="9">
        <f t="shared" si="2"/>
        <v>0.1836611082873375</v>
      </c>
      <c r="I22" s="11">
        <f t="shared" si="16"/>
        <v>0.3342549070153803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3">
        <v>8</v>
      </c>
      <c r="C23" s="63">
        <v>0</v>
      </c>
      <c r="E23" s="32">
        <f t="shared" si="0"/>
        <v>16.666699999999999</v>
      </c>
      <c r="F23" s="30">
        <f t="shared" si="1"/>
        <v>22.724799999999998</v>
      </c>
      <c r="G23" s="26">
        <f>F23</f>
        <v>22.724799999999998</v>
      </c>
      <c r="H23" s="9">
        <f t="shared" si="2"/>
        <v>0.15059379872804277</v>
      </c>
      <c r="I23" s="11">
        <f>H23</f>
        <v>0.15059379872804277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1">SLOPE(AV27:AV28,AV25:AV26)*0.84+INTERCEPT(AV27:AV28,AV25:AV26)</f>
        <v>52.334222197484635</v>
      </c>
      <c r="AW24" s="236">
        <f t="shared" si="41"/>
        <v>52.821695608602305</v>
      </c>
      <c r="AX24" s="191">
        <f>SLOPE(AX27:AX28,AX25:AX26)*0.84+INTERCEPT(AX27:AX28,AX25:AX26)</f>
        <v>52.615945952520434</v>
      </c>
      <c r="AY24" s="237">
        <f>SLOPE(AY27:AY28,AY25:AY26)*0.84+INTERCEPT(AY27:AY28,AY25:AY26)</f>
        <v>21.614292201392942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2">INDEX(AV8:AV16,MATCH(0.84,AV8:AV16,-1))</f>
        <v>0.96194764024569013</v>
      </c>
      <c r="AW25" s="170">
        <f t="shared" si="42"/>
        <v>0.99999999999999967</v>
      </c>
      <c r="AX25" s="170">
        <f>INDEX(AX8:AX16,MATCH(0.84,AX8:AX16,-1))</f>
        <v>0.98097382012284484</v>
      </c>
      <c r="AY25" s="170">
        <f>INDEX(AY8:AY16,MATCH(0.84,AY8:AY16,-1))</f>
        <v>0.96268566295078606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E20+(0.65-I20)/(I19-I20)*(E19-E20)</f>
        <v>32.926508230342904</v>
      </c>
      <c r="I26" s="23"/>
      <c r="M26"/>
      <c r="N26" s="287"/>
      <c r="O26"/>
      <c r="P26"/>
      <c r="Q26"/>
      <c r="R26"/>
      <c r="Z26" s="82"/>
      <c r="AV26" s="170">
        <f t="shared" ref="AV26:AW26" si="43">INDEX(AV8:AV16,MATCH(0.84,AV8:AV16,-1)+1)</f>
        <v>0.62743719834265033</v>
      </c>
      <c r="AW26" s="170">
        <f t="shared" si="43"/>
        <v>0.54196988910589106</v>
      </c>
      <c r="AX26" s="170">
        <f>INDEX(AX8:AX16,MATCH(0.84,AX8:AX16,-1)+1)</f>
        <v>0.58470354372427069</v>
      </c>
      <c r="AY26" s="170">
        <f>INDEX(AY8:AY16,MATCH(0.84,AY8:AY16,-1)+1)</f>
        <v>0.77367874639996104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4">SLOPE(F30:F31,F28:F29)*0.84+INTERCEPT(F30:F31,F28:F29)</f>
        <v>44.620691888738421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5">INDEX($AU$8:$AU$16,MATCH(0.84,AV8:AV16,-1))</f>
        <v>64</v>
      </c>
      <c r="AW27" s="170">
        <f t="shared" si="45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0.88120778283553558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6">P28-P29</f>
        <v>2.5132265899033168E-2</v>
      </c>
      <c r="R28" s="123">
        <f>Q28</f>
        <v>2.5132265899033168E-2</v>
      </c>
      <c r="T28" s="113"/>
      <c r="U28" s="115">
        <f>U29+R28</f>
        <v>1</v>
      </c>
      <c r="V28" s="115">
        <f>U28-V31-V34-V37-V40-V43</f>
        <v>0.11841768348090054</v>
      </c>
      <c r="X28" s="130">
        <v>63</v>
      </c>
      <c r="Y28" s="131">
        <f>V28</f>
        <v>0.11841768348090054</v>
      </c>
      <c r="Z28" s="132">
        <f>ROUND(Y28*100,0)</f>
        <v>12</v>
      </c>
      <c r="AV28" s="170">
        <f t="shared" ref="AV28:AW28" si="47">INDEX($AU$8:$AU$16,MATCH(0.84,AV8:AV16,-1)+1)</f>
        <v>32</v>
      </c>
      <c r="AW28" s="170">
        <f t="shared" si="47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(I14-I15)/(E14-E15)*(B29-E15)+I15</f>
        <v>0.95848710198323983</v>
      </c>
      <c r="F29" s="170">
        <f>INDEX(I8:I24,MATCH(0.84,I8:I24,-1)+1)</f>
        <v>0.82688817127486647</v>
      </c>
      <c r="K29" s="44">
        <v>63</v>
      </c>
      <c r="L29" s="69">
        <f>((R9-R10)/(N9-N10))*(K29-N10)+R10</f>
        <v>0.99124836621869372</v>
      </c>
      <c r="N29" s="111"/>
      <c r="O29" s="124">
        <v>63</v>
      </c>
      <c r="P29" s="85">
        <f t="shared" ref="P29:P34" si="48">(C29+L29)/2</f>
        <v>0.97486773410096683</v>
      </c>
      <c r="Q29" s="119">
        <f t="shared" si="46"/>
        <v>0.18657083516373463</v>
      </c>
      <c r="R29" s="125">
        <f t="shared" ref="R29:R32" si="49">Q29/2</f>
        <v>9.3285417581867314E-2</v>
      </c>
      <c r="S29" s="12"/>
      <c r="T29" s="129">
        <v>63</v>
      </c>
      <c r="U29" s="115">
        <f>P29</f>
        <v>0.97486773410096683</v>
      </c>
      <c r="V29" s="115"/>
      <c r="W29" s="12"/>
      <c r="X29" s="133">
        <v>31.5</v>
      </c>
      <c r="Y29" s="88">
        <f>V31</f>
        <v>0.2563657307684824</v>
      </c>
      <c r="Z29" s="134">
        <f t="shared" ref="Z29:Z33" si="50">ROUND(Y29*100,0)</f>
        <v>26</v>
      </c>
    </row>
    <row r="30" spans="1:66" customFormat="1" ht="14.4">
      <c r="B30" s="44">
        <v>31.5</v>
      </c>
      <c r="C30" s="69">
        <f>(I20-I21)/(E20-E21)*(B30-E21)+I21</f>
        <v>0.61436882368606394</v>
      </c>
      <c r="F30" s="170">
        <f>INDEX(E8:E24,MATCH(0.84,I8:I24,-1))</f>
        <v>48.666699999999999</v>
      </c>
      <c r="K30" s="44">
        <v>31.5</v>
      </c>
      <c r="L30" s="69">
        <f>R10</f>
        <v>0.96222497418840047</v>
      </c>
      <c r="N30" s="111"/>
      <c r="O30" s="124">
        <v>31.5</v>
      </c>
      <c r="P30" s="85">
        <f t="shared" si="48"/>
        <v>0.7882968989372322</v>
      </c>
      <c r="Q30" s="119">
        <f t="shared" si="46"/>
        <v>0.32616062637323023</v>
      </c>
      <c r="R30" s="125">
        <f t="shared" si="49"/>
        <v>0.16308031318661512</v>
      </c>
      <c r="S30" s="12"/>
      <c r="T30" s="114"/>
      <c r="U30" s="115">
        <f>U29-R29</f>
        <v>0.88158231651909946</v>
      </c>
      <c r="V30" s="115"/>
      <c r="W30" s="12"/>
      <c r="X30" s="133">
        <v>16</v>
      </c>
      <c r="Y30" s="88">
        <f>V34</f>
        <v>0.24233477346782673</v>
      </c>
      <c r="Z30" s="134">
        <f t="shared" si="50"/>
        <v>24</v>
      </c>
    </row>
    <row r="31" spans="1:66" customFormat="1" ht="14.4">
      <c r="B31" s="44">
        <v>16</v>
      </c>
      <c r="C31" s="69">
        <f>I23</f>
        <v>0.15059379872804277</v>
      </c>
      <c r="F31" s="170">
        <f>INDEX(E8:E24,MATCH(0.84,I8:I24,-1)+1)</f>
        <v>43.333300000000001</v>
      </c>
      <c r="K31" s="44">
        <v>16</v>
      </c>
      <c r="L31" s="69">
        <f>R11</f>
        <v>0.77367874639996115</v>
      </c>
      <c r="N31" s="111"/>
      <c r="O31" s="124">
        <v>16</v>
      </c>
      <c r="P31" s="85">
        <f t="shared" si="48"/>
        <v>0.46213627256400197</v>
      </c>
      <c r="Q31" s="119">
        <f t="shared" si="46"/>
        <v>0.15850892056242322</v>
      </c>
      <c r="R31" s="125">
        <f t="shared" si="49"/>
        <v>7.9254460281211608E-2</v>
      </c>
      <c r="S31" s="12"/>
      <c r="T31" s="114"/>
      <c r="U31" s="115">
        <f>U32+R29</f>
        <v>0.88158231651909946</v>
      </c>
      <c r="V31" s="115">
        <f>U31-V34-V37-V40-V43</f>
        <v>0.2563657307684824</v>
      </c>
      <c r="W31" s="12"/>
      <c r="X31" s="133">
        <v>8</v>
      </c>
      <c r="Y31" s="88">
        <f>V37</f>
        <v>0.12963355474451627</v>
      </c>
      <c r="Z31" s="134">
        <f t="shared" si="50"/>
        <v>13</v>
      </c>
    </row>
    <row r="32" spans="1:66" customFormat="1" ht="14.4">
      <c r="B32" s="65">
        <v>8</v>
      </c>
      <c r="C32" s="69">
        <f>I24</f>
        <v>0</v>
      </c>
      <c r="K32" s="44">
        <v>8</v>
      </c>
      <c r="L32" s="69">
        <f>R12</f>
        <v>0.60725470400315751</v>
      </c>
      <c r="N32" s="111"/>
      <c r="O32" s="124">
        <v>8</v>
      </c>
      <c r="P32" s="85">
        <f t="shared" si="48"/>
        <v>0.30362735200157875</v>
      </c>
      <c r="Q32" s="119">
        <f t="shared" si="46"/>
        <v>0.10075818892660926</v>
      </c>
      <c r="R32" s="125">
        <f t="shared" si="49"/>
        <v>5.037909446330463E-2</v>
      </c>
      <c r="S32" s="12"/>
      <c r="T32" s="114">
        <v>31.5</v>
      </c>
      <c r="U32" s="115">
        <f>P30</f>
        <v>0.7882968989372322</v>
      </c>
      <c r="V32" s="115"/>
      <c r="W32" s="12"/>
      <c r="X32" s="133">
        <v>2</v>
      </c>
      <c r="Y32" s="88">
        <f>V40</f>
        <v>8.261213388283678E-2</v>
      </c>
      <c r="Z32" s="134">
        <f t="shared" si="50"/>
        <v>8</v>
      </c>
    </row>
    <row r="33" spans="2:26" customFormat="1" ht="15" thickBot="1">
      <c r="B33" s="65">
        <v>2</v>
      </c>
      <c r="C33" s="69">
        <f>I25</f>
        <v>0</v>
      </c>
      <c r="K33" s="65">
        <v>2</v>
      </c>
      <c r="L33" s="69">
        <f>R14</f>
        <v>0.40573832614993899</v>
      </c>
      <c r="N33" s="111"/>
      <c r="O33" s="124">
        <v>2</v>
      </c>
      <c r="P33" s="85">
        <f t="shared" si="48"/>
        <v>0.20286916307496949</v>
      </c>
      <c r="Q33" s="119">
        <f t="shared" si="46"/>
        <v>6.44660788390643E-2</v>
      </c>
      <c r="R33" s="125">
        <f>Q33/2</f>
        <v>3.223303941953215E-2</v>
      </c>
      <c r="S33" s="12"/>
      <c r="T33" s="114"/>
      <c r="U33" s="115">
        <f>U32-R30</f>
        <v>0.62521658575061712</v>
      </c>
      <c r="V33" s="115"/>
      <c r="W33" s="12"/>
      <c r="X33" s="135">
        <v>0.5</v>
      </c>
      <c r="Y33" s="97">
        <f>V43</f>
        <v>0.17063612365543734</v>
      </c>
      <c r="Z33" s="136">
        <f t="shared" si="50"/>
        <v>17</v>
      </c>
    </row>
    <row r="34" spans="2:26" customFormat="1" ht="13.8" thickBot="1">
      <c r="B34" s="65">
        <v>0.5</v>
      </c>
      <c r="C34" s="69">
        <f>I26</f>
        <v>0</v>
      </c>
      <c r="K34" s="65">
        <v>0.5</v>
      </c>
      <c r="L34" s="69">
        <f>R16</f>
        <v>0.27680616847181039</v>
      </c>
      <c r="N34" s="111"/>
      <c r="O34" s="126">
        <v>0.5</v>
      </c>
      <c r="P34" s="93">
        <f t="shared" si="48"/>
        <v>0.13840308423590519</v>
      </c>
      <c r="Q34" s="127"/>
      <c r="R34" s="128"/>
      <c r="S34" s="12"/>
      <c r="T34" s="114"/>
      <c r="U34" s="115">
        <f>U35+R30</f>
        <v>0.62521658575061712</v>
      </c>
      <c r="V34" s="115">
        <f>U34-V37-V40-V43</f>
        <v>0.24233477346782673</v>
      </c>
      <c r="W34" s="12"/>
      <c r="X34" s="79"/>
      <c r="Y34" s="79"/>
      <c r="Z34" s="116">
        <f>SUM(Z28:Z33)</f>
        <v>100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0.46213627256400197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0.38288181228279039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0.38288181228279039</v>
      </c>
      <c r="V37" s="115">
        <f>U37-V40-V43</f>
        <v>0.12963355474451627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0.30362735200157875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0.25324825753827412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0.25324825753827412</v>
      </c>
      <c r="V40" s="115">
        <f>U40-V43</f>
        <v>8.261213388283678E-2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0.20286916307496949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0.17063612365543734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0.17063612365543734</v>
      </c>
      <c r="V43" s="115">
        <f>U43</f>
        <v>0.17063612365543734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0.13840308423590519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132</v>
      </c>
      <c r="C3" s="294"/>
      <c r="D3" s="294" t="s">
        <v>133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pos21a!AV8</f>
        <v>1</v>
      </c>
      <c r="C5" s="212">
        <f>pos21a!AY8</f>
        <v>1</v>
      </c>
      <c r="D5" s="211">
        <f>pos21b!AV8</f>
        <v>1</v>
      </c>
      <c r="E5" s="212">
        <f>pos21b!AY8</f>
        <v>1</v>
      </c>
      <c r="F5" s="198">
        <f>0.5*(B5+D5)</f>
        <v>1</v>
      </c>
      <c r="G5" s="169">
        <f>0.5*(C5+E5)</f>
        <v>1</v>
      </c>
      <c r="H5" s="195">
        <f>F5-F6</f>
        <v>0</v>
      </c>
      <c r="I5" s="202">
        <f>G5-G6</f>
        <v>0</v>
      </c>
    </row>
    <row r="6" spans="1:9">
      <c r="A6" s="196">
        <v>128</v>
      </c>
      <c r="B6" s="198">
        <f>pos21a!AV9</f>
        <v>1</v>
      </c>
      <c r="C6" s="199">
        <f>pos21a!AY9</f>
        <v>1</v>
      </c>
      <c r="D6" s="198">
        <f>pos21b!AV9</f>
        <v>1.0000000000000002</v>
      </c>
      <c r="E6" s="199">
        <f>pos21b!AY9</f>
        <v>1</v>
      </c>
      <c r="F6" s="198">
        <f t="shared" ref="F6:G13" si="0">0.5*(B6+D6)</f>
        <v>1</v>
      </c>
      <c r="G6" s="169">
        <f t="shared" si="0"/>
        <v>1</v>
      </c>
      <c r="H6" s="195">
        <f t="shared" ref="H6:H12" si="1">F6-F7</f>
        <v>6.9818343025297436E-2</v>
      </c>
      <c r="I6" s="202">
        <f t="shared" ref="I6:I12" si="2">G6-G7</f>
        <v>1.9564339170863865E-2</v>
      </c>
    </row>
    <row r="7" spans="1:9">
      <c r="A7" s="196">
        <v>64</v>
      </c>
      <c r="B7" s="198">
        <f>pos21a!AV10</f>
        <v>0.96194764024569013</v>
      </c>
      <c r="C7" s="199">
        <f>pos21a!AY10</f>
        <v>0.99222076997217223</v>
      </c>
      <c r="D7" s="198">
        <f>pos21b!AV10</f>
        <v>0.898415673703715</v>
      </c>
      <c r="E7" s="199">
        <f>pos21b!AY10</f>
        <v>0.96865055168610004</v>
      </c>
      <c r="F7" s="198">
        <f t="shared" si="0"/>
        <v>0.93018165697470256</v>
      </c>
      <c r="G7" s="169">
        <f t="shared" si="0"/>
        <v>0.98043566082913614</v>
      </c>
      <c r="H7" s="195">
        <f t="shared" si="1"/>
        <v>0.42148226055797944</v>
      </c>
      <c r="I7" s="202">
        <f t="shared" si="2"/>
        <v>2.736048665026114E-2</v>
      </c>
    </row>
    <row r="8" spans="1:9">
      <c r="A8" s="196">
        <v>32</v>
      </c>
      <c r="B8" s="198">
        <f>pos21a!AV11</f>
        <v>0.62743719834265033</v>
      </c>
      <c r="C8" s="199">
        <f>pos21a!AY11</f>
        <v>0.96268566295078606</v>
      </c>
      <c r="D8" s="198">
        <f>pos21b!AV11</f>
        <v>0.38996159449079593</v>
      </c>
      <c r="E8" s="199">
        <f>pos21b!AY11</f>
        <v>0.94346468540696404</v>
      </c>
      <c r="F8" s="198">
        <f t="shared" si="0"/>
        <v>0.50869939641672313</v>
      </c>
      <c r="G8" s="169">
        <f t="shared" si="0"/>
        <v>0.953075174178875</v>
      </c>
      <c r="H8" s="195">
        <f t="shared" si="1"/>
        <v>0.43919483355979128</v>
      </c>
      <c r="I8" s="202">
        <f t="shared" si="2"/>
        <v>0.19839933620448846</v>
      </c>
    </row>
    <row r="9" spans="1:9">
      <c r="A9" s="196">
        <v>16</v>
      </c>
      <c r="B9" s="198">
        <f>pos21a!AV12</f>
        <v>0.1390091257138637</v>
      </c>
      <c r="C9" s="199">
        <f>pos21a!AY12</f>
        <v>0.77367874639996104</v>
      </c>
      <c r="D9" s="198">
        <f>pos21b!AV12</f>
        <v>0</v>
      </c>
      <c r="E9" s="199">
        <f>pos21b!AY12</f>
        <v>0.73567292954881203</v>
      </c>
      <c r="F9" s="198">
        <f t="shared" si="0"/>
        <v>6.9504562856931851E-2</v>
      </c>
      <c r="G9" s="169">
        <f t="shared" si="0"/>
        <v>0.75467583797438653</v>
      </c>
      <c r="H9" s="195">
        <f t="shared" si="1"/>
        <v>6.9504562856931851E-2</v>
      </c>
      <c r="I9" s="202">
        <f t="shared" si="2"/>
        <v>0.18628627501558181</v>
      </c>
    </row>
    <row r="10" spans="1:9">
      <c r="A10" s="196">
        <v>8</v>
      </c>
      <c r="B10" s="198">
        <f>pos21a!AV13</f>
        <v>0</v>
      </c>
      <c r="C10" s="199">
        <f>pos21a!AY13</f>
        <v>0.60725470400315751</v>
      </c>
      <c r="D10" s="198">
        <f>pos21b!AV13</f>
        <v>0</v>
      </c>
      <c r="E10" s="199">
        <f>pos21b!AY13</f>
        <v>0.52952442191445193</v>
      </c>
      <c r="F10" s="198">
        <f t="shared" si="0"/>
        <v>0</v>
      </c>
      <c r="G10" s="169">
        <f t="shared" si="0"/>
        <v>0.56838956295880472</v>
      </c>
      <c r="H10" s="195">
        <f t="shared" si="1"/>
        <v>0</v>
      </c>
      <c r="I10" s="202">
        <f t="shared" si="2"/>
        <v>0.22631839768318834</v>
      </c>
    </row>
    <row r="11" spans="1:9">
      <c r="A11" s="196">
        <v>2</v>
      </c>
      <c r="B11" s="198">
        <f>pos21a!AV14</f>
        <v>0</v>
      </c>
      <c r="C11" s="199">
        <f>pos21a!AY14</f>
        <v>0.40573832614993899</v>
      </c>
      <c r="D11" s="198">
        <f>pos21b!AV14</f>
        <v>0</v>
      </c>
      <c r="E11" s="199">
        <f>pos21b!AY14</f>
        <v>0.27840400440129376</v>
      </c>
      <c r="F11" s="198">
        <f t="shared" si="0"/>
        <v>0</v>
      </c>
      <c r="G11" s="169">
        <f t="shared" si="0"/>
        <v>0.34207116527561637</v>
      </c>
      <c r="H11" s="195">
        <f t="shared" si="1"/>
        <v>0</v>
      </c>
      <c r="I11" s="202">
        <f t="shared" si="2"/>
        <v>5.6255964470384334E-2</v>
      </c>
    </row>
    <row r="12" spans="1:9">
      <c r="A12" s="196">
        <v>1</v>
      </c>
      <c r="B12" s="198">
        <f>pos21a!AV15</f>
        <v>0</v>
      </c>
      <c r="C12" s="199">
        <f>pos21a!AY15</f>
        <v>0.34480579095035313</v>
      </c>
      <c r="D12" s="198">
        <f>pos21b!AV15</f>
        <v>0</v>
      </c>
      <c r="E12" s="199">
        <f>pos21b!AY15</f>
        <v>0.22682461066011092</v>
      </c>
      <c r="F12" s="198">
        <f t="shared" si="0"/>
        <v>0</v>
      </c>
      <c r="G12" s="169">
        <f t="shared" si="0"/>
        <v>0.28581520080523204</v>
      </c>
      <c r="H12" s="195">
        <f t="shared" si="1"/>
        <v>0</v>
      </c>
      <c r="I12" s="202">
        <f t="shared" si="2"/>
        <v>0.28581520080523204</v>
      </c>
    </row>
    <row r="13" spans="1:9" ht="13.8" thickBot="1">
      <c r="A13" s="197">
        <v>6.3E-2</v>
      </c>
      <c r="B13" s="200">
        <f>pos21a!AV16</f>
        <v>0</v>
      </c>
      <c r="C13" s="201">
        <f>pos21a!AY16</f>
        <v>0</v>
      </c>
      <c r="D13" s="200">
        <f>pos21b!AV16</f>
        <v>0</v>
      </c>
      <c r="E13" s="201">
        <f>pos21b!AY16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42.727899458162035</v>
      </c>
      <c r="G15" s="214">
        <f>SLOPE(G18:G19,G16:G17)*0.65+INTERCEPT(G18:G19,G16:G17)</f>
        <v>11.504732145591255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0.93018165697470256</v>
      </c>
      <c r="G16" s="170">
        <f>INDEX(G5:G13,MATCH(0.65,G5:G13,-1))</f>
        <v>0.75467583797438653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0.50869939641672313</v>
      </c>
      <c r="G17" s="170" cm="1">
        <f t="array" ref="G17">INDEX(G5:G13,MATCH(0.65,G5:G13,-1)+1)</f>
        <v>0.56838956295880472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57.153180351243968</v>
      </c>
      <c r="G21" s="216">
        <f>SLOPE(G24:G25,G22:G23)*0.84+INTERCEPT(G24:G25,G22:G23)</f>
        <v>22.881003830591098</v>
      </c>
    </row>
    <row r="22" spans="1:9">
      <c r="E22" s="12"/>
      <c r="F22" s="170">
        <f>INDEX(F5:F13,MATCH(0.84,F5:F13,-1))</f>
        <v>0.93018165697470256</v>
      </c>
      <c r="G22" s="170">
        <f>INDEX(G5:G13,MATCH(0.84,G5:G13,-1))</f>
        <v>0.953075174178875</v>
      </c>
    </row>
    <row r="23" spans="1:9">
      <c r="E23" s="12"/>
      <c r="F23" s="170">
        <f>INDEX(F5:F13,MATCH(0.84,F5:F13,-1)+1)</f>
        <v>0.50869939641672313</v>
      </c>
      <c r="G23" s="170">
        <f>INDEX(G5:G13,MATCH(0.84,G5:G13,-1)+1)</f>
        <v>0.75467583797438653</v>
      </c>
    </row>
    <row r="24" spans="1:9">
      <c r="E24" s="12"/>
      <c r="F24" s="170">
        <f>INDEX(A5:A13,MATCH(0.84,F5:F13,-1))</f>
        <v>64</v>
      </c>
      <c r="G24" s="170">
        <f>INDEX(A5:A13,MATCH(0.84,G5:G13,-1))</f>
        <v>32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N114"/>
  <sheetViews>
    <sheetView topLeftCell="AK1" zoomScale="80" zoomScaleNormal="80" workbookViewId="0">
      <selection activeCell="BA22" sqref="BA22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8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6.332031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44140625" style="12" customWidth="1"/>
    <col min="24" max="24" width="32.66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8" style="12" customWidth="1"/>
    <col min="29" max="29" width="32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40</v>
      </c>
      <c r="D5" s="20"/>
      <c r="E5" s="2" t="s">
        <v>0</v>
      </c>
      <c r="F5" s="34" t="str">
        <f>pos21b!C5</f>
        <v>position 21b</v>
      </c>
      <c r="G5" s="35"/>
      <c r="H5" s="35"/>
      <c r="I5" s="36"/>
      <c r="K5" s="21" t="s">
        <v>12</v>
      </c>
      <c r="L5" s="22" t="str">
        <f>C5</f>
        <v>position 21b</v>
      </c>
      <c r="N5" s="2" t="s">
        <v>0</v>
      </c>
      <c r="O5" s="34" t="str">
        <f>pos21b!L5</f>
        <v>position 21b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147.24449999999999</v>
      </c>
      <c r="D6" s="20"/>
      <c r="E6" s="5" t="s">
        <v>4</v>
      </c>
      <c r="F6" s="37">
        <f>pos21b!C6</f>
        <v>147.24449999999999</v>
      </c>
      <c r="G6" s="38"/>
      <c r="H6" s="38"/>
      <c r="I6" s="39"/>
      <c r="K6" s="27" t="s">
        <v>6</v>
      </c>
      <c r="L6" s="28">
        <f>SUM(L7:L17)</f>
        <v>36080.300000000003</v>
      </c>
      <c r="N6" s="5" t="s">
        <v>4</v>
      </c>
      <c r="O6" s="37">
        <f>pos21b!L6</f>
        <v>36080.300000000003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103</v>
      </c>
      <c r="L7" s="44">
        <v>1160.0999999999999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104</v>
      </c>
      <c r="C8" s="44">
        <v>0.64090000000000003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147.24449999999996</v>
      </c>
      <c r="H8" s="9">
        <f t="shared" ref="H8:H24" si="2">F8/$C$6</f>
        <v>0</v>
      </c>
      <c r="I8" s="10">
        <f t="shared" ref="I8" si="3">I9+H8</f>
        <v>1.0000000000000002</v>
      </c>
      <c r="K8" s="44">
        <v>63</v>
      </c>
      <c r="L8" s="44">
        <v>893.9</v>
      </c>
      <c r="N8" s="42">
        <f>K7</f>
        <v>103</v>
      </c>
      <c r="O8" s="30">
        <f>L7</f>
        <v>1160.0999999999999</v>
      </c>
      <c r="P8" s="29">
        <f>O8+P9</f>
        <v>36080.300000000003</v>
      </c>
      <c r="Q8" s="9">
        <f>O8/$L$6</f>
        <v>3.2153280321948537E-2</v>
      </c>
      <c r="R8" s="10">
        <f t="shared" ref="R8:R15" si="4">R9+Q8</f>
        <v>0.99999999999999989</v>
      </c>
      <c r="S8"/>
      <c r="T8" s="79"/>
      <c r="U8" s="137">
        <f t="shared" ref="U8:U19" si="5">Q8</f>
        <v>3.2153280321948537E-2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1.5802404219236312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0.99999999999999978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98</v>
      </c>
      <c r="C9" s="44">
        <v>0.91620000000000001</v>
      </c>
      <c r="D9" s="20"/>
      <c r="E9" s="32">
        <f t="shared" si="0"/>
        <v>104</v>
      </c>
      <c r="F9" s="30">
        <f t="shared" si="1"/>
        <v>0.64090000000000003</v>
      </c>
      <c r="G9" s="29">
        <f>F9+G10</f>
        <v>147.24449999999996</v>
      </c>
      <c r="H9" s="9">
        <f t="shared" si="2"/>
        <v>4.3526243764622791E-3</v>
      </c>
      <c r="I9" s="10">
        <f t="shared" ref="I9:I22" si="16">I10+H9</f>
        <v>1.0000000000000002</v>
      </c>
      <c r="K9" s="44">
        <v>31.5</v>
      </c>
      <c r="L9" s="44">
        <v>7483</v>
      </c>
      <c r="N9" s="42">
        <f t="shared" ref="N9:O16" si="17">K8</f>
        <v>63</v>
      </c>
      <c r="O9" s="30">
        <f t="shared" si="17"/>
        <v>893.9</v>
      </c>
      <c r="P9" s="29">
        <f t="shared" ref="P9:P15" si="18">O9+P10</f>
        <v>34920.200000000004</v>
      </c>
      <c r="Q9" s="9">
        <f t="shared" ref="Q9:Q16" si="19">O9/$L$6</f>
        <v>2.4775292888362898E-2</v>
      </c>
      <c r="R9" s="11">
        <f t="shared" si="4"/>
        <v>0.96784671967805136</v>
      </c>
      <c r="S9"/>
      <c r="T9" s="79"/>
      <c r="U9" s="90">
        <f t="shared" si="5"/>
        <v>2.4775292888362898E-2</v>
      </c>
      <c r="V9" s="85">
        <f t="shared" si="6"/>
        <v>3.2153280321948641E-2</v>
      </c>
      <c r="W9" s="86">
        <f t="shared" si="7"/>
        <v>0.78208086886005157</v>
      </c>
      <c r="X9" s="86">
        <f t="shared" si="8"/>
        <v>0.355159705946682</v>
      </c>
      <c r="Y9" s="86">
        <f t="shared" si="9"/>
        <v>0.58024042192363123</v>
      </c>
      <c r="Z9" s="86">
        <f t="shared" si="10"/>
        <v>0.3671849003946519</v>
      </c>
      <c r="AA9" s="84">
        <f t="shared" ref="AA9:AA18" si="20">1-Z9</f>
        <v>0.6328150996053481</v>
      </c>
      <c r="AB9" s="89">
        <f t="shared" ref="AB9:AB18" si="21">X9*(U9/W9)*(AA9/V9)</f>
        <v>0.22143301285506306</v>
      </c>
      <c r="AC9" s="88">
        <f t="shared" si="11"/>
        <v>0.21159648883044968</v>
      </c>
      <c r="AD9" s="91">
        <f t="shared" ref="AD9:AD18" si="22">AC9+AD10</f>
        <v>0.99999999999999978</v>
      </c>
      <c r="AU9" s="58">
        <v>128</v>
      </c>
      <c r="AV9" s="168">
        <f t="shared" ref="AV9:AV16" si="23">IFERROR(SLOPE(BE9:BF9,BC9:BD9)*AU9+INTERCEPT(BE9:BF9,BC9:BD9),0)</f>
        <v>1.0000000000000002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0.10158432629628522</v>
      </c>
      <c r="BA9" s="189">
        <f t="shared" ref="BA9:BA15" si="25">AY9-AY10</f>
        <v>3.1349448313899964E-2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104</v>
      </c>
      <c r="BE9" s="170">
        <f t="shared" ref="BE9:BE16" si="27">INDEX($I$8:$I$24,MATCH(AU9,$E$8:$E$24,-1))</f>
        <v>1.0000000000000002</v>
      </c>
      <c r="BF9" s="172" cm="1">
        <f t="array" ref="BF9">IFERROR(INDEX($I$8:$I$24,MATCH(AU9,$E$8:$E$24,-1)+1),BE9)</f>
        <v>1.0000000000000002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92</v>
      </c>
      <c r="C10" s="44">
        <v>1.3126</v>
      </c>
      <c r="D10" s="20"/>
      <c r="E10" s="32">
        <f t="shared" si="0"/>
        <v>98</v>
      </c>
      <c r="F10" s="30">
        <f t="shared" si="1"/>
        <v>0.91620000000000001</v>
      </c>
      <c r="G10" s="26">
        <f>F10+G11</f>
        <v>146.60359999999997</v>
      </c>
      <c r="H10" s="9">
        <f t="shared" si="2"/>
        <v>6.2223037193239825E-3</v>
      </c>
      <c r="I10" s="11">
        <f t="shared" si="16"/>
        <v>0.99564737562353789</v>
      </c>
      <c r="K10" s="44">
        <v>16</v>
      </c>
      <c r="L10" s="44">
        <v>7437.9</v>
      </c>
      <c r="N10" s="42">
        <f t="shared" si="17"/>
        <v>31.5</v>
      </c>
      <c r="O10" s="30">
        <f t="shared" si="17"/>
        <v>7483</v>
      </c>
      <c r="P10" s="29">
        <f t="shared" si="18"/>
        <v>34026.300000000003</v>
      </c>
      <c r="Q10" s="9">
        <f t="shared" si="19"/>
        <v>0.20739849724087658</v>
      </c>
      <c r="R10" s="11">
        <f t="shared" si="4"/>
        <v>0.94307142678968847</v>
      </c>
      <c r="S10"/>
      <c r="T10" s="79"/>
      <c r="U10" s="90">
        <f t="shared" si="5"/>
        <v>0.20739849724087658</v>
      </c>
      <c r="V10" s="85">
        <f t="shared" si="6"/>
        <v>5.6928573210311528E-2</v>
      </c>
      <c r="W10" s="86">
        <f t="shared" si="7"/>
        <v>0.55301468580720947</v>
      </c>
      <c r="X10" s="86">
        <f t="shared" si="8"/>
        <v>0.12008671081615077</v>
      </c>
      <c r="Y10" s="86">
        <f t="shared" si="9"/>
        <v>0.22508071597694917</v>
      </c>
      <c r="Z10" s="86">
        <f t="shared" si="10"/>
        <v>0.14243447570019616</v>
      </c>
      <c r="AA10" s="84">
        <f t="shared" si="20"/>
        <v>0.85756552429980382</v>
      </c>
      <c r="AB10" s="89">
        <f t="shared" si="21"/>
        <v>0.67842353315677673</v>
      </c>
      <c r="AC10" s="88">
        <f t="shared" si="11"/>
        <v>0.64828652107932427</v>
      </c>
      <c r="AD10" s="91">
        <f t="shared" si="22"/>
        <v>0.7884035111695501</v>
      </c>
      <c r="AU10" s="58">
        <v>64</v>
      </c>
      <c r="AV10" s="168">
        <f t="shared" si="23"/>
        <v>0.898415673703715</v>
      </c>
      <c r="AW10" s="168">
        <f t="shared" si="12"/>
        <v>0.99999999999999978</v>
      </c>
      <c r="AX10" s="168">
        <f t="shared" si="13"/>
        <v>0.94920783685185739</v>
      </c>
      <c r="AY10" s="168">
        <f t="shared" si="24"/>
        <v>0.96865055168610004</v>
      </c>
      <c r="AZ10" s="188">
        <f t="shared" si="14"/>
        <v>0.50845407921291907</v>
      </c>
      <c r="BA10" s="189">
        <f t="shared" si="25"/>
        <v>2.5185866279135993E-2</v>
      </c>
      <c r="BB10" s="74"/>
      <c r="BC10" s="171">
        <f t="shared" si="26"/>
        <v>68</v>
      </c>
      <c r="BD10" s="170" cm="1">
        <f t="array" ref="BD10">IFERROR(INDEX($E$8:$E$24,MATCH(AU10,$E$8:$E$24,-1)+1),BC10)</f>
        <v>62</v>
      </c>
      <c r="BE10" s="170">
        <f t="shared" si="27"/>
        <v>0.92321614729242873</v>
      </c>
      <c r="BF10" s="172" cm="1">
        <f t="array" ref="BF10">IFERROR(INDEX($I$8:$I$24,MATCH(AU10,$E$8:$E$24,-1)+1),BE10)</f>
        <v>0.88601543690935836</v>
      </c>
      <c r="BG10" s="170">
        <f t="shared" si="15"/>
        <v>103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0.99999999999999978</v>
      </c>
      <c r="BJ10" s="172" cm="1">
        <f t="array" ref="BJ10">IFERROR(INDEX($AD$8:$AD$24,MATCH(AU10,$N$8:$N$24,-1)+1),BI10)</f>
        <v>0.99999999999999978</v>
      </c>
      <c r="BK10" s="170">
        <f t="shared" si="28"/>
        <v>103</v>
      </c>
      <c r="BL10" s="170" cm="1">
        <f t="array" ref="BL10">IFERROR(INDEX($N$8:$N$24,MATCH(AU10,$N$8:$N$24,-1)+1),BK10)</f>
        <v>63</v>
      </c>
      <c r="BM10" s="170">
        <f t="shared" si="29"/>
        <v>0.99999999999999989</v>
      </c>
      <c r="BN10" s="172" cm="1">
        <f t="array" ref="BN10">IFERROR(INDEX($R$8:$R$24,MATCH(AU10,$N$8:$N$24,-1)+1),BM10)</f>
        <v>0.96784671967805136</v>
      </c>
    </row>
    <row r="11" spans="1:66" ht="17.25" customHeight="1">
      <c r="A11"/>
      <c r="B11" s="44">
        <v>86</v>
      </c>
      <c r="C11" s="44">
        <v>1.8824000000000001</v>
      </c>
      <c r="D11" s="20"/>
      <c r="E11" s="32">
        <f t="shared" si="0"/>
        <v>92</v>
      </c>
      <c r="F11" s="30">
        <f t="shared" si="1"/>
        <v>1.3126</v>
      </c>
      <c r="G11" s="26">
        <f t="shared" ref="G11:G22" si="31">G12+F11</f>
        <v>145.68739999999997</v>
      </c>
      <c r="H11" s="9">
        <f t="shared" si="2"/>
        <v>8.9144246474401421E-3</v>
      </c>
      <c r="I11" s="11">
        <f t="shared" si="16"/>
        <v>0.98942507190421392</v>
      </c>
      <c r="K11" s="44">
        <v>8</v>
      </c>
      <c r="L11" s="44">
        <v>5418</v>
      </c>
      <c r="N11" s="42">
        <f t="shared" si="17"/>
        <v>16</v>
      </c>
      <c r="O11" s="30">
        <f t="shared" si="17"/>
        <v>7437.9</v>
      </c>
      <c r="P11" s="29">
        <f t="shared" si="18"/>
        <v>26543.300000000003</v>
      </c>
      <c r="Q11" s="9">
        <f t="shared" si="19"/>
        <v>0.20614850763435999</v>
      </c>
      <c r="R11" s="11">
        <f t="shared" si="4"/>
        <v>0.73567292954881192</v>
      </c>
      <c r="S11"/>
      <c r="T11" s="79"/>
      <c r="U11" s="90">
        <f t="shared" si="5"/>
        <v>0.20614850763435999</v>
      </c>
      <c r="V11" s="85">
        <f t="shared" si="6"/>
        <v>0.26432707045118808</v>
      </c>
      <c r="W11" s="86">
        <f t="shared" si="7"/>
        <v>0.39413171126571722</v>
      </c>
      <c r="X11" s="86">
        <f t="shared" si="8"/>
        <v>5.3773577480926156E-2</v>
      </c>
      <c r="Y11" s="86">
        <f t="shared" si="9"/>
        <v>0.1049940051607984</v>
      </c>
      <c r="Z11" s="86">
        <f t="shared" si="10"/>
        <v>6.6441791833795075E-2</v>
      </c>
      <c r="AA11" s="84">
        <f t="shared" si="20"/>
        <v>0.93355820816620494</v>
      </c>
      <c r="AB11" s="89">
        <f t="shared" si="21"/>
        <v>9.9336191586706576E-2</v>
      </c>
      <c r="AC11" s="88">
        <f t="shared" si="11"/>
        <v>9.4923467293893907E-2</v>
      </c>
      <c r="AD11" s="91">
        <f t="shared" si="22"/>
        <v>0.14011699009022582</v>
      </c>
      <c r="AU11" s="58">
        <v>32</v>
      </c>
      <c r="AV11" s="168">
        <f t="shared" si="23"/>
        <v>0.38996159449079593</v>
      </c>
      <c r="AW11" s="168">
        <f t="shared" si="12"/>
        <v>0.79176218559543021</v>
      </c>
      <c r="AX11" s="168">
        <f t="shared" si="13"/>
        <v>0.59086189004311307</v>
      </c>
      <c r="AY11" s="168">
        <f t="shared" si="24"/>
        <v>0.94346468540696404</v>
      </c>
      <c r="AZ11" s="188">
        <f t="shared" si="14"/>
        <v>0.38996159449079593</v>
      </c>
      <c r="BA11" s="189">
        <f t="shared" si="25"/>
        <v>0.20779175585815202</v>
      </c>
      <c r="BB11" s="74"/>
      <c r="BC11" s="171">
        <f t="shared" si="26"/>
        <v>32</v>
      </c>
      <c r="BD11" s="170" cm="1">
        <f t="array" ref="BD11">IFERROR(INDEX($E$8:$E$24,MATCH(AU11,$E$8:$E$24,-1)+1),BC11)</f>
        <v>26</v>
      </c>
      <c r="BE11" s="170">
        <f t="shared" si="27"/>
        <v>0.38996159449079598</v>
      </c>
      <c r="BF11" s="172" cm="1">
        <f t="array" ref="BF11">IFERROR(INDEX($I$8:$I$24,MATCH(AU11,$E$8:$E$24,-1)+1),BE11)</f>
        <v>0.22942249116265806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0.99999999999999978</v>
      </c>
      <c r="BJ11" s="172" cm="1">
        <f t="array" ref="BJ11">IFERROR(INDEX($AD$8:$AD$24,MATCH(AU11,$N$8:$N$24,-1)+1),BI11)</f>
        <v>0.7884035111695501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0.96784671967805136</v>
      </c>
      <c r="BN11" s="172" cm="1">
        <f t="array" ref="BN11">IFERROR(INDEX($R$8:$R$24,MATCH(AU11,$N$8:$N$24,-1)+1),BM11)</f>
        <v>0.94307142678968847</v>
      </c>
    </row>
    <row r="12" spans="1:66" ht="17.25" customHeight="1">
      <c r="A12"/>
      <c r="B12" s="44">
        <v>80</v>
      </c>
      <c r="C12" s="44">
        <v>2.698</v>
      </c>
      <c r="D12" s="20"/>
      <c r="E12" s="32">
        <f t="shared" si="0"/>
        <v>86</v>
      </c>
      <c r="F12" s="30">
        <f t="shared" si="1"/>
        <v>1.8824000000000001</v>
      </c>
      <c r="G12" s="26">
        <f t="shared" si="31"/>
        <v>144.37479999999996</v>
      </c>
      <c r="H12" s="9">
        <f t="shared" si="2"/>
        <v>1.2784178695978459E-2</v>
      </c>
      <c r="I12" s="11">
        <f t="shared" si="16"/>
        <v>0.98051064725677373</v>
      </c>
      <c r="K12" s="44">
        <v>4</v>
      </c>
      <c r="L12" s="44">
        <v>3642.5</v>
      </c>
      <c r="N12" s="42">
        <f t="shared" si="17"/>
        <v>8</v>
      </c>
      <c r="O12" s="30">
        <f t="shared" si="17"/>
        <v>5418</v>
      </c>
      <c r="P12" s="29">
        <f t="shared" si="18"/>
        <v>19105.400000000001</v>
      </c>
      <c r="Q12" s="9">
        <f t="shared" si="19"/>
        <v>0.15016504851678061</v>
      </c>
      <c r="R12" s="11">
        <f t="shared" si="4"/>
        <v>0.52952442191445193</v>
      </c>
      <c r="S12"/>
      <c r="T12" s="79"/>
      <c r="U12" s="90">
        <f t="shared" si="5"/>
        <v>0.15016504851678061</v>
      </c>
      <c r="V12" s="85">
        <f t="shared" si="6"/>
        <v>0.47047557808554807</v>
      </c>
      <c r="W12" s="86">
        <f t="shared" si="7"/>
        <v>0.27869320571664707</v>
      </c>
      <c r="X12" s="86">
        <f t="shared" si="8"/>
        <v>2.5944998155989555E-2</v>
      </c>
      <c r="Y12" s="86">
        <f>X12+Y13</f>
        <v>5.1220427679872241E-2</v>
      </c>
      <c r="Z12" s="86">
        <f t="shared" si="10"/>
        <v>3.2413060044066883E-2</v>
      </c>
      <c r="AA12" s="84">
        <f t="shared" si="20"/>
        <v>0.96758693995593315</v>
      </c>
      <c r="AB12" s="89">
        <f t="shared" si="21"/>
        <v>2.8750740647871597E-2</v>
      </c>
      <c r="AC12" s="88">
        <f t="shared" si="11"/>
        <v>2.74735717765194E-2</v>
      </c>
      <c r="AD12" s="91">
        <f t="shared" si="22"/>
        <v>4.5193522796331924E-2</v>
      </c>
      <c r="AU12" s="58">
        <v>16</v>
      </c>
      <c r="AV12" s="168">
        <f t="shared" si="23"/>
        <v>0</v>
      </c>
      <c r="AW12" s="168">
        <f t="shared" si="12"/>
        <v>0.14011699009022582</v>
      </c>
      <c r="AX12" s="168">
        <f t="shared" si="13"/>
        <v>7.0058495045112912E-2</v>
      </c>
      <c r="AY12" s="168">
        <f t="shared" si="24"/>
        <v>0.73567292954881203</v>
      </c>
      <c r="AZ12" s="188">
        <f t="shared" si="14"/>
        <v>0</v>
      </c>
      <c r="BA12" s="189">
        <f t="shared" si="25"/>
        <v>0.2061485076343601</v>
      </c>
      <c r="BB12" s="74"/>
      <c r="BC12" s="171">
        <f t="shared" si="26"/>
        <v>16</v>
      </c>
      <c r="BD12" s="170" cm="1">
        <f t="array" ref="BD12">IFERROR(INDEX($E$8:$E$24,MATCH(AU12,$E$8:$E$24,-1)+1),BC12)</f>
        <v>16</v>
      </c>
      <c r="BE12" s="170">
        <f t="shared" si="27"/>
        <v>0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0.14011699009022582</v>
      </c>
      <c r="BJ12" s="172" cm="1">
        <f t="array" ref="BJ12">IFERROR(INDEX($AD$8:$AD$24,MATCH(AU12,$N$8:$N$24,-1)+1),BI12)</f>
        <v>4.5193522796331924E-2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0.73567292954881192</v>
      </c>
      <c r="BN12" s="172" cm="1">
        <f t="array" ref="BN12">IFERROR(INDEX($R$8:$R$24,MATCH(AU12,$N$8:$N$24,-1)+1),BM12)</f>
        <v>0.52952442191445193</v>
      </c>
    </row>
    <row r="13" spans="1:66" ht="17.25" customHeight="1">
      <c r="A13"/>
      <c r="B13" s="44">
        <v>74</v>
      </c>
      <c r="C13" s="44">
        <v>3.8559000000000001</v>
      </c>
      <c r="D13" s="20"/>
      <c r="E13" s="32">
        <f t="shared" si="0"/>
        <v>80</v>
      </c>
      <c r="F13" s="30">
        <f t="shared" si="1"/>
        <v>2.698</v>
      </c>
      <c r="G13" s="26">
        <f t="shared" si="31"/>
        <v>142.49239999999998</v>
      </c>
      <c r="H13" s="9">
        <f t="shared" si="2"/>
        <v>1.8323265045553486E-2</v>
      </c>
      <c r="I13" s="11">
        <f t="shared" si="16"/>
        <v>0.96772646856079525</v>
      </c>
      <c r="K13" s="44">
        <v>2</v>
      </c>
      <c r="L13" s="44">
        <v>1861</v>
      </c>
      <c r="N13" s="42">
        <f t="shared" si="17"/>
        <v>4</v>
      </c>
      <c r="O13" s="30">
        <f t="shared" si="17"/>
        <v>3642.5</v>
      </c>
      <c r="P13" s="29">
        <f t="shared" si="18"/>
        <v>13687.4</v>
      </c>
      <c r="Q13" s="9">
        <f t="shared" si="19"/>
        <v>0.10095536899637751</v>
      </c>
      <c r="R13" s="11">
        <f t="shared" si="4"/>
        <v>0.37935937339767128</v>
      </c>
      <c r="S13"/>
      <c r="T13" s="79"/>
      <c r="U13" s="90">
        <f t="shared" si="5"/>
        <v>0.10095536899637751</v>
      </c>
      <c r="V13" s="85">
        <f t="shared" si="6"/>
        <v>0.62064062660232877</v>
      </c>
      <c r="W13" s="86">
        <f t="shared" si="7"/>
        <v>0.19706585563285861</v>
      </c>
      <c r="X13" s="86">
        <f t="shared" si="8"/>
        <v>1.2854775254935587E-2</v>
      </c>
      <c r="Y13" s="86">
        <f t="shared" si="9"/>
        <v>2.5275429523882682E-2</v>
      </c>
      <c r="Z13" s="86">
        <f t="shared" si="10"/>
        <v>1.5994673451723774E-2</v>
      </c>
      <c r="AA13" s="84">
        <f t="shared" si="20"/>
        <v>0.98400532654827622</v>
      </c>
      <c r="AB13" s="89">
        <f t="shared" si="21"/>
        <v>1.0440944179393527E-2</v>
      </c>
      <c r="AC13" s="88">
        <f t="shared" si="11"/>
        <v>9.977135296806201E-3</v>
      </c>
      <c r="AD13" s="91">
        <f t="shared" si="22"/>
        <v>1.7719951019812524E-2</v>
      </c>
      <c r="AU13" s="58">
        <v>8</v>
      </c>
      <c r="AV13" s="168">
        <f t="shared" si="23"/>
        <v>0</v>
      </c>
      <c r="AW13" s="168">
        <f t="shared" si="12"/>
        <v>4.5193522796331931E-2</v>
      </c>
      <c r="AX13" s="168">
        <f t="shared" si="13"/>
        <v>2.2596761398165965E-2</v>
      </c>
      <c r="AY13" s="168">
        <f t="shared" si="24"/>
        <v>0.52952442191445193</v>
      </c>
      <c r="AZ13" s="188">
        <f t="shared" si="14"/>
        <v>0</v>
      </c>
      <c r="BA13" s="189">
        <f t="shared" si="25"/>
        <v>0.25112041751315817</v>
      </c>
      <c r="BB13" s="74"/>
      <c r="BC13" s="171">
        <f t="shared" si="26"/>
        <v>16</v>
      </c>
      <c r="BD13" s="170" cm="1">
        <f t="array" ref="BD13">IFERROR(INDEX($E$8:$E$24,MATCH(AU13,$E$8:$E$24,-1)+1),BC13)</f>
        <v>16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4.5193522796331924E-2</v>
      </c>
      <c r="BJ13" s="172" cm="1">
        <f t="array" ref="BJ13">IFERROR(INDEX($AD$8:$AD$24,MATCH(AU13,$N$8:$N$24,-1)+1),BI13)</f>
        <v>1.7719951019812524E-2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0.52952442191445193</v>
      </c>
      <c r="BN13" s="172" cm="1">
        <f t="array" ref="BN13">IFERROR(INDEX($R$8:$R$24,MATCH(AU13,$N$8:$N$24,-1)+1),BM13)</f>
        <v>0.37935937339767128</v>
      </c>
    </row>
    <row r="14" spans="1:66" ht="17.25" customHeight="1">
      <c r="A14"/>
      <c r="B14" s="44">
        <v>68</v>
      </c>
      <c r="C14" s="44">
        <v>5.4775999999999998</v>
      </c>
      <c r="D14" s="20"/>
      <c r="E14" s="32">
        <f t="shared" si="0"/>
        <v>74</v>
      </c>
      <c r="F14" s="30">
        <f t="shared" si="1"/>
        <v>3.8559000000000001</v>
      </c>
      <c r="G14" s="26">
        <f t="shared" si="31"/>
        <v>139.79439999999997</v>
      </c>
      <c r="H14" s="9">
        <f t="shared" si="2"/>
        <v>2.6187056222813081E-2</v>
      </c>
      <c r="I14" s="11">
        <f t="shared" si="16"/>
        <v>0.94940320351524177</v>
      </c>
      <c r="K14" s="44">
        <v>1</v>
      </c>
      <c r="L14" s="44">
        <v>896.4</v>
      </c>
      <c r="N14" s="42">
        <f t="shared" si="17"/>
        <v>2</v>
      </c>
      <c r="O14" s="30">
        <f t="shared" si="17"/>
        <v>1861</v>
      </c>
      <c r="P14" s="29">
        <f t="shared" si="18"/>
        <v>10044.9</v>
      </c>
      <c r="Q14" s="9">
        <f t="shared" si="19"/>
        <v>5.1579393741182859E-2</v>
      </c>
      <c r="R14" s="11">
        <f t="shared" si="4"/>
        <v>0.27840400440129376</v>
      </c>
      <c r="S14"/>
      <c r="T14" s="79"/>
      <c r="U14" s="90">
        <f t="shared" si="5"/>
        <v>5.1579393741182859E-2</v>
      </c>
      <c r="V14" s="85">
        <f t="shared" si="6"/>
        <v>0.72159599559870624</v>
      </c>
      <c r="W14" s="86">
        <f t="shared" si="7"/>
        <v>0.13934660285832354</v>
      </c>
      <c r="X14" s="86">
        <f t="shared" si="8"/>
        <v>6.4126721495853948E-3</v>
      </c>
      <c r="Y14" s="86">
        <f t="shared" si="9"/>
        <v>1.2420654268947093E-2</v>
      </c>
      <c r="Z14" s="86">
        <f t="shared" si="10"/>
        <v>7.8599775683673469E-3</v>
      </c>
      <c r="AA14" s="84">
        <f t="shared" si="20"/>
        <v>0.99214002243163268</v>
      </c>
      <c r="AB14" s="89">
        <f t="shared" si="21"/>
        <v>3.2636061243299951E-3</v>
      </c>
      <c r="AC14" s="88">
        <f t="shared" si="11"/>
        <v>3.1186298191488893E-3</v>
      </c>
      <c r="AD14" s="91">
        <f t="shared" si="22"/>
        <v>7.7428157230063233E-3</v>
      </c>
      <c r="AU14" s="58">
        <v>2</v>
      </c>
      <c r="AV14" s="168">
        <f t="shared" si="23"/>
        <v>0</v>
      </c>
      <c r="AW14" s="168">
        <f t="shared" si="12"/>
        <v>7.7428157230063233E-3</v>
      </c>
      <c r="AX14" s="168">
        <f t="shared" si="13"/>
        <v>3.8714078615031617E-3</v>
      </c>
      <c r="AY14" s="168">
        <f t="shared" si="24"/>
        <v>0.27840400440129376</v>
      </c>
      <c r="AZ14" s="188">
        <f t="shared" si="14"/>
        <v>0</v>
      </c>
      <c r="BA14" s="189">
        <f t="shared" si="25"/>
        <v>5.1579393741182838E-2</v>
      </c>
      <c r="BB14" s="74"/>
      <c r="BC14" s="171">
        <f t="shared" si="26"/>
        <v>16</v>
      </c>
      <c r="BD14" s="170" cm="1">
        <f t="array" ref="BD14">IFERROR(INDEX($E$8:$E$24,MATCH(AU14,$E$8:$E$24,-1)+1),BC14)</f>
        <v>16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7.7428157230063233E-3</v>
      </c>
      <c r="BJ14" s="172" cm="1">
        <f t="array" ref="BJ14">IFERROR(INDEX($AD$8:$AD$24,MATCH(AU14,$N$8:$N$24,-1)+1),BI14)</f>
        <v>4.6241859038574345E-3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0.27840400440129376</v>
      </c>
      <c r="BN14" s="172" cm="1">
        <f t="array" ref="BN14">IFERROR(INDEX($R$8:$R$24,MATCH(AU14,$N$8:$N$24,-1)+1),BM14)</f>
        <v>0.22682461066011092</v>
      </c>
    </row>
    <row r="15" spans="1:66" ht="17.25" customHeight="1">
      <c r="A15"/>
      <c r="B15" s="44">
        <v>62</v>
      </c>
      <c r="C15" s="44">
        <v>7.6986999999999997</v>
      </c>
      <c r="D15" s="20"/>
      <c r="E15" s="32">
        <f t="shared" si="0"/>
        <v>68</v>
      </c>
      <c r="F15" s="30">
        <f t="shared" si="1"/>
        <v>5.4775999999999998</v>
      </c>
      <c r="G15" s="26">
        <f t="shared" si="31"/>
        <v>135.93849999999998</v>
      </c>
      <c r="H15" s="9">
        <f t="shared" si="2"/>
        <v>3.7200710383070337E-2</v>
      </c>
      <c r="I15" s="11">
        <f t="shared" si="16"/>
        <v>0.92321614729242873</v>
      </c>
      <c r="K15" s="44">
        <v>0.5</v>
      </c>
      <c r="L15" s="44">
        <v>1114.0999999999999</v>
      </c>
      <c r="N15" s="42">
        <f t="shared" si="17"/>
        <v>1</v>
      </c>
      <c r="O15" s="30">
        <f t="shared" si="17"/>
        <v>896.4</v>
      </c>
      <c r="P15" s="29">
        <f t="shared" si="18"/>
        <v>8183.9</v>
      </c>
      <c r="Q15" s="9">
        <f t="shared" si="19"/>
        <v>2.4844582777859382E-2</v>
      </c>
      <c r="R15" s="11">
        <f t="shared" si="4"/>
        <v>0.22682461066011092</v>
      </c>
      <c r="S15"/>
      <c r="T15" s="79"/>
      <c r="U15" s="90">
        <f t="shared" si="5"/>
        <v>2.4844582777859382E-2</v>
      </c>
      <c r="V15" s="85">
        <f t="shared" si="6"/>
        <v>0.77317538933988905</v>
      </c>
      <c r="W15" s="86">
        <f t="shared" si="7"/>
        <v>9.8532927816429305E-2</v>
      </c>
      <c r="X15" s="86">
        <f t="shared" si="8"/>
        <v>3.2044966400573975E-3</v>
      </c>
      <c r="Y15" s="86">
        <f t="shared" si="9"/>
        <v>6.0079821193616979E-3</v>
      </c>
      <c r="Z15" s="86">
        <f t="shared" si="10"/>
        <v>3.8019418032910232E-3</v>
      </c>
      <c r="AA15" s="84">
        <f t="shared" si="20"/>
        <v>0.99619805819670892</v>
      </c>
      <c r="AB15" s="89">
        <f t="shared" si="21"/>
        <v>1.0410649136637677E-3</v>
      </c>
      <c r="AC15" s="88">
        <f t="shared" si="11"/>
        <v>9.9481860240963451E-4</v>
      </c>
      <c r="AD15" s="91">
        <f t="shared" si="22"/>
        <v>4.6241859038574345E-3</v>
      </c>
      <c r="AU15" s="58">
        <v>1</v>
      </c>
      <c r="AV15" s="168">
        <f t="shared" si="23"/>
        <v>0</v>
      </c>
      <c r="AW15" s="168">
        <f t="shared" si="12"/>
        <v>4.6241859038574345E-3</v>
      </c>
      <c r="AX15" s="168">
        <f t="shared" si="13"/>
        <v>2.3120929519287172E-3</v>
      </c>
      <c r="AY15" s="168">
        <f t="shared" si="24"/>
        <v>0.22682461066011092</v>
      </c>
      <c r="AZ15" s="188">
        <f t="shared" si="14"/>
        <v>0</v>
      </c>
      <c r="BA15" s="189">
        <f t="shared" si="25"/>
        <v>0.22682461066011092</v>
      </c>
      <c r="BB15" s="74"/>
      <c r="BC15" s="171">
        <f t="shared" si="26"/>
        <v>16</v>
      </c>
      <c r="BD15" s="170" cm="1">
        <f t="array" ref="BD15">IFERROR(INDEX($E$8:$E$24,MATCH(AU15,$E$8:$E$24,-1)+1),BC15)</f>
        <v>16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4.6241859038574345E-3</v>
      </c>
      <c r="BJ15" s="172" cm="1">
        <f t="array" ref="BJ15">IFERROR(INDEX($AD$8:$AD$24,MATCH(AU15,$N$8:$N$24,-1)+1),BI15)</f>
        <v>3.6293673014478E-3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0.22682461066011092</v>
      </c>
      <c r="BN15" s="172" cm="1">
        <f t="array" ref="BN15">IFERROR(INDEX($R$8:$R$24,MATCH(AU15,$N$8:$N$24,-1)+1),BM15)</f>
        <v>0.20198002788225153</v>
      </c>
    </row>
    <row r="16" spans="1:66" ht="17.25" customHeight="1" thickBot="1">
      <c r="A16"/>
      <c r="B16" s="44">
        <v>56</v>
      </c>
      <c r="C16" s="44">
        <v>10.6332</v>
      </c>
      <c r="D16" s="20"/>
      <c r="E16" s="32">
        <f t="shared" si="0"/>
        <v>62</v>
      </c>
      <c r="F16" s="30">
        <f t="shared" si="1"/>
        <v>7.6986999999999997</v>
      </c>
      <c r="G16" s="26">
        <f t="shared" si="31"/>
        <v>130.46089999999998</v>
      </c>
      <c r="H16" s="9">
        <f t="shared" si="2"/>
        <v>5.2285144776205564E-2</v>
      </c>
      <c r="I16" s="11">
        <f t="shared" si="16"/>
        <v>0.88601543690935836</v>
      </c>
      <c r="K16" s="44">
        <v>0.25</v>
      </c>
      <c r="L16" s="44">
        <v>4002.3</v>
      </c>
      <c r="N16" s="42">
        <f t="shared" si="17"/>
        <v>0.5</v>
      </c>
      <c r="O16" s="30">
        <f t="shared" si="17"/>
        <v>1114.0999999999999</v>
      </c>
      <c r="P16" s="29">
        <f>O16+P17</f>
        <v>7287.5</v>
      </c>
      <c r="Q16" s="9">
        <f t="shared" si="19"/>
        <v>3.0878346355213228E-2</v>
      </c>
      <c r="R16" s="11">
        <f>Q16+R17</f>
        <v>0.20198002788225153</v>
      </c>
      <c r="S16"/>
      <c r="T16" s="79"/>
      <c r="U16" s="90">
        <f t="shared" si="5"/>
        <v>3.0878346355213228E-2</v>
      </c>
      <c r="V16" s="85">
        <f t="shared" si="6"/>
        <v>0.79801997211774844</v>
      </c>
      <c r="W16" s="86">
        <f t="shared" si="7"/>
        <v>6.9673301429161769E-2</v>
      </c>
      <c r="X16" s="86">
        <f t="shared" si="8"/>
        <v>1.6020183906867863E-3</v>
      </c>
      <c r="Y16" s="86">
        <f t="shared" si="9"/>
        <v>2.8034854793042999E-3</v>
      </c>
      <c r="Z16" s="86">
        <f t="shared" si="10"/>
        <v>1.7740879428280976E-3</v>
      </c>
      <c r="AA16" s="84">
        <f t="shared" si="20"/>
        <v>0.99822591205717193</v>
      </c>
      <c r="AB16" s="89">
        <f t="shared" si="21"/>
        <v>8.8811707585652886E-4</v>
      </c>
      <c r="AC16" s="88">
        <f t="shared" si="11"/>
        <v>8.486650319146882E-4</v>
      </c>
      <c r="AD16" s="91">
        <f t="shared" si="22"/>
        <v>3.6293673014478E-3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1.0000000000000002</v>
      </c>
      <c r="BA16" s="190">
        <f>SUM(BA8:BA15)</f>
        <v>1</v>
      </c>
      <c r="BB16" s="74"/>
      <c r="BC16" s="173">
        <f t="shared" si="26"/>
        <v>16</v>
      </c>
      <c r="BD16" s="174" cm="1">
        <f t="array" ref="BD16">IFERROR(INDEX($E$8:$E$24,MATCH(AU16,$E$8:$E$24,-1)+1),BC16)</f>
        <v>16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50</v>
      </c>
      <c r="C17" s="44">
        <v>14.285</v>
      </c>
      <c r="D17" s="20"/>
      <c r="E17" s="32">
        <f t="shared" si="0"/>
        <v>56</v>
      </c>
      <c r="F17" s="30">
        <f t="shared" si="1"/>
        <v>10.6332</v>
      </c>
      <c r="G17" s="26">
        <f t="shared" si="31"/>
        <v>122.76219999999999</v>
      </c>
      <c r="H17" s="9">
        <f t="shared" si="2"/>
        <v>7.2214581868932301E-2</v>
      </c>
      <c r="I17" s="11">
        <f t="shared" si="16"/>
        <v>0.83373029213315275</v>
      </c>
      <c r="K17" s="65">
        <v>0.125</v>
      </c>
      <c r="L17" s="44">
        <v>2171.1</v>
      </c>
      <c r="N17" s="42">
        <f t="shared" ref="N17:N19" si="33">K16</f>
        <v>0.25</v>
      </c>
      <c r="O17" s="30">
        <f t="shared" ref="O17:O19" si="34">L16</f>
        <v>4002.3</v>
      </c>
      <c r="P17" s="29">
        <f t="shared" ref="P17:P19" si="35">O17+P18</f>
        <v>6173.4</v>
      </c>
      <c r="Q17" s="9">
        <f t="shared" ref="Q17:Q19" si="36">O17/$L$6</f>
        <v>0.11092756989271153</v>
      </c>
      <c r="R17" s="11">
        <f t="shared" ref="R17:R19" si="37">Q17+R18</f>
        <v>0.17110168152703831</v>
      </c>
      <c r="S17"/>
      <c r="T17" s="79"/>
      <c r="U17" s="90">
        <f t="shared" si="5"/>
        <v>0.11092756989271153</v>
      </c>
      <c r="V17" s="85">
        <f t="shared" si="6"/>
        <v>0.82889831847296169</v>
      </c>
      <c r="W17" s="86">
        <f t="shared" si="7"/>
        <v>4.9266463908214653E-2</v>
      </c>
      <c r="X17" s="86">
        <f t="shared" si="8"/>
        <v>8.0098045417565408E-4</v>
      </c>
      <c r="Y17" s="86">
        <f t="shared" si="9"/>
        <v>1.2014670886175138E-3</v>
      </c>
      <c r="Z17" s="86">
        <f t="shared" si="10"/>
        <v>7.6030651535603962E-4</v>
      </c>
      <c r="AA17" s="84">
        <f t="shared" si="20"/>
        <v>0.99923969348464392</v>
      </c>
      <c r="AB17" s="89">
        <f t="shared" si="21"/>
        <v>2.174094634448146E-3</v>
      </c>
      <c r="AC17" s="88">
        <f t="shared" si="11"/>
        <v>2.0775167401775661E-3</v>
      </c>
      <c r="AD17" s="91">
        <f t="shared" si="22"/>
        <v>2.7807022695331119E-3</v>
      </c>
    </row>
    <row r="18" spans="1:66" ht="17.25" customHeight="1">
      <c r="A18"/>
      <c r="B18" s="44">
        <v>44</v>
      </c>
      <c r="C18" s="44">
        <v>18.373100000000001</v>
      </c>
      <c r="D18" s="20"/>
      <c r="E18" s="32">
        <f t="shared" si="0"/>
        <v>50</v>
      </c>
      <c r="F18" s="30">
        <f t="shared" si="1"/>
        <v>14.285</v>
      </c>
      <c r="G18" s="26">
        <f t="shared" si="31"/>
        <v>112.12899999999999</v>
      </c>
      <c r="H18" s="9">
        <f t="shared" si="2"/>
        <v>9.7015508219322297E-2</v>
      </c>
      <c r="I18" s="11">
        <f t="shared" si="16"/>
        <v>0.76151571026422049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2171.1</v>
      </c>
      <c r="P18" s="29">
        <f t="shared" si="35"/>
        <v>2171.1</v>
      </c>
      <c r="Q18" s="9">
        <f t="shared" si="36"/>
        <v>6.017411163432676E-2</v>
      </c>
      <c r="R18" s="11">
        <f t="shared" si="37"/>
        <v>6.017411163432676E-2</v>
      </c>
      <c r="S18"/>
      <c r="T18" s="79"/>
      <c r="U18" s="90">
        <f t="shared" si="5"/>
        <v>6.017411163432676E-2</v>
      </c>
      <c r="V18" s="85">
        <f t="shared" si="6"/>
        <v>0.93982588836567327</v>
      </c>
      <c r="W18" s="86">
        <f t="shared" si="7"/>
        <v>3.4836650714580884E-2</v>
      </c>
      <c r="X18" s="86">
        <f t="shared" si="8"/>
        <v>4.0048663444185964E-4</v>
      </c>
      <c r="Y18" s="86">
        <f>X18+Y19</f>
        <v>4.0048663444185964E-4</v>
      </c>
      <c r="Z18" s="86">
        <f t="shared" si="10"/>
        <v>2.5343398946493605E-4</v>
      </c>
      <c r="AA18" s="84">
        <f t="shared" si="20"/>
        <v>0.99974656601053502</v>
      </c>
      <c r="AB18" s="89">
        <f t="shared" si="21"/>
        <v>7.3587464150243372E-4</v>
      </c>
      <c r="AC18" s="88">
        <f t="shared" si="11"/>
        <v>7.0318552935554578E-4</v>
      </c>
      <c r="AD18" s="91">
        <f t="shared" si="22"/>
        <v>7.0318552935554578E-4</v>
      </c>
      <c r="AU18" s="194" t="s">
        <v>80</v>
      </c>
      <c r="AV18" s="235">
        <f t="shared" ref="AV18:AW18" si="38">SLOPE(AV21:AV22,AV19:AV20)*0.65+INTERCEPT(AV21:AV22,AV19:AV20)</f>
        <v>48.365743370916988</v>
      </c>
      <c r="AW18" s="236">
        <f t="shared" si="38"/>
        <v>28.519279225609253</v>
      </c>
      <c r="AX18" s="191">
        <f>SLOPE(AX21:AX22,AX19:AX20)*0.65+INTERCEPT(AX21:AX22,AX19:AX20)</f>
        <v>37.280984856877424</v>
      </c>
      <c r="AY18" s="237">
        <f>SLOPE(AY21:AY22,AY19:AY20)*0.65+INTERCEPT(AY21:AY22,AY19:AY20)</f>
        <v>12.675292757364307</v>
      </c>
    </row>
    <row r="19" spans="1:66" ht="17.25" customHeight="1" thickBot="1">
      <c r="A19"/>
      <c r="B19" s="44">
        <v>38</v>
      </c>
      <c r="C19" s="44">
        <v>22.051200000000001</v>
      </c>
      <c r="E19" s="32">
        <f t="shared" si="0"/>
        <v>44</v>
      </c>
      <c r="F19" s="30">
        <f t="shared" si="1"/>
        <v>18.373100000000001</v>
      </c>
      <c r="G19" s="26">
        <f t="shared" si="31"/>
        <v>97.843999999999994</v>
      </c>
      <c r="H19" s="9">
        <f t="shared" si="2"/>
        <v>0.1247795333611782</v>
      </c>
      <c r="I19" s="11">
        <f t="shared" si="16"/>
        <v>0.66450020204489824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2.473156860041217E-2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0.898415673703715</v>
      </c>
      <c r="AW19" s="170">
        <f t="shared" si="39"/>
        <v>0.79176218559543021</v>
      </c>
      <c r="AX19" s="170">
        <f>INDEX(AX8:AX16,MATCH(0.65,AX8:AX16,-1))</f>
        <v>0.94920783685185739</v>
      </c>
      <c r="AY19" s="170">
        <f>INDEX(AY8:AY16,MATCH(0.65,AY8:AY16,-1))</f>
        <v>0.73567292954881203</v>
      </c>
    </row>
    <row r="20" spans="1:66" ht="17.25" customHeight="1">
      <c r="A20"/>
      <c r="B20" s="44">
        <v>32</v>
      </c>
      <c r="C20" s="44">
        <v>23.638500000000001</v>
      </c>
      <c r="E20" s="32">
        <f t="shared" si="0"/>
        <v>38</v>
      </c>
      <c r="F20" s="30">
        <f t="shared" si="1"/>
        <v>22.051200000000001</v>
      </c>
      <c r="G20" s="26">
        <f t="shared" si="31"/>
        <v>79.4709</v>
      </c>
      <c r="H20" s="9">
        <f t="shared" si="2"/>
        <v>0.14975907419292403</v>
      </c>
      <c r="I20" s="11">
        <f t="shared" si="16"/>
        <v>0.53972066868372004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1.0464871798156126</v>
      </c>
      <c r="AC20" s="78">
        <f>SUM(AC8:AC19)</f>
        <v>0.99999999999999989</v>
      </c>
      <c r="AD20" s="148"/>
      <c r="AV20" s="170" cm="1">
        <f t="array" ref="AV20">INDEX(AV8:AV16,MATCH(0.65,AV8:AV16,-1)+1)</f>
        <v>0.38996159449079593</v>
      </c>
      <c r="AW20" s="170" cm="1">
        <f t="array" ref="AW20">INDEX(AW8:AW16,MATCH(0.65,AW8:AW16,-1)+1)</f>
        <v>0.14011699009022582</v>
      </c>
      <c r="AX20" s="170" cm="1">
        <f t="array" ref="AX20">INDEX(AX8:AX16,MATCH(0.65,AX8:AX16,-1)+1)</f>
        <v>0.59086189004311307</v>
      </c>
      <c r="AY20" s="170" cm="1">
        <f t="array" ref="AY20">INDEX(AY8:AY16,MATCH(0.65,AY8:AY16,-1)+1)</f>
        <v>0.52952442191445193</v>
      </c>
      <c r="BD20" s="169"/>
    </row>
    <row r="21" spans="1:66" ht="17.25" customHeight="1">
      <c r="A21"/>
      <c r="B21" s="44">
        <v>26</v>
      </c>
      <c r="C21" s="44">
        <v>20.883600000000001</v>
      </c>
      <c r="E21" s="32">
        <f t="shared" si="0"/>
        <v>32</v>
      </c>
      <c r="F21" s="30">
        <f t="shared" si="1"/>
        <v>23.638500000000001</v>
      </c>
      <c r="G21" s="26">
        <f t="shared" si="31"/>
        <v>57.419699999999999</v>
      </c>
      <c r="H21" s="9">
        <f t="shared" si="2"/>
        <v>0.16053910332813792</v>
      </c>
      <c r="I21" s="11">
        <f t="shared" si="16"/>
        <v>0.38996159449079598</v>
      </c>
      <c r="K21"/>
      <c r="L21"/>
      <c r="N21" t="s">
        <v>80</v>
      </c>
      <c r="O21" s="159">
        <f>N12+(0.65-R12)/(R11-R12)*(N11-N12)</f>
        <v>12.675292757364311</v>
      </c>
      <c r="S21"/>
      <c r="T21"/>
      <c r="W21" t="s">
        <v>80</v>
      </c>
      <c r="X21" s="159">
        <f>N11+(0.65-AD11)/(AD10-AD11)*(N10-N11)</f>
        <v>28.190885351809541</v>
      </c>
      <c r="AV21" s="170">
        <f t="shared" ref="AV21:AW21" si="40">INDEX($AU$8:$AU$16,MATCH(0.65,AV8:AV16,-1))</f>
        <v>64</v>
      </c>
      <c r="AW21" s="170">
        <f t="shared" si="40"/>
        <v>32</v>
      </c>
      <c r="AX21" s="170">
        <f>INDEX($AU$8:$AU$16,MATCH(0.65,AX8:AX16,-1))</f>
        <v>64</v>
      </c>
      <c r="AY21" s="170">
        <f>INDEX($AU$8:$AU$16,MATCH(0.65,AY8:AY16,-1))</f>
        <v>16</v>
      </c>
      <c r="BD21" s="169"/>
    </row>
    <row r="22" spans="1:66" ht="17.25" customHeight="1">
      <c r="A22"/>
      <c r="B22" s="44">
        <v>20</v>
      </c>
      <c r="C22" s="44">
        <v>12.897600000000001</v>
      </c>
      <c r="E22" s="32">
        <f t="shared" si="0"/>
        <v>26</v>
      </c>
      <c r="F22" s="30">
        <f t="shared" si="1"/>
        <v>20.883600000000001</v>
      </c>
      <c r="G22" s="26">
        <f t="shared" si="31"/>
        <v>33.781199999999998</v>
      </c>
      <c r="H22" s="9">
        <f t="shared" si="2"/>
        <v>0.14182940619174234</v>
      </c>
      <c r="I22" s="11">
        <f t="shared" si="16"/>
        <v>0.22942249116265806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3">
        <v>16</v>
      </c>
      <c r="C23" s="63">
        <v>0</v>
      </c>
      <c r="E23" s="32">
        <f t="shared" si="0"/>
        <v>20</v>
      </c>
      <c r="F23" s="30">
        <f t="shared" si="1"/>
        <v>12.897600000000001</v>
      </c>
      <c r="G23" s="26">
        <f>F23</f>
        <v>12.897600000000001</v>
      </c>
      <c r="H23" s="9">
        <f t="shared" si="2"/>
        <v>8.7593084970915738E-2</v>
      </c>
      <c r="I23" s="11">
        <f>H23</f>
        <v>8.7593084970915738E-2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1">SLOPE(AV27:AV28,AV25:AV26)*0.84+INTERCEPT(AV27:AV28,AV25:AV26)</f>
        <v>60.323558734325552</v>
      </c>
      <c r="AW24" s="236">
        <f t="shared" si="41"/>
        <v>39.412726960086445</v>
      </c>
      <c r="AX24" s="191">
        <f>SLOPE(AX27:AX28,AX25:AX26)*0.84+INTERCEPT(AX27:AX28,AX25:AX26)</f>
        <v>54.247829477684604</v>
      </c>
      <c r="AY24" s="237">
        <f>SLOPE(AY27:AY28,AY25:AY26)*0.84+INTERCEPT(AY27:AY28,AY25:AY26)</f>
        <v>24.033201896414511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2">INDEX(AV8:AV16,MATCH(0.84,AV8:AV16,-1))</f>
        <v>0.898415673703715</v>
      </c>
      <c r="AW25" s="170">
        <f t="shared" si="42"/>
        <v>0.99999999999999978</v>
      </c>
      <c r="AX25" s="170">
        <f>INDEX(AX8:AX16,MATCH(0.84,AX8:AX16,-1))</f>
        <v>0.94920783685185739</v>
      </c>
      <c r="AY25" s="170">
        <f>INDEX(AY8:AY16,MATCH(0.84,AY8:AY16,-1))</f>
        <v>0.94346468540696404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E20+(0.65-I20)/(I19-I20)*(E19-E20)</f>
        <v>43.302760557554244</v>
      </c>
      <c r="I26" s="23"/>
      <c r="M26"/>
      <c r="N26" s="287"/>
      <c r="O26"/>
      <c r="P26"/>
      <c r="Q26"/>
      <c r="R26"/>
      <c r="Z26" s="82"/>
      <c r="AV26" s="170">
        <f t="shared" ref="AV26:AW26" si="43">INDEX(AV8:AV16,MATCH(0.84,AV8:AV16,-1)+1)</f>
        <v>0.38996159449079593</v>
      </c>
      <c r="AW26" s="170">
        <f t="shared" si="43"/>
        <v>0.79176218559543021</v>
      </c>
      <c r="AX26" s="170">
        <f>INDEX(AX8:AX16,MATCH(0.84,AX8:AX16,-1)+1)</f>
        <v>0.59086189004311307</v>
      </c>
      <c r="AY26" s="170">
        <f>INDEX(AY8:AY16,MATCH(0.84,AY8:AY16,-1)+1)</f>
        <v>0.73567292954881203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4">SLOPE(F30:F31,F28:F29)*0.84+INTERCEPT(F30:F31,F28:F29)</f>
        <v>56.719482510034155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5">INDEX($AU$8:$AU$16,MATCH(0.84,AV8:AV16,-1))</f>
        <v>64</v>
      </c>
      <c r="AW27" s="170">
        <f t="shared" si="45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0.88601543690935836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6">P28-P29</f>
        <v>6.9968862507705953E-2</v>
      </c>
      <c r="R28" s="123">
        <f>Q28</f>
        <v>6.9968862507705953E-2</v>
      </c>
      <c r="T28" s="113"/>
      <c r="U28" s="115">
        <f>U29+R28</f>
        <v>1</v>
      </c>
      <c r="V28" s="115">
        <f>U28-V31-V34-V37-V40-V43</f>
        <v>0.20507074058640135</v>
      </c>
      <c r="X28" s="130">
        <v>63</v>
      </c>
      <c r="Y28" s="131">
        <f>V28</f>
        <v>0.20507074058640135</v>
      </c>
      <c r="Z28" s="132">
        <f>ROUND(Y28*100,0)</f>
        <v>21</v>
      </c>
      <c r="AV28" s="170">
        <f t="shared" ref="AV28:AW28" si="47">INDEX($AU$8:$AU$16,MATCH(0.84,AV8:AV16,-1)+1)</f>
        <v>32</v>
      </c>
      <c r="AW28" s="170">
        <f t="shared" si="47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(I15-I16)/(E15-E16)*(B29-E16)+I16</f>
        <v>0.89221555530653673</v>
      </c>
      <c r="F29" s="170">
        <f>INDEX(I8:I24,MATCH(0.84,I8:I24,-1)+1)</f>
        <v>0.83373029213315275</v>
      </c>
      <c r="K29" s="44">
        <v>63</v>
      </c>
      <c r="L29" s="69">
        <f>((R9-R10)/(N9-N10))*(K29-N10)+R10</f>
        <v>0.96784671967805136</v>
      </c>
      <c r="N29" s="111"/>
      <c r="O29" s="124">
        <v>63</v>
      </c>
      <c r="P29" s="85">
        <f t="shared" ref="P29:P34" si="48">(C29+L29)/2</f>
        <v>0.93003113749229405</v>
      </c>
      <c r="Q29" s="119">
        <f t="shared" si="46"/>
        <v>0.2702037561573909</v>
      </c>
      <c r="R29" s="125">
        <f t="shared" ref="R29:R32" si="49">Q29/2</f>
        <v>0.13510187807869545</v>
      </c>
      <c r="S29" s="12"/>
      <c r="T29" s="129">
        <v>63</v>
      </c>
      <c r="U29" s="115">
        <f>P29</f>
        <v>0.93003113749229405</v>
      </c>
      <c r="V29" s="115"/>
      <c r="W29" s="12"/>
      <c r="X29" s="133">
        <v>31.5</v>
      </c>
      <c r="Y29" s="88">
        <f>V31</f>
        <v>0.28109733635894413</v>
      </c>
      <c r="Z29" s="134">
        <f t="shared" ref="Z29:Z33" si="50">ROUND(Y29*100,0)</f>
        <v>28</v>
      </c>
    </row>
    <row r="30" spans="1:66" customFormat="1" ht="14.4">
      <c r="B30" s="44">
        <v>31.5</v>
      </c>
      <c r="C30" s="69">
        <f>(I21-I22)/(E21-E22)*(B30-E22)+I22</f>
        <v>0.37658333588011783</v>
      </c>
      <c r="F30" s="170">
        <f>INDEX(E8:E24,MATCH(0.84,I8:I24,-1))</f>
        <v>62</v>
      </c>
      <c r="K30" s="44">
        <v>31.5</v>
      </c>
      <c r="L30" s="69">
        <f>R10</f>
        <v>0.94307142678968847</v>
      </c>
      <c r="N30" s="111"/>
      <c r="O30" s="124">
        <v>31.5</v>
      </c>
      <c r="P30" s="85">
        <f t="shared" si="48"/>
        <v>0.65982738133490315</v>
      </c>
      <c r="Q30" s="119">
        <f t="shared" si="46"/>
        <v>0.29199091656049719</v>
      </c>
      <c r="R30" s="125">
        <f t="shared" si="49"/>
        <v>0.1459954582802486</v>
      </c>
      <c r="S30" s="12"/>
      <c r="T30" s="114"/>
      <c r="U30" s="115">
        <f>U29-R29</f>
        <v>0.7949292594135986</v>
      </c>
      <c r="V30" s="115"/>
      <c r="W30" s="12"/>
      <c r="X30" s="133">
        <v>16</v>
      </c>
      <c r="Y30" s="88">
        <f>V34</f>
        <v>0.19753258518883859</v>
      </c>
      <c r="Z30" s="134">
        <f t="shared" si="50"/>
        <v>20</v>
      </c>
    </row>
    <row r="31" spans="1:66" customFormat="1" ht="14.4">
      <c r="B31" s="44">
        <v>16</v>
      </c>
      <c r="C31" s="69">
        <f>I24</f>
        <v>0</v>
      </c>
      <c r="F31" s="170">
        <f>INDEX(E8:E24,MATCH(0.84,I8:I24,-1)+1)</f>
        <v>56</v>
      </c>
      <c r="K31" s="44">
        <v>16</v>
      </c>
      <c r="L31" s="69">
        <f>R11</f>
        <v>0.73567292954881192</v>
      </c>
      <c r="N31" s="111"/>
      <c r="O31" s="124">
        <v>16</v>
      </c>
      <c r="P31" s="85">
        <f t="shared" si="48"/>
        <v>0.36783646477440596</v>
      </c>
      <c r="Q31" s="119">
        <f t="shared" si="46"/>
        <v>0.10307425381717999</v>
      </c>
      <c r="R31" s="125">
        <f t="shared" si="49"/>
        <v>5.1537126908589997E-2</v>
      </c>
      <c r="S31" s="12"/>
      <c r="T31" s="114"/>
      <c r="U31" s="115">
        <f>U32+R29</f>
        <v>0.7949292594135986</v>
      </c>
      <c r="V31" s="115">
        <f>U31-V34-V37-V40-V43</f>
        <v>0.28109733635894413</v>
      </c>
      <c r="W31" s="12"/>
      <c r="X31" s="133">
        <v>8</v>
      </c>
      <c r="Y31" s="88">
        <f>V37</f>
        <v>0.11431723128687957</v>
      </c>
      <c r="Z31" s="134">
        <f t="shared" si="50"/>
        <v>11</v>
      </c>
    </row>
    <row r="32" spans="1:66" customFormat="1" ht="14.4">
      <c r="B32" s="65">
        <v>8</v>
      </c>
      <c r="C32" s="69">
        <f t="shared" ref="C32:C34" si="51">I25</f>
        <v>0</v>
      </c>
      <c r="K32" s="44">
        <v>8</v>
      </c>
      <c r="L32" s="69">
        <f>R12</f>
        <v>0.52952442191445193</v>
      </c>
      <c r="N32" s="111"/>
      <c r="O32" s="124">
        <v>8</v>
      </c>
      <c r="P32" s="85">
        <f t="shared" si="48"/>
        <v>0.26476221095722596</v>
      </c>
      <c r="Q32" s="119">
        <f t="shared" si="46"/>
        <v>0.12556020875657908</v>
      </c>
      <c r="R32" s="125">
        <f t="shared" si="49"/>
        <v>6.2780104378289542E-2</v>
      </c>
      <c r="S32" s="12"/>
      <c r="T32" s="114">
        <v>31.5</v>
      </c>
      <c r="U32" s="115">
        <f>P30</f>
        <v>0.65982738133490315</v>
      </c>
      <c r="V32" s="115"/>
      <c r="W32" s="12"/>
      <c r="X32" s="133">
        <v>2</v>
      </c>
      <c r="Y32" s="88">
        <f>V40</f>
        <v>8.1886098508050092E-2</v>
      </c>
      <c r="Z32" s="134">
        <f t="shared" si="50"/>
        <v>8</v>
      </c>
    </row>
    <row r="33" spans="2:26" customFormat="1" ht="15" thickBot="1">
      <c r="B33" s="65">
        <v>2</v>
      </c>
      <c r="C33" s="69">
        <f t="shared" si="51"/>
        <v>0</v>
      </c>
      <c r="K33" s="65">
        <v>2</v>
      </c>
      <c r="L33" s="69">
        <f>R14</f>
        <v>0.27840400440129376</v>
      </c>
      <c r="N33" s="111"/>
      <c r="O33" s="124">
        <v>2</v>
      </c>
      <c r="P33" s="85">
        <f t="shared" si="48"/>
        <v>0.13920200220064688</v>
      </c>
      <c r="Q33" s="119">
        <f t="shared" si="46"/>
        <v>3.8211988259521115E-2</v>
      </c>
      <c r="R33" s="125">
        <f>Q33/2</f>
        <v>1.9105994129760558E-2</v>
      </c>
      <c r="S33" s="12"/>
      <c r="T33" s="114"/>
      <c r="U33" s="115">
        <f>U32-R30</f>
        <v>0.51383192305465453</v>
      </c>
      <c r="V33" s="115"/>
      <c r="W33" s="12"/>
      <c r="X33" s="135">
        <v>0.5</v>
      </c>
      <c r="Y33" s="97">
        <f>V43</f>
        <v>0.12009600807088633</v>
      </c>
      <c r="Z33" s="136">
        <f t="shared" si="50"/>
        <v>12</v>
      </c>
    </row>
    <row r="34" spans="2:26" customFormat="1" ht="13.8" thickBot="1">
      <c r="B34" s="65">
        <v>0.5</v>
      </c>
      <c r="C34" s="69">
        <f t="shared" si="51"/>
        <v>0</v>
      </c>
      <c r="K34" s="65">
        <v>0.5</v>
      </c>
      <c r="L34" s="69">
        <f>R16</f>
        <v>0.20198002788225153</v>
      </c>
      <c r="N34" s="111"/>
      <c r="O34" s="126">
        <v>0.5</v>
      </c>
      <c r="P34" s="93">
        <f t="shared" si="48"/>
        <v>0.10099001394112576</v>
      </c>
      <c r="Q34" s="127"/>
      <c r="R34" s="128"/>
      <c r="S34" s="12"/>
      <c r="T34" s="114"/>
      <c r="U34" s="115">
        <f>U35+R30</f>
        <v>0.51383192305465453</v>
      </c>
      <c r="V34" s="115">
        <f>U34-V37-V40-V43</f>
        <v>0.19753258518883859</v>
      </c>
      <c r="W34" s="12"/>
      <c r="X34" s="79"/>
      <c r="Y34" s="79"/>
      <c r="Z34" s="116">
        <f>SUM(Z28:Z33)</f>
        <v>100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0.36783646477440596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0.31629933786581599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0.31629933786581599</v>
      </c>
      <c r="V37" s="115">
        <f>U37-V40-V43</f>
        <v>0.11431723128687957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0.26476221095722596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0.20198210657893642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0.20198210657893642</v>
      </c>
      <c r="V40" s="115">
        <f>U40-V43</f>
        <v>8.1886098508050092E-2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0.13920200220064688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0.12009600807088633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0.12009600807088633</v>
      </c>
      <c r="V43" s="115">
        <f>U43</f>
        <v>0.12009600807088633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0.10099001394112576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N114"/>
  <sheetViews>
    <sheetView topLeftCell="AH8" zoomScaleNormal="100" workbookViewId="0">
      <selection activeCell="AX31" sqref="AX31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9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5.44140625" style="12" bestFit="1" customWidth="1"/>
    <col min="13" max="13" width="9.21875" style="12"/>
    <col min="14" max="14" width="21.66406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6.88671875" style="12" customWidth="1"/>
    <col min="24" max="24" width="33.554687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1.44140625" style="12" customWidth="1"/>
    <col min="29" max="29" width="36.66406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42</v>
      </c>
      <c r="D5" s="20"/>
      <c r="E5" s="2" t="s">
        <v>0</v>
      </c>
      <c r="F5" s="34" t="str">
        <f>pos22b!C5</f>
        <v>position 22b</v>
      </c>
      <c r="G5" s="35"/>
      <c r="H5" s="35"/>
      <c r="I5" s="36"/>
      <c r="K5" s="21" t="s">
        <v>12</v>
      </c>
      <c r="L5" s="22" t="str">
        <f>C5</f>
        <v>position 22b</v>
      </c>
      <c r="N5" s="2" t="s">
        <v>0</v>
      </c>
      <c r="O5" s="34" t="str">
        <f>pos22b!L5</f>
        <v>position 22b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SUM(C7:C21)</f>
        <v>149.15940000000001</v>
      </c>
      <c r="D6" s="20"/>
      <c r="E6" s="5" t="s">
        <v>4</v>
      </c>
      <c r="F6" s="37">
        <f>pos22b!C6</f>
        <v>149.15940000000001</v>
      </c>
      <c r="G6" s="38"/>
      <c r="H6" s="38"/>
      <c r="I6" s="39"/>
      <c r="K6" s="27" t="s">
        <v>6</v>
      </c>
      <c r="L6" s="28">
        <f>SUM(L7:L17)</f>
        <v>43261.100000000013</v>
      </c>
      <c r="N6" s="5" t="s">
        <v>4</v>
      </c>
      <c r="O6" s="37">
        <f>pos22b!L6</f>
        <v>43261.100000000013</v>
      </c>
      <c r="P6" s="38"/>
      <c r="Q6" s="38"/>
      <c r="R6" s="39"/>
      <c r="S6"/>
      <c r="T6" s="83"/>
      <c r="U6" s="83"/>
    </row>
    <row r="7" spans="1:66" ht="33" thickBot="1">
      <c r="B7" s="44">
        <v>128</v>
      </c>
      <c r="C7" s="44">
        <v>1.1601999999999999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94</v>
      </c>
      <c r="L7" s="44">
        <v>647.6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119.9</v>
      </c>
      <c r="C8" s="44">
        <v>1.5482</v>
      </c>
      <c r="D8" s="20"/>
      <c r="E8" s="32">
        <f t="shared" ref="E8:F22" si="0">B7</f>
        <v>128</v>
      </c>
      <c r="F8" s="30">
        <f t="shared" si="0"/>
        <v>1.1601999999999999</v>
      </c>
      <c r="G8" s="29">
        <f>F8+G9</f>
        <v>149.15940000000001</v>
      </c>
      <c r="H8" s="9">
        <f>F8/$C$6</f>
        <v>7.7782560133655664E-3</v>
      </c>
      <c r="I8" s="10">
        <f t="shared" ref="I8:I21" si="1">I9+H8</f>
        <v>0.99999999999999989</v>
      </c>
      <c r="K8" s="44">
        <v>63</v>
      </c>
      <c r="L8" s="44">
        <v>2749.8</v>
      </c>
      <c r="N8" s="42">
        <f>K7</f>
        <v>94</v>
      </c>
      <c r="O8" s="30">
        <f>L7</f>
        <v>647.6</v>
      </c>
      <c r="P8" s="29">
        <f>O8+P9</f>
        <v>43261.1</v>
      </c>
      <c r="Q8" s="9">
        <f>O8/$L$6</f>
        <v>1.4969568503805956E-2</v>
      </c>
      <c r="R8" s="10">
        <f t="shared" ref="R8:R15" si="2">R9+Q8</f>
        <v>0.99999999999999967</v>
      </c>
      <c r="S8"/>
      <c r="T8" s="79"/>
      <c r="U8" s="137">
        <f t="shared" ref="U8:U19" si="3">Q8</f>
        <v>1.4969568503805956E-2</v>
      </c>
      <c r="V8" s="138">
        <f t="shared" ref="V8:V19" si="4">1-R8</f>
        <v>0</v>
      </c>
      <c r="W8" s="139">
        <f t="shared" ref="W8:W19" si="5">SQRT(N8/$N$8)</f>
        <v>1</v>
      </c>
      <c r="X8" s="139">
        <f t="shared" ref="X8:X18" si="6">0.67*((N8/$N$8)^3)+0.33*(N8/$N$8)</f>
        <v>1</v>
      </c>
      <c r="Y8" s="139">
        <f t="shared" ref="Y8:Y17" si="7">X8+Y9</f>
        <v>1.674349164897643</v>
      </c>
      <c r="Z8" s="139">
        <f t="shared" ref="Z8:Z18" si="8">Y8/$Y$8</f>
        <v>1</v>
      </c>
      <c r="AA8" s="140">
        <f>1-Z8</f>
        <v>0</v>
      </c>
      <c r="AB8" s="141">
        <v>0</v>
      </c>
      <c r="AC8" s="131">
        <f t="shared" ref="AC8:AC19" si="9">AB8/$AB$20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1</v>
      </c>
      <c r="AW8" s="168">
        <f t="shared" ref="AW8:AW16" si="10">IFERROR(SLOPE(BI8:BJ8,BG8:BH8)*AU8+INTERCEPT(BI8:BJ8,BG8:BH8),1)</f>
        <v>1</v>
      </c>
      <c r="AX8" s="168">
        <f t="shared" ref="AX8:AX16" si="11">0.5*(AV8+AW8)</f>
        <v>1</v>
      </c>
      <c r="AY8" s="168">
        <f>IFERROR(SLOPE(BM8:BN8,BK8:BL8)*AU8+INTERCEPT(BM8:BN8,BK8:BL8),1)</f>
        <v>1</v>
      </c>
      <c r="AZ8" s="188">
        <f t="shared" ref="AZ8:AZ15" si="12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3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111.83329999999999</v>
      </c>
      <c r="C9" s="44">
        <v>2.0739999999999998</v>
      </c>
      <c r="D9" s="20"/>
      <c r="E9" s="32">
        <f t="shared" si="0"/>
        <v>119.9</v>
      </c>
      <c r="F9" s="30">
        <f t="shared" si="0"/>
        <v>1.5482</v>
      </c>
      <c r="G9" s="26">
        <f>F9+G10</f>
        <v>147.9992</v>
      </c>
      <c r="H9" s="9">
        <f t="shared" ref="H9:H22" si="14">F9/$C$6</f>
        <v>1.0379500051622626E-2</v>
      </c>
      <c r="I9" s="11">
        <f t="shared" si="1"/>
        <v>0.99222174398663432</v>
      </c>
      <c r="K9" s="44">
        <v>31.5</v>
      </c>
      <c r="L9" s="44">
        <v>8390.5</v>
      </c>
      <c r="N9" s="42">
        <f t="shared" ref="N9:O16" si="15">K8</f>
        <v>63</v>
      </c>
      <c r="O9" s="30">
        <f t="shared" si="15"/>
        <v>2749.8</v>
      </c>
      <c r="P9" s="29">
        <f t="shared" ref="P9:P15" si="16">O9+P10</f>
        <v>42613.5</v>
      </c>
      <c r="Q9" s="9">
        <f t="shared" ref="Q9:Q16" si="17">O9/$L$6</f>
        <v>6.356287750427056E-2</v>
      </c>
      <c r="R9" s="11">
        <f t="shared" si="2"/>
        <v>0.98503043149619374</v>
      </c>
      <c r="S9"/>
      <c r="T9" s="79"/>
      <c r="U9" s="90">
        <f t="shared" si="3"/>
        <v>6.356287750427056E-2</v>
      </c>
      <c r="V9" s="85">
        <f t="shared" si="4"/>
        <v>1.4969568503806263E-2</v>
      </c>
      <c r="W9" s="86">
        <f t="shared" si="5"/>
        <v>0.81866523436472305</v>
      </c>
      <c r="X9" s="86">
        <f t="shared" si="6"/>
        <v>0.42287346011962673</v>
      </c>
      <c r="Y9" s="86">
        <f t="shared" si="7"/>
        <v>0.67434916489764296</v>
      </c>
      <c r="Z9" s="86">
        <f t="shared" si="8"/>
        <v>0.40275300936938535</v>
      </c>
      <c r="AA9" s="84">
        <f t="shared" ref="AA9:AA18" si="18">1-Z9</f>
        <v>0.59724699063061459</v>
      </c>
      <c r="AB9" s="89">
        <f t="shared" ref="AB9:AB18" si="19">X9*(U9/W9)*(AA9/V9)</f>
        <v>1.3099427605700702</v>
      </c>
      <c r="AC9" s="88">
        <f t="shared" si="9"/>
        <v>0.67109678142606699</v>
      </c>
      <c r="AD9" s="91">
        <f t="shared" ref="AD9:AD18" si="20">AC9+AD10</f>
        <v>1</v>
      </c>
      <c r="AU9" s="58">
        <v>128</v>
      </c>
      <c r="AV9" s="168">
        <f t="shared" ref="AV9:AV16" si="21">IFERROR(SLOPE(BE9:BF9,BC9:BD9)*AU9+INTERCEPT(BE9:BF9,BC9:BD9),0)</f>
        <v>1</v>
      </c>
      <c r="AW9" s="168">
        <f t="shared" si="10"/>
        <v>1</v>
      </c>
      <c r="AX9" s="168">
        <f t="shared" si="11"/>
        <v>1</v>
      </c>
      <c r="AY9" s="168">
        <f t="shared" ref="AY9:AY16" si="22">IFERROR(SLOPE(BM9:BN9,BK9:BL9)*AU9+INTERCEPT(BM9:BN9,BK9:BL9),1)</f>
        <v>1</v>
      </c>
      <c r="AZ9" s="188">
        <f t="shared" si="12"/>
        <v>0.21220556187635053</v>
      </c>
      <c r="BA9" s="189">
        <f t="shared" ref="BA9:BA15" si="23">AY9-AY10</f>
        <v>1.44866791972319E-2</v>
      </c>
      <c r="BB9" s="74"/>
      <c r="BC9" s="171">
        <f t="shared" ref="BC9:BC16" si="24">INDEX($E$8:$E$24,MATCH(AU9,$E$8:$E$24,-1))</f>
        <v>128</v>
      </c>
      <c r="BD9" s="170" cm="1">
        <f t="array" ref="BD9">IFERROR(INDEX($E$8:$E$24,MATCH(AU9,$E$8:$E$24,-1)+1),BC9)</f>
        <v>119.9</v>
      </c>
      <c r="BE9" s="170">
        <f t="shared" ref="BE9:BE16" si="25">INDEX($I$8:$I$24,MATCH(AU9,$E$8:$E$24,-1))</f>
        <v>0.99999999999999989</v>
      </c>
      <c r="BF9" s="172" cm="1">
        <f t="array" ref="BF9">IFERROR(INDEX($I$8:$I$24,MATCH(AU9,$E$8:$E$24,-1)+1),BE9)</f>
        <v>0.99222174398663432</v>
      </c>
      <c r="BG9" s="170" t="str">
        <f t="shared" si="13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6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7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103.7667</v>
      </c>
      <c r="C10" s="44">
        <v>2.7873000000000001</v>
      </c>
      <c r="D10" s="20"/>
      <c r="E10" s="32">
        <f t="shared" si="0"/>
        <v>111.83329999999999</v>
      </c>
      <c r="F10" s="30">
        <f t="shared" si="0"/>
        <v>2.0739999999999998</v>
      </c>
      <c r="G10" s="26">
        <f t="shared" ref="G10:G21" si="28">G11+F10</f>
        <v>146.45099999999999</v>
      </c>
      <c r="H10" s="9">
        <f t="shared" si="14"/>
        <v>1.390458797769366E-2</v>
      </c>
      <c r="I10" s="11">
        <f t="shared" si="1"/>
        <v>0.98184224393501174</v>
      </c>
      <c r="K10" s="44">
        <v>16</v>
      </c>
      <c r="L10" s="44">
        <v>8981.4</v>
      </c>
      <c r="N10" s="42">
        <f t="shared" si="15"/>
        <v>31.5</v>
      </c>
      <c r="O10" s="30">
        <f t="shared" si="15"/>
        <v>8390.5</v>
      </c>
      <c r="P10" s="29">
        <f t="shared" si="16"/>
        <v>39863.699999999997</v>
      </c>
      <c r="Q10" s="9">
        <f t="shared" si="17"/>
        <v>0.19395022317971566</v>
      </c>
      <c r="R10" s="11">
        <f t="shared" si="2"/>
        <v>0.92146755399192315</v>
      </c>
      <c r="S10"/>
      <c r="T10" s="79"/>
      <c r="U10" s="90">
        <f t="shared" si="3"/>
        <v>0.19395022317971566</v>
      </c>
      <c r="V10" s="85">
        <f t="shared" si="4"/>
        <v>7.853244600807685E-2</v>
      </c>
      <c r="W10" s="86">
        <f t="shared" si="5"/>
        <v>0.57888373874096988</v>
      </c>
      <c r="X10" s="86">
        <f t="shared" si="6"/>
        <v>0.13579801230218738</v>
      </c>
      <c r="Y10" s="86">
        <f t="shared" si="7"/>
        <v>0.25147570477801617</v>
      </c>
      <c r="Z10" s="86">
        <f t="shared" si="8"/>
        <v>0.15019310789538304</v>
      </c>
      <c r="AA10" s="84">
        <f t="shared" si="18"/>
        <v>0.84980689210461691</v>
      </c>
      <c r="AB10" s="89">
        <f t="shared" si="19"/>
        <v>0.49233812947688022</v>
      </c>
      <c r="AC10" s="88">
        <f t="shared" si="9"/>
        <v>0.25222974927658359</v>
      </c>
      <c r="AD10" s="91">
        <f t="shared" si="20"/>
        <v>0.32890321857393301</v>
      </c>
      <c r="AU10" s="58">
        <v>64</v>
      </c>
      <c r="AV10" s="168">
        <f t="shared" si="21"/>
        <v>0.78779443812364947</v>
      </c>
      <c r="AW10" s="168">
        <f t="shared" si="10"/>
        <v>1</v>
      </c>
      <c r="AX10" s="168">
        <f t="shared" si="11"/>
        <v>0.89389721906182473</v>
      </c>
      <c r="AY10" s="168">
        <f t="shared" si="22"/>
        <v>0.9855133208027681</v>
      </c>
      <c r="AZ10" s="188">
        <f t="shared" si="12"/>
        <v>0.45338742585503361</v>
      </c>
      <c r="BA10" s="189">
        <f t="shared" si="23"/>
        <v>6.3036832247285068E-2</v>
      </c>
      <c r="BB10" s="74"/>
      <c r="BC10" s="171">
        <f t="shared" si="24"/>
        <v>71.5</v>
      </c>
      <c r="BD10" s="170" cm="1">
        <f t="array" ref="BD10">IFERROR(INDEX($E$8:$E$24,MATCH(AU10,$E$8:$E$24,-1)+1),BC10)</f>
        <v>63.433300000000003</v>
      </c>
      <c r="BE10" s="170">
        <f t="shared" si="25"/>
        <v>0.84453075032482017</v>
      </c>
      <c r="BF10" s="172" cm="1">
        <f t="array" ref="BF10">IFERROR(INDEX($I$8:$I$24,MATCH(AU10,$E$8:$E$24,-1)+1),BE10)</f>
        <v>0.78350744237372894</v>
      </c>
      <c r="BG10" s="170">
        <f t="shared" si="13"/>
        <v>94</v>
      </c>
      <c r="BH10" s="170" cm="1">
        <f t="array" ref="BH10">IFERROR(INDEX($N$8:$N$24,MATCH(AU10,$N$8:$N$24,-1)+1),BG10)</f>
        <v>63</v>
      </c>
      <c r="BI10" s="170">
        <f t="shared" ref="BI10:BI13" si="29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6"/>
        <v>94</v>
      </c>
      <c r="BL10" s="170" cm="1">
        <f t="array" ref="BL10">IFERROR(INDEX($N$8:$N$24,MATCH(AU10,$N$8:$N$24,-1)+1),BK10)</f>
        <v>63</v>
      </c>
      <c r="BM10" s="170">
        <f t="shared" si="27"/>
        <v>0.99999999999999967</v>
      </c>
      <c r="BN10" s="172" cm="1">
        <f t="array" ref="BN10">IFERROR(INDEX($R$8:$R$24,MATCH(AU10,$N$8:$N$24,-1)+1),BM10)</f>
        <v>0.98503043149619374</v>
      </c>
    </row>
    <row r="11" spans="1:66" ht="17.25" customHeight="1">
      <c r="A11"/>
      <c r="B11" s="44">
        <v>95.7</v>
      </c>
      <c r="C11" s="44">
        <v>3.7543000000000002</v>
      </c>
      <c r="D11" s="20"/>
      <c r="E11" s="32">
        <f t="shared" si="0"/>
        <v>103.7667</v>
      </c>
      <c r="F11" s="30">
        <f t="shared" si="0"/>
        <v>2.7873000000000001</v>
      </c>
      <c r="G11" s="26">
        <f t="shared" si="28"/>
        <v>144.37699999999998</v>
      </c>
      <c r="H11" s="9">
        <f t="shared" si="14"/>
        <v>1.8686720381015209E-2</v>
      </c>
      <c r="I11" s="11">
        <f t="shared" si="1"/>
        <v>0.96793765595731807</v>
      </c>
      <c r="K11" s="44">
        <v>8</v>
      </c>
      <c r="L11" s="44">
        <v>5901.2</v>
      </c>
      <c r="N11" s="42">
        <f t="shared" si="15"/>
        <v>16</v>
      </c>
      <c r="O11" s="30">
        <f t="shared" si="15"/>
        <v>8981.4</v>
      </c>
      <c r="P11" s="29">
        <f t="shared" si="16"/>
        <v>31473.199999999997</v>
      </c>
      <c r="Q11" s="9">
        <f t="shared" si="17"/>
        <v>0.20760914539852193</v>
      </c>
      <c r="R11" s="11">
        <f t="shared" si="2"/>
        <v>0.72751733081220749</v>
      </c>
      <c r="S11"/>
      <c r="T11" s="79"/>
      <c r="U11" s="90">
        <f t="shared" si="3"/>
        <v>0.20760914539852193</v>
      </c>
      <c r="V11" s="85">
        <f t="shared" si="4"/>
        <v>0.27248266918779251</v>
      </c>
      <c r="W11" s="86">
        <f t="shared" si="5"/>
        <v>0.41256849850351734</v>
      </c>
      <c r="X11" s="86">
        <f t="shared" si="6"/>
        <v>5.9474297602650668E-2</v>
      </c>
      <c r="Y11" s="86">
        <f t="shared" si="7"/>
        <v>0.11567769247582876</v>
      </c>
      <c r="Z11" s="86">
        <f t="shared" si="8"/>
        <v>6.9088153714282424E-2</v>
      </c>
      <c r="AA11" s="84">
        <f t="shared" si="18"/>
        <v>0.93091184628571755</v>
      </c>
      <c r="AB11" s="89">
        <f t="shared" si="19"/>
        <v>0.10224672585083552</v>
      </c>
      <c r="AC11" s="88">
        <f t="shared" si="9"/>
        <v>5.2382020570110814E-2</v>
      </c>
      <c r="AD11" s="91">
        <f t="shared" si="20"/>
        <v>7.6673469297349403E-2</v>
      </c>
      <c r="AU11" s="58">
        <v>32</v>
      </c>
      <c r="AV11" s="168">
        <f t="shared" si="21"/>
        <v>0.33440701226861586</v>
      </c>
      <c r="AW11" s="168">
        <f t="shared" si="10"/>
        <v>0.33955554843783886</v>
      </c>
      <c r="AX11" s="168">
        <f t="shared" si="11"/>
        <v>0.33698128035322739</v>
      </c>
      <c r="AY11" s="168">
        <f t="shared" si="22"/>
        <v>0.92247648855548303</v>
      </c>
      <c r="AZ11" s="188">
        <f t="shared" si="12"/>
        <v>0.27223523401737693</v>
      </c>
      <c r="BA11" s="189">
        <f t="shared" si="23"/>
        <v>0.19495915774327566</v>
      </c>
      <c r="BB11" s="74"/>
      <c r="BC11" s="171">
        <f t="shared" si="24"/>
        <v>39.2333</v>
      </c>
      <c r="BD11" s="170" cm="1">
        <f t="array" ref="BD11">IFERROR(INDEX($E$8:$E$24,MATCH(AU11,$E$8:$E$24,-1)+1),BC11)</f>
        <v>31.166699999999999</v>
      </c>
      <c r="BE11" s="170">
        <f t="shared" si="25"/>
        <v>0.46903782128380778</v>
      </c>
      <c r="BF11" s="172" cm="1">
        <f t="array" ref="BF11">IFERROR(INDEX($I$8:$I$24,MATCH(AU11,$E$8:$E$24,-1)+1),BE11)</f>
        <v>0.31889709934472787</v>
      </c>
      <c r="BG11" s="170">
        <f t="shared" si="13"/>
        <v>63</v>
      </c>
      <c r="BH11" s="170" cm="1">
        <f t="array" ref="BH11">IFERROR(INDEX($N$8:$N$24,MATCH(AU11,$N$8:$N$24,-1)+1),BG11)</f>
        <v>31.5</v>
      </c>
      <c r="BI11" s="170">
        <f t="shared" si="29"/>
        <v>1</v>
      </c>
      <c r="BJ11" s="172" cm="1">
        <f t="array" ref="BJ11">IFERROR(INDEX($AD$8:$AD$24,MATCH(AU11,$N$8:$N$24,-1)+1),BI11)</f>
        <v>0.32890321857393301</v>
      </c>
      <c r="BK11" s="170">
        <f t="shared" si="26"/>
        <v>63</v>
      </c>
      <c r="BL11" s="170" cm="1">
        <f t="array" ref="BL11">IFERROR(INDEX($N$8:$N$24,MATCH(AU11,$N$8:$N$24,-1)+1),BK11)</f>
        <v>31.5</v>
      </c>
      <c r="BM11" s="170">
        <f t="shared" si="27"/>
        <v>0.98503043149619374</v>
      </c>
      <c r="BN11" s="172" cm="1">
        <f t="array" ref="BN11">IFERROR(INDEX($R$8:$R$24,MATCH(AU11,$N$8:$N$24,-1)+1),BM11)</f>
        <v>0.92146755399192315</v>
      </c>
    </row>
    <row r="12" spans="1:66" ht="17.25" customHeight="1">
      <c r="A12"/>
      <c r="B12" s="44">
        <v>87.633300000000006</v>
      </c>
      <c r="C12" s="44">
        <v>5.0597000000000003</v>
      </c>
      <c r="D12" s="20"/>
      <c r="E12" s="32">
        <f t="shared" si="0"/>
        <v>95.7</v>
      </c>
      <c r="F12" s="30">
        <f t="shared" si="0"/>
        <v>3.7543000000000002</v>
      </c>
      <c r="G12" s="26">
        <f t="shared" si="28"/>
        <v>141.58969999999999</v>
      </c>
      <c r="H12" s="9">
        <f t="shared" si="14"/>
        <v>2.5169717765021849E-2</v>
      </c>
      <c r="I12" s="11">
        <f t="shared" si="1"/>
        <v>0.94925093557630291</v>
      </c>
      <c r="K12" s="44">
        <v>4</v>
      </c>
      <c r="L12" s="44">
        <v>4531.3999999999996</v>
      </c>
      <c r="N12" s="42">
        <f t="shared" si="15"/>
        <v>8</v>
      </c>
      <c r="O12" s="30">
        <f t="shared" si="15"/>
        <v>5901.2</v>
      </c>
      <c r="P12" s="29">
        <f t="shared" si="16"/>
        <v>22491.8</v>
      </c>
      <c r="Q12" s="9">
        <f t="shared" si="17"/>
        <v>0.13640892164091986</v>
      </c>
      <c r="R12" s="11">
        <f t="shared" si="2"/>
        <v>0.51990818541368555</v>
      </c>
      <c r="S12"/>
      <c r="T12" s="79"/>
      <c r="U12" s="90">
        <f t="shared" si="3"/>
        <v>0.13640892164091986</v>
      </c>
      <c r="V12" s="85">
        <f t="shared" si="4"/>
        <v>0.48009181458631445</v>
      </c>
      <c r="W12" s="86">
        <f t="shared" si="5"/>
        <v>0.29172998299578912</v>
      </c>
      <c r="X12" s="86">
        <f t="shared" si="6"/>
        <v>2.8498116987565377E-2</v>
      </c>
      <c r="Y12" s="86">
        <f>X12+Y13</f>
        <v>5.6203394873178089E-2</v>
      </c>
      <c r="Z12" s="86">
        <f t="shared" si="8"/>
        <v>3.3567308451229731E-2</v>
      </c>
      <c r="AA12" s="84">
        <f t="shared" si="18"/>
        <v>0.96643269154877032</v>
      </c>
      <c r="AB12" s="89">
        <f t="shared" si="19"/>
        <v>2.6824101572209269E-2</v>
      </c>
      <c r="AC12" s="88">
        <f t="shared" si="9"/>
        <v>1.3742255594375356E-2</v>
      </c>
      <c r="AD12" s="91">
        <f t="shared" si="20"/>
        <v>2.4291448727238592E-2</v>
      </c>
      <c r="AU12" s="58">
        <v>16</v>
      </c>
      <c r="AV12" s="168">
        <f t="shared" si="21"/>
        <v>6.2171778251238902E-2</v>
      </c>
      <c r="AW12" s="168">
        <f t="shared" si="10"/>
        <v>7.6673469297349417E-2</v>
      </c>
      <c r="AX12" s="168">
        <f t="shared" si="11"/>
        <v>6.9422623774294159E-2</v>
      </c>
      <c r="AY12" s="168">
        <f t="shared" si="22"/>
        <v>0.72751733081220737</v>
      </c>
      <c r="AZ12" s="188">
        <f t="shared" si="12"/>
        <v>6.2171778251238902E-2</v>
      </c>
      <c r="BA12" s="189">
        <f t="shared" si="23"/>
        <v>0.20760914539852182</v>
      </c>
      <c r="BB12" s="74"/>
      <c r="BC12" s="171">
        <f t="shared" si="24"/>
        <v>23.1</v>
      </c>
      <c r="BD12" s="170" cm="1">
        <f t="array" ref="BD12">IFERROR(INDEX($E$8:$E$24,MATCH(AU12,$E$8:$E$24,-1)+1),BC12)</f>
        <v>15.033300000000001</v>
      </c>
      <c r="BE12" s="170">
        <f t="shared" si="25"/>
        <v>0.16638307743259895</v>
      </c>
      <c r="BF12" s="172" cm="1">
        <f t="array" ref="BF12">IFERROR(INDEX($I$8:$I$24,MATCH(AU12,$E$8:$E$24,-1)+1),BE12)</f>
        <v>4.7982896150024733E-2</v>
      </c>
      <c r="BG12" s="170">
        <f t="shared" si="13"/>
        <v>16</v>
      </c>
      <c r="BH12" s="170" cm="1">
        <f t="array" ref="BH12">IFERROR(INDEX($N$8:$N$24,MATCH(AU12,$N$8:$N$24,-1)+1),BG12)</f>
        <v>8</v>
      </c>
      <c r="BI12" s="170">
        <f t="shared" si="29"/>
        <v>7.6673469297349403E-2</v>
      </c>
      <c r="BJ12" s="172" cm="1">
        <f t="array" ref="BJ12">IFERROR(INDEX($AD$8:$AD$24,MATCH(AU12,$N$8:$N$24,-1)+1),BI12)</f>
        <v>2.4291448727238592E-2</v>
      </c>
      <c r="BK12" s="170">
        <f t="shared" si="26"/>
        <v>16</v>
      </c>
      <c r="BL12" s="170" cm="1">
        <f t="array" ref="BL12">IFERROR(INDEX($N$8:$N$24,MATCH(AU12,$N$8:$N$24,-1)+1),BK12)</f>
        <v>8</v>
      </c>
      <c r="BM12" s="170">
        <f t="shared" si="27"/>
        <v>0.72751733081220749</v>
      </c>
      <c r="BN12" s="172" cm="1">
        <f t="array" ref="BN12">IFERROR(INDEX($R$8:$R$24,MATCH(AU12,$N$8:$N$24,-1)+1),BM12)</f>
        <v>0.51990818541368555</v>
      </c>
    </row>
    <row r="13" spans="1:66" ht="17.25" customHeight="1">
      <c r="A13"/>
      <c r="B13" s="44">
        <v>79.566699999999997</v>
      </c>
      <c r="C13" s="44">
        <v>6.806</v>
      </c>
      <c r="D13" s="20"/>
      <c r="E13" s="32">
        <f t="shared" si="0"/>
        <v>87.633300000000006</v>
      </c>
      <c r="F13" s="30">
        <f t="shared" si="0"/>
        <v>5.0597000000000003</v>
      </c>
      <c r="G13" s="26">
        <f t="shared" si="28"/>
        <v>137.83539999999999</v>
      </c>
      <c r="H13" s="9">
        <f t="shared" si="14"/>
        <v>3.3921429021570214E-2</v>
      </c>
      <c r="I13" s="11">
        <f t="shared" si="1"/>
        <v>0.92408121781128105</v>
      </c>
      <c r="K13" s="44">
        <v>2</v>
      </c>
      <c r="L13" s="44">
        <v>3060.8</v>
      </c>
      <c r="N13" s="42">
        <f t="shared" si="15"/>
        <v>4</v>
      </c>
      <c r="O13" s="30">
        <f t="shared" si="15"/>
        <v>4531.3999999999996</v>
      </c>
      <c r="P13" s="29">
        <f t="shared" si="16"/>
        <v>16590.599999999999</v>
      </c>
      <c r="Q13" s="9">
        <f t="shared" si="17"/>
        <v>0.10474537170807026</v>
      </c>
      <c r="R13" s="11">
        <f t="shared" si="2"/>
        <v>0.38349926377276572</v>
      </c>
      <c r="S13"/>
      <c r="T13" s="79"/>
      <c r="U13" s="90">
        <f t="shared" si="3"/>
        <v>0.10474537170807026</v>
      </c>
      <c r="V13" s="85">
        <f t="shared" si="4"/>
        <v>0.61650073622723434</v>
      </c>
      <c r="W13" s="86">
        <f t="shared" si="5"/>
        <v>0.20628424925175867</v>
      </c>
      <c r="X13" s="86">
        <f t="shared" si="6"/>
        <v>1.4094179517062693E-2</v>
      </c>
      <c r="Y13" s="86">
        <f t="shared" si="7"/>
        <v>2.7705277885612715E-2</v>
      </c>
      <c r="Z13" s="86">
        <f t="shared" si="8"/>
        <v>1.6546893841767111E-2</v>
      </c>
      <c r="AA13" s="84">
        <f t="shared" si="18"/>
        <v>0.98345310615823289</v>
      </c>
      <c r="AB13" s="89">
        <f t="shared" si="19"/>
        <v>1.1416385597168099E-2</v>
      </c>
      <c r="AC13" s="88">
        <f t="shared" si="9"/>
        <v>5.8487285554708005E-3</v>
      </c>
      <c r="AD13" s="91">
        <f t="shared" si="20"/>
        <v>1.0549193132863236E-2</v>
      </c>
      <c r="AU13" s="58">
        <v>8</v>
      </c>
      <c r="AV13" s="168">
        <f t="shared" si="21"/>
        <v>0</v>
      </c>
      <c r="AW13" s="168">
        <f t="shared" si="10"/>
        <v>2.4291448727238592E-2</v>
      </c>
      <c r="AX13" s="168">
        <f t="shared" si="11"/>
        <v>1.2145724363619296E-2</v>
      </c>
      <c r="AY13" s="168">
        <f t="shared" si="22"/>
        <v>0.51990818541368555</v>
      </c>
      <c r="AZ13" s="188">
        <f t="shared" si="12"/>
        <v>0</v>
      </c>
      <c r="BA13" s="189">
        <f t="shared" si="23"/>
        <v>0.24115429334899008</v>
      </c>
      <c r="BB13" s="74"/>
      <c r="BC13" s="171">
        <f t="shared" si="24"/>
        <v>8</v>
      </c>
      <c r="BD13" s="170" cm="1">
        <f t="array" ref="BD13">IFERROR(INDEX($E$8:$E$24,MATCH(AU13,$E$8:$E$24,-1)+1),BC13)</f>
        <v>0</v>
      </c>
      <c r="BE13" s="170">
        <f t="shared" si="25"/>
        <v>0</v>
      </c>
      <c r="BF13" s="172" cm="1">
        <f t="array" ref="BF13">IFERROR(INDEX($I$8:$I$24,MATCH(AU13,$E$8:$E$24,-1)+1),BE13)</f>
        <v>0</v>
      </c>
      <c r="BG13" s="170">
        <f t="shared" si="13"/>
        <v>8</v>
      </c>
      <c r="BH13" s="170" cm="1">
        <f t="array" ref="BH13">IFERROR(INDEX($N$8:$N$24,MATCH(AU13,$N$8:$N$24,-1)+1),BG13)</f>
        <v>4</v>
      </c>
      <c r="BI13" s="170">
        <f t="shared" si="29"/>
        <v>2.4291448727238592E-2</v>
      </c>
      <c r="BJ13" s="172" cm="1">
        <f t="array" ref="BJ13">IFERROR(INDEX($AD$8:$AD$24,MATCH(AU13,$N$8:$N$24,-1)+1),BI13)</f>
        <v>1.0549193132863236E-2</v>
      </c>
      <c r="BK13" s="170">
        <f t="shared" si="26"/>
        <v>8</v>
      </c>
      <c r="BL13" s="170" cm="1">
        <f t="array" ref="BL13">IFERROR(INDEX($N$8:$N$24,MATCH(AU13,$N$8:$N$24,-1)+1),BK13)</f>
        <v>4</v>
      </c>
      <c r="BM13" s="170">
        <f t="shared" si="27"/>
        <v>0.51990818541368555</v>
      </c>
      <c r="BN13" s="172" cm="1">
        <f t="array" ref="BN13">IFERROR(INDEX($R$8:$R$24,MATCH(AU13,$N$8:$N$24,-1)+1),BM13)</f>
        <v>0.38349926377276572</v>
      </c>
    </row>
    <row r="14" spans="1:66" ht="17.25" customHeight="1">
      <c r="A14"/>
      <c r="B14" s="44">
        <v>71.5</v>
      </c>
      <c r="C14" s="44">
        <v>9.1021999999999998</v>
      </c>
      <c r="D14" s="20"/>
      <c r="E14" s="32">
        <f t="shared" si="0"/>
        <v>79.566699999999997</v>
      </c>
      <c r="F14" s="30">
        <f t="shared" si="0"/>
        <v>6.806</v>
      </c>
      <c r="G14" s="26">
        <f t="shared" si="28"/>
        <v>132.7757</v>
      </c>
      <c r="H14" s="9">
        <f t="shared" si="14"/>
        <v>4.5629038464890581E-2</v>
      </c>
      <c r="I14" s="11">
        <f t="shared" si="1"/>
        <v>0.8901597887897108</v>
      </c>
      <c r="K14" s="44">
        <v>1</v>
      </c>
      <c r="L14" s="44">
        <v>1612.3</v>
      </c>
      <c r="N14" s="42">
        <f t="shared" si="15"/>
        <v>2</v>
      </c>
      <c r="O14" s="30">
        <f t="shared" si="15"/>
        <v>3060.8</v>
      </c>
      <c r="P14" s="29">
        <f t="shared" si="16"/>
        <v>12059.2</v>
      </c>
      <c r="Q14" s="9">
        <f t="shared" si="17"/>
        <v>7.0751783935221232E-2</v>
      </c>
      <c r="R14" s="11">
        <f t="shared" si="2"/>
        <v>0.27875389206469547</v>
      </c>
      <c r="S14"/>
      <c r="T14" s="79"/>
      <c r="U14" s="90">
        <f t="shared" si="3"/>
        <v>7.0751783935221232E-2</v>
      </c>
      <c r="V14" s="85">
        <f t="shared" si="4"/>
        <v>0.72124610793530453</v>
      </c>
      <c r="W14" s="86">
        <f t="shared" si="5"/>
        <v>0.14586499149789456</v>
      </c>
      <c r="X14" s="86">
        <f t="shared" si="6"/>
        <v>7.0277298864413473E-3</v>
      </c>
      <c r="Y14" s="86">
        <f t="shared" si="7"/>
        <v>1.3611098368550021E-2</v>
      </c>
      <c r="Z14" s="86">
        <f t="shared" si="8"/>
        <v>8.1291875397937682E-3</v>
      </c>
      <c r="AA14" s="84">
        <f t="shared" si="18"/>
        <v>0.99187081246020625</v>
      </c>
      <c r="AB14" s="89">
        <f t="shared" si="19"/>
        <v>4.6878425046212764E-3</v>
      </c>
      <c r="AC14" s="88">
        <f t="shared" si="9"/>
        <v>2.4016286141499451E-3</v>
      </c>
      <c r="AD14" s="91">
        <f t="shared" si="20"/>
        <v>4.7004645773924365E-3</v>
      </c>
      <c r="AU14" s="58">
        <v>2</v>
      </c>
      <c r="AV14" s="168">
        <f t="shared" si="21"/>
        <v>0</v>
      </c>
      <c r="AW14" s="168">
        <f t="shared" si="10"/>
        <v>4.7004645773924365E-3</v>
      </c>
      <c r="AX14" s="168">
        <f t="shared" si="11"/>
        <v>2.3502322886962182E-3</v>
      </c>
      <c r="AY14" s="168">
        <f t="shared" si="22"/>
        <v>0.27875389206469547</v>
      </c>
      <c r="AZ14" s="188">
        <f t="shared" si="12"/>
        <v>0</v>
      </c>
      <c r="BA14" s="189">
        <f t="shared" si="23"/>
        <v>7.0751783935221246E-2</v>
      </c>
      <c r="BB14" s="74"/>
      <c r="BC14" s="171">
        <f t="shared" si="24"/>
        <v>8</v>
      </c>
      <c r="BD14" s="170" cm="1">
        <f t="array" ref="BD14">IFERROR(INDEX($E$8:$E$24,MATCH(AU14,$E$8:$E$24,-1)+1),BC14)</f>
        <v>0</v>
      </c>
      <c r="BE14" s="170">
        <f t="shared" si="25"/>
        <v>0</v>
      </c>
      <c r="BF14" s="172" cm="1">
        <f t="array" ref="BF14">IFERROR(INDEX($I$8:$I$24,MATCH(AU14,$E$8:$E$24,-1)+1),BE14)</f>
        <v>0</v>
      </c>
      <c r="BG14" s="170">
        <f t="shared" si="13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4.7004645773924365E-3</v>
      </c>
      <c r="BJ14" s="172" cm="1">
        <f t="array" ref="BJ14">IFERROR(INDEX($AD$8:$AD$24,MATCH(AU14,$N$8:$N$24,-1)+1),BI14)</f>
        <v>2.2988359632424914E-3</v>
      </c>
      <c r="BK14" s="170">
        <f t="shared" si="26"/>
        <v>2</v>
      </c>
      <c r="BL14" s="170" cm="1">
        <f t="array" ref="BL14">IFERROR(INDEX($N$8:$N$24,MATCH(AU14,$N$8:$N$24,-1)+1),BK14)</f>
        <v>1</v>
      </c>
      <c r="BM14" s="170">
        <f t="shared" si="27"/>
        <v>0.27875389206469547</v>
      </c>
      <c r="BN14" s="172" cm="1">
        <f t="array" ref="BN14">IFERROR(INDEX($R$8:$R$24,MATCH(AU14,$N$8:$N$24,-1)+1),BM14)</f>
        <v>0.20800210812947423</v>
      </c>
    </row>
    <row r="15" spans="1:66" ht="17.25" customHeight="1">
      <c r="A15"/>
      <c r="B15" s="44">
        <v>63.433300000000003</v>
      </c>
      <c r="C15" s="44">
        <v>12.0284</v>
      </c>
      <c r="D15" s="20"/>
      <c r="E15" s="32">
        <f t="shared" si="0"/>
        <v>71.5</v>
      </c>
      <c r="F15" s="30">
        <f t="shared" si="0"/>
        <v>9.1021999999999998</v>
      </c>
      <c r="G15" s="26">
        <f t="shared" si="28"/>
        <v>125.9697</v>
      </c>
      <c r="H15" s="9">
        <f t="shared" si="14"/>
        <v>6.1023307951091246E-2</v>
      </c>
      <c r="I15" s="11">
        <f t="shared" si="1"/>
        <v>0.84453075032482017</v>
      </c>
      <c r="K15" s="44">
        <v>0.5</v>
      </c>
      <c r="L15" s="44">
        <v>691.4</v>
      </c>
      <c r="N15" s="42">
        <f t="shared" si="15"/>
        <v>1</v>
      </c>
      <c r="O15" s="30">
        <f t="shared" si="15"/>
        <v>1612.3</v>
      </c>
      <c r="P15" s="29">
        <f t="shared" si="16"/>
        <v>8998.4</v>
      </c>
      <c r="Q15" s="9">
        <f t="shared" si="17"/>
        <v>3.7269047712610165E-2</v>
      </c>
      <c r="R15" s="11">
        <f t="shared" si="2"/>
        <v>0.20800210812947423</v>
      </c>
      <c r="S15"/>
      <c r="T15" s="79"/>
      <c r="U15" s="90">
        <f t="shared" si="3"/>
        <v>3.7269047712610165E-2</v>
      </c>
      <c r="V15" s="85">
        <f t="shared" si="4"/>
        <v>0.79199789187052572</v>
      </c>
      <c r="W15" s="86">
        <f t="shared" si="5"/>
        <v>0.10314212462587934</v>
      </c>
      <c r="X15" s="86">
        <f t="shared" si="6"/>
        <v>3.511444959209424E-3</v>
      </c>
      <c r="Y15" s="86">
        <f t="shared" si="7"/>
        <v>6.5833684821086733E-3</v>
      </c>
      <c r="Z15" s="86">
        <f t="shared" si="8"/>
        <v>3.9318970141518422E-3</v>
      </c>
      <c r="AA15" s="84">
        <f t="shared" si="18"/>
        <v>0.99606810298584814</v>
      </c>
      <c r="AB15" s="89">
        <f t="shared" si="19"/>
        <v>1.5957435418266985E-3</v>
      </c>
      <c r="AC15" s="88">
        <f t="shared" si="9"/>
        <v>8.1751538092800994E-4</v>
      </c>
      <c r="AD15" s="91">
        <f t="shared" si="20"/>
        <v>2.2988359632424914E-3</v>
      </c>
      <c r="AU15" s="58">
        <v>1</v>
      </c>
      <c r="AV15" s="168">
        <f t="shared" si="21"/>
        <v>0</v>
      </c>
      <c r="AW15" s="168">
        <f t="shared" si="10"/>
        <v>2.2988359632424914E-3</v>
      </c>
      <c r="AX15" s="168">
        <f t="shared" si="11"/>
        <v>1.1494179816212457E-3</v>
      </c>
      <c r="AY15" s="168">
        <f t="shared" si="22"/>
        <v>0.20800210812947423</v>
      </c>
      <c r="AZ15" s="188">
        <f t="shared" si="12"/>
        <v>0</v>
      </c>
      <c r="BA15" s="189">
        <f t="shared" si="23"/>
        <v>0.20800210812947423</v>
      </c>
      <c r="BB15" s="74"/>
      <c r="BC15" s="171">
        <f t="shared" si="24"/>
        <v>8</v>
      </c>
      <c r="BD15" s="170" cm="1">
        <f t="array" ref="BD15">IFERROR(INDEX($E$8:$E$24,MATCH(AU15,$E$8:$E$24,-1)+1),BC15)</f>
        <v>0</v>
      </c>
      <c r="BE15" s="170">
        <f t="shared" si="25"/>
        <v>0</v>
      </c>
      <c r="BF15" s="172" cm="1">
        <f t="array" ref="BF15">IFERROR(INDEX($I$8:$I$24,MATCH(AU15,$E$8:$E$24,-1)+1),BE15)</f>
        <v>0</v>
      </c>
      <c r="BG15" s="170">
        <f t="shared" si="13"/>
        <v>1</v>
      </c>
      <c r="BH15" s="170" cm="1">
        <f t="array" ref="BH15">IFERROR(INDEX($N$8:$N$24,MATCH(AU15,$N$8:$N$24,-1)+1),BG15)</f>
        <v>0.5</v>
      </c>
      <c r="BI15" s="170">
        <f t="shared" ref="BI15" si="30">IFERROR(INDEX($AD$8:$AD$24,MATCH(AU15,$N$8:$N$24,-1)),1)</f>
        <v>2.2988359632424914E-3</v>
      </c>
      <c r="BJ15" s="172" cm="1">
        <f t="array" ref="BJ15">IFERROR(INDEX($AD$8:$AD$24,MATCH(AU15,$N$8:$N$24,-1)+1),BI15)</f>
        <v>1.4813205823144813E-3</v>
      </c>
      <c r="BK15" s="170">
        <f t="shared" si="26"/>
        <v>1</v>
      </c>
      <c r="BL15" s="170" cm="1">
        <f t="array" ref="BL15">IFERROR(INDEX($N$8:$N$24,MATCH(AU15,$N$8:$N$24,-1)+1),BK15)</f>
        <v>0.5</v>
      </c>
      <c r="BM15" s="170">
        <f t="shared" si="27"/>
        <v>0.20800210812947423</v>
      </c>
      <c r="BN15" s="172" cm="1">
        <f t="array" ref="BN15">IFERROR(INDEX($R$8:$R$24,MATCH(AU15,$N$8:$N$24,-1)+1),BM15)</f>
        <v>0.17073306041686406</v>
      </c>
    </row>
    <row r="16" spans="1:66" ht="17.25" customHeight="1" thickBot="1">
      <c r="A16"/>
      <c r="B16" s="44">
        <v>55.366700000000002</v>
      </c>
      <c r="C16" s="44">
        <v>15.5494</v>
      </c>
      <c r="D16" s="20"/>
      <c r="E16" s="32">
        <f t="shared" si="0"/>
        <v>63.433300000000003</v>
      </c>
      <c r="F16" s="30">
        <f t="shared" si="0"/>
        <v>12.0284</v>
      </c>
      <c r="G16" s="26">
        <f t="shared" si="28"/>
        <v>116.86750000000001</v>
      </c>
      <c r="H16" s="9">
        <f t="shared" si="14"/>
        <v>8.0641246880853626E-2</v>
      </c>
      <c r="I16" s="11">
        <f t="shared" si="1"/>
        <v>0.78350744237372894</v>
      </c>
      <c r="K16" s="44">
        <v>0.25</v>
      </c>
      <c r="L16" s="44">
        <v>2287.3000000000002</v>
      </c>
      <c r="N16" s="42">
        <f t="shared" si="15"/>
        <v>0.5</v>
      </c>
      <c r="O16" s="30">
        <f t="shared" si="15"/>
        <v>691.4</v>
      </c>
      <c r="P16" s="29">
        <f>O16+P17</f>
        <v>7386.0999999999995</v>
      </c>
      <c r="Q16" s="9">
        <f t="shared" si="17"/>
        <v>1.5982025422377141E-2</v>
      </c>
      <c r="R16" s="11">
        <f>Q16+R17</f>
        <v>0.17073306041686406</v>
      </c>
      <c r="S16"/>
      <c r="T16" s="79"/>
      <c r="U16" s="90">
        <f t="shared" si="3"/>
        <v>1.5982025422377141E-2</v>
      </c>
      <c r="V16" s="85">
        <f t="shared" si="4"/>
        <v>0.82926693958313591</v>
      </c>
      <c r="W16" s="86">
        <f t="shared" si="5"/>
        <v>7.2932495748947279E-2</v>
      </c>
      <c r="X16" s="86">
        <f t="shared" si="6"/>
        <v>1.7554199816033056E-3</v>
      </c>
      <c r="Y16" s="86">
        <f t="shared" si="7"/>
        <v>3.0719235228992489E-3</v>
      </c>
      <c r="Z16" s="86">
        <f t="shared" si="8"/>
        <v>1.8346970794989724E-3</v>
      </c>
      <c r="AA16" s="84">
        <f t="shared" si="18"/>
        <v>0.99816530292050099</v>
      </c>
      <c r="AB16" s="89">
        <f t="shared" si="19"/>
        <v>4.630201560253423E-4</v>
      </c>
      <c r="AC16" s="88">
        <f t="shared" si="9"/>
        <v>2.3720985816874649E-4</v>
      </c>
      <c r="AD16" s="91">
        <f t="shared" si="20"/>
        <v>1.4813205823144813E-3</v>
      </c>
      <c r="AU16" s="58">
        <v>6.3E-2</v>
      </c>
      <c r="AV16" s="168">
        <f t="shared" si="21"/>
        <v>0</v>
      </c>
      <c r="AW16" s="168">
        <f t="shared" si="10"/>
        <v>0</v>
      </c>
      <c r="AX16" s="168">
        <f t="shared" si="11"/>
        <v>0</v>
      </c>
      <c r="AY16" s="168">
        <f t="shared" si="22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4"/>
        <v>8</v>
      </c>
      <c r="BD16" s="174" cm="1">
        <f t="array" ref="BD16">IFERROR(INDEX($E$8:$E$24,MATCH(AU16,$E$8:$E$24,-1)+1),BC16)</f>
        <v>0</v>
      </c>
      <c r="BE16" s="174">
        <f t="shared" si="25"/>
        <v>0</v>
      </c>
      <c r="BF16" s="175" cm="1">
        <f t="array" ref="BF16">IFERROR(INDEX($I$8:$I$24,MATCH(AU16,$E$8:$E$24,-1)+1),BE16)</f>
        <v>0</v>
      </c>
      <c r="BG16" s="174">
        <f t="shared" si="13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6"/>
        <v>6.3E-2</v>
      </c>
      <c r="BL16" s="174" cm="1">
        <f t="array" ref="BL16">IFERROR(INDEX($N$8:$N$24,MATCH(AU16,$N$8:$N$24,-1)+1),BK16)</f>
        <v>0</v>
      </c>
      <c r="BM16" s="174">
        <f t="shared" si="27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47.3</v>
      </c>
      <c r="C17" s="44">
        <v>19.328299999999999</v>
      </c>
      <c r="D17" s="20"/>
      <c r="E17" s="32">
        <f t="shared" si="0"/>
        <v>55.366700000000002</v>
      </c>
      <c r="F17" s="30">
        <f t="shared" si="0"/>
        <v>15.5494</v>
      </c>
      <c r="G17" s="26">
        <f t="shared" si="28"/>
        <v>104.8391</v>
      </c>
      <c r="H17" s="9">
        <f t="shared" si="14"/>
        <v>0.10424686610431524</v>
      </c>
      <c r="I17" s="11">
        <f t="shared" si="1"/>
        <v>0.70286619549287532</v>
      </c>
      <c r="K17" s="65">
        <v>0.125</v>
      </c>
      <c r="L17" s="65">
        <v>4407.3999999999996</v>
      </c>
      <c r="N17" s="42">
        <f t="shared" ref="N17:N19" si="31">K16</f>
        <v>0.25</v>
      </c>
      <c r="O17" s="30">
        <f t="shared" ref="O17:O19" si="32">L16</f>
        <v>2287.3000000000002</v>
      </c>
      <c r="P17" s="29">
        <f t="shared" ref="P17:P19" si="33">O17+P18</f>
        <v>6694.7</v>
      </c>
      <c r="Q17" s="9">
        <f t="shared" ref="Q17:Q19" si="34">O17/$L$6</f>
        <v>5.287197967689216E-2</v>
      </c>
      <c r="R17" s="11">
        <f t="shared" ref="R17:R19" si="35">Q17+R18</f>
        <v>0.15475103499448692</v>
      </c>
      <c r="S17"/>
      <c r="T17" s="79"/>
      <c r="U17" s="90">
        <f t="shared" si="3"/>
        <v>5.287197967689216E-2</v>
      </c>
      <c r="V17" s="85">
        <f t="shared" si="4"/>
        <v>0.84524896500551305</v>
      </c>
      <c r="W17" s="86">
        <f t="shared" si="5"/>
        <v>5.1571062312939668E-2</v>
      </c>
      <c r="X17" s="86">
        <f t="shared" si="6"/>
        <v>8.7767217855147701E-4</v>
      </c>
      <c r="Y17" s="86">
        <f t="shared" si="7"/>
        <v>1.3165035412959435E-3</v>
      </c>
      <c r="Z17" s="86">
        <f t="shared" si="8"/>
        <v>7.8627777819354936E-4</v>
      </c>
      <c r="AA17" s="84">
        <f t="shared" si="18"/>
        <v>0.99921372222180649</v>
      </c>
      <c r="AB17" s="89">
        <f t="shared" si="19"/>
        <v>1.0637156971658988E-3</v>
      </c>
      <c r="AC17" s="88">
        <f t="shared" si="9"/>
        <v>5.4495219349107952E-4</v>
      </c>
      <c r="AD17" s="91">
        <f t="shared" si="20"/>
        <v>1.2441107241457348E-3</v>
      </c>
    </row>
    <row r="18" spans="1:66" ht="17.25" customHeight="1">
      <c r="A18"/>
      <c r="B18" s="44">
        <v>39.2333</v>
      </c>
      <c r="C18" s="44">
        <v>22.3949</v>
      </c>
      <c r="D18" s="20"/>
      <c r="E18" s="32">
        <f t="shared" si="0"/>
        <v>47.3</v>
      </c>
      <c r="F18" s="30">
        <f t="shared" si="0"/>
        <v>19.328299999999999</v>
      </c>
      <c r="G18" s="26">
        <f t="shared" si="28"/>
        <v>89.289699999999996</v>
      </c>
      <c r="H18" s="9">
        <f t="shared" si="14"/>
        <v>0.12958150810475236</v>
      </c>
      <c r="I18" s="11">
        <f t="shared" si="1"/>
        <v>0.59861932938856011</v>
      </c>
      <c r="K18" s="65">
        <v>6.3E-2</v>
      </c>
      <c r="L18" s="65">
        <v>0</v>
      </c>
      <c r="N18" s="42">
        <f t="shared" si="31"/>
        <v>0.125</v>
      </c>
      <c r="O18" s="30">
        <f t="shared" si="32"/>
        <v>4407.3999999999996</v>
      </c>
      <c r="P18" s="29">
        <f t="shared" si="33"/>
        <v>4407.3999999999996</v>
      </c>
      <c r="Q18" s="9">
        <f t="shared" si="34"/>
        <v>0.10187905531759475</v>
      </c>
      <c r="R18" s="11">
        <f t="shared" si="35"/>
        <v>0.10187905531759475</v>
      </c>
      <c r="S18"/>
      <c r="T18" s="79"/>
      <c r="U18" s="90">
        <f t="shared" si="3"/>
        <v>0.10187905531759475</v>
      </c>
      <c r="V18" s="85">
        <f t="shared" si="4"/>
        <v>0.89812094468240522</v>
      </c>
      <c r="W18" s="86">
        <f t="shared" si="5"/>
        <v>3.646624787447364E-2</v>
      </c>
      <c r="X18" s="86">
        <f t="shared" si="6"/>
        <v>4.3883136274446656E-4</v>
      </c>
      <c r="Y18" s="86">
        <f>X18+Y19</f>
        <v>4.3883136274446656E-4</v>
      </c>
      <c r="Z18" s="86">
        <f t="shared" si="8"/>
        <v>2.6209071079346427E-4</v>
      </c>
      <c r="AA18" s="84">
        <f t="shared" si="18"/>
        <v>0.99973790928920658</v>
      </c>
      <c r="AB18" s="89">
        <f t="shared" si="19"/>
        <v>1.3647176995480357E-3</v>
      </c>
      <c r="AC18" s="88">
        <f t="shared" si="9"/>
        <v>6.9915853065465527E-4</v>
      </c>
      <c r="AD18" s="91">
        <f t="shared" si="20"/>
        <v>6.9915853065465527E-4</v>
      </c>
      <c r="AU18" s="194" t="s">
        <v>80</v>
      </c>
      <c r="AV18" s="235">
        <f t="shared" ref="AV18:AY18" si="36">SLOPE(AV21:AV22,AV19:AV20)*0.65+INTERCEPT(AV21:AV22,AV19:AV20)</f>
        <v>54.274494243767023</v>
      </c>
      <c r="AW18" s="236">
        <f t="shared" si="36"/>
        <v>47.041722928387941</v>
      </c>
      <c r="AX18" s="191">
        <f>SLOPE(AX21:AX22,AX19:AX20)*0.65+INTERCEPT(AX21:AX22,AX19:AX20)</f>
        <v>49.985836519464108</v>
      </c>
      <c r="AY18" s="237">
        <f t="shared" si="36"/>
        <v>13.012951210279034</v>
      </c>
    </row>
    <row r="19" spans="1:66" ht="17.25" customHeight="1" thickBot="1">
      <c r="A19"/>
      <c r="B19" s="44">
        <v>31.166699999999999</v>
      </c>
      <c r="C19" s="44">
        <v>22.748899999999999</v>
      </c>
      <c r="E19" s="32">
        <f t="shared" si="0"/>
        <v>39.2333</v>
      </c>
      <c r="F19" s="30">
        <f t="shared" si="0"/>
        <v>22.3949</v>
      </c>
      <c r="G19" s="26">
        <f t="shared" si="28"/>
        <v>69.961399999999998</v>
      </c>
      <c r="H19" s="9">
        <f t="shared" si="14"/>
        <v>0.15014072193907993</v>
      </c>
      <c r="I19" s="11">
        <f t="shared" si="1"/>
        <v>0.46903782128380778</v>
      </c>
      <c r="K19"/>
      <c r="L19"/>
      <c r="N19" s="42">
        <f t="shared" si="31"/>
        <v>6.3E-2</v>
      </c>
      <c r="O19" s="30">
        <f t="shared" si="32"/>
        <v>0</v>
      </c>
      <c r="P19" s="29">
        <f t="shared" si="33"/>
        <v>0</v>
      </c>
      <c r="Q19" s="9">
        <f t="shared" si="34"/>
        <v>0</v>
      </c>
      <c r="R19" s="11">
        <f t="shared" si="35"/>
        <v>0</v>
      </c>
      <c r="S19"/>
      <c r="T19" s="79"/>
      <c r="U19" s="92">
        <f t="shared" si="3"/>
        <v>0</v>
      </c>
      <c r="V19" s="93">
        <f t="shared" si="4"/>
        <v>1</v>
      </c>
      <c r="W19" s="94">
        <f t="shared" si="5"/>
        <v>2.5888467817880741E-2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9"/>
        <v>0</v>
      </c>
      <c r="AD19" s="98">
        <f>AC19</f>
        <v>0</v>
      </c>
      <c r="AU19" s="193"/>
      <c r="AV19" s="170">
        <f t="shared" ref="AV19:AW19" si="37">INDEX(AV8:AV16,MATCH(0.65,AV8:AV16,-1))</f>
        <v>0.78779443812364947</v>
      </c>
      <c r="AW19" s="170">
        <f t="shared" si="37"/>
        <v>1</v>
      </c>
      <c r="AX19" s="170">
        <f>INDEX(AX8:AX16,MATCH(0.65,AX8:AX16,-1))</f>
        <v>0.89389721906182473</v>
      </c>
      <c r="AY19" s="170">
        <f t="shared" ref="AY19" si="38">INDEX(AY8:AY16,MATCH(0.65,AY8:AY16,-1))</f>
        <v>0.72751733081220737</v>
      </c>
    </row>
    <row r="20" spans="1:66" ht="17.25" customHeight="1">
      <c r="A20"/>
      <c r="B20" s="44">
        <v>23.1</v>
      </c>
      <c r="C20" s="44">
        <v>17.660499999999999</v>
      </c>
      <c r="E20" s="32">
        <f t="shared" si="0"/>
        <v>31.166699999999999</v>
      </c>
      <c r="F20" s="30">
        <f t="shared" si="0"/>
        <v>22.748899999999999</v>
      </c>
      <c r="G20" s="26">
        <f t="shared" si="28"/>
        <v>47.566499999999998</v>
      </c>
      <c r="H20" s="9">
        <f t="shared" si="14"/>
        <v>0.1525140219121289</v>
      </c>
      <c r="I20" s="11">
        <f t="shared" si="1"/>
        <v>0.31889709934472787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1.9519431426663505</v>
      </c>
      <c r="AC20" s="78">
        <f>SUM(AC8:AC19)</f>
        <v>0.99999999999999989</v>
      </c>
      <c r="AD20" s="148"/>
      <c r="AV20" s="170" cm="1">
        <f t="array" ref="AV20">INDEX(AV8:AV16,MATCH(0.65,AV8:AV16,-1)+1)</f>
        <v>0.33440701226861586</v>
      </c>
      <c r="AW20" s="170" cm="1">
        <f t="array" ref="AW20">INDEX(AW8:AW16,MATCH(0.65,AW8:AW16,-1)+1)</f>
        <v>0.33955554843783886</v>
      </c>
      <c r="AX20" s="170" cm="1">
        <f t="array" ref="AX20">INDEX(AX8:AX16,MATCH(0.65,AX8:AX16,-1)+1)</f>
        <v>0.33698128035322739</v>
      </c>
      <c r="AY20" s="170" cm="1">
        <f t="array" ref="AY20">INDEX(AY8:AY16,MATCH(0.65,AY8:AY16,-1)+1)</f>
        <v>0.51990818541368555</v>
      </c>
      <c r="BD20" s="169"/>
    </row>
    <row r="21" spans="1:66" ht="17.25" customHeight="1">
      <c r="A21"/>
      <c r="B21" s="44">
        <v>15.033300000000001</v>
      </c>
      <c r="C21" s="44">
        <v>7.1570999999999998</v>
      </c>
      <c r="E21" s="32">
        <f t="shared" si="0"/>
        <v>23.1</v>
      </c>
      <c r="F21" s="30">
        <f t="shared" si="0"/>
        <v>17.660499999999999</v>
      </c>
      <c r="G21" s="26">
        <f t="shared" si="28"/>
        <v>24.817599999999999</v>
      </c>
      <c r="H21" s="9">
        <f t="shared" si="14"/>
        <v>0.11840018128257421</v>
      </c>
      <c r="I21" s="11">
        <f t="shared" si="1"/>
        <v>0.16638307743259895</v>
      </c>
      <c r="K21"/>
      <c r="L21"/>
      <c r="N21" t="s">
        <v>80</v>
      </c>
      <c r="O21" s="159">
        <f>N12+(0.65-R12)/(R11-R12)*(N11-N12)</f>
        <v>13.012951210279031</v>
      </c>
      <c r="S21"/>
      <c r="T21"/>
      <c r="W21" t="s">
        <v>80</v>
      </c>
      <c r="X21" s="159">
        <f>N10+(0.65-AD10)/(AD9-AD10)*(N9-N10)</f>
        <v>46.571669086875815</v>
      </c>
      <c r="AV21" s="170">
        <f t="shared" ref="AV21:AW21" si="39">INDEX($AU$8:$AU$16,MATCH(0.65,AV8:AV16,-1))</f>
        <v>64</v>
      </c>
      <c r="AW21" s="170">
        <f t="shared" si="39"/>
        <v>64</v>
      </c>
      <c r="AX21" s="170">
        <f>INDEX($AU$8:$AU$16,MATCH(0.65,AX8:AX16,-1))</f>
        <v>64</v>
      </c>
      <c r="AY21" s="170">
        <f t="shared" ref="AY21" si="40">INDEX($AU$8:$AU$16,MATCH(0.65,AY8:AY16,-1))</f>
        <v>16</v>
      </c>
      <c r="BD21" s="169"/>
    </row>
    <row r="22" spans="1:66" ht="17.25" customHeight="1">
      <c r="A22"/>
      <c r="B22" s="63">
        <v>8</v>
      </c>
      <c r="C22" s="63">
        <v>0</v>
      </c>
      <c r="E22" s="32">
        <f t="shared" si="0"/>
        <v>15.033300000000001</v>
      </c>
      <c r="F22" s="30">
        <f t="shared" si="0"/>
        <v>7.1570999999999998</v>
      </c>
      <c r="G22" s="26">
        <f>F22</f>
        <v>7.1570999999999998</v>
      </c>
      <c r="H22" s="9">
        <f t="shared" si="14"/>
        <v>4.7982896150024733E-2</v>
      </c>
      <c r="I22" s="11">
        <f>H22</f>
        <v>4.7982896150024733E-2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/>
      <c r="C23"/>
      <c r="E23" s="32">
        <f t="shared" ref="E23" si="41">B22</f>
        <v>8</v>
      </c>
      <c r="F23" s="30">
        <f t="shared" ref="F23" si="42">C22</f>
        <v>0</v>
      </c>
      <c r="G23" s="26">
        <f>F23</f>
        <v>0</v>
      </c>
      <c r="H23" s="9">
        <f t="shared" ref="H23" si="43">F23/$C$6</f>
        <v>0</v>
      </c>
      <c r="I23" s="11">
        <f>H23</f>
        <v>0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I24" s="23"/>
      <c r="N24"/>
      <c r="O24"/>
      <c r="P24"/>
      <c r="Q24"/>
      <c r="R24"/>
      <c r="AU24" s="194" t="s">
        <v>176</v>
      </c>
      <c r="AV24" s="235">
        <f t="shared" ref="AV24:AW24" si="44">SLOPE(AV27:AV28,AV25:AV26)*0.84+INTERCEPT(AV27:AV28,AV25:AV26)</f>
        <v>79.744902869385101</v>
      </c>
      <c r="AW24" s="236">
        <f t="shared" si="44"/>
        <v>56.247644767263054</v>
      </c>
      <c r="AX24" s="191">
        <f>SLOPE(AX27:AX28,AX25:AX26)*0.84+INTERCEPT(AX27:AX28,AX25:AX26)</f>
        <v>60.903103520474325</v>
      </c>
      <c r="AY24" s="237">
        <f>SLOPE(AY27:AY28,AY25:AY26)*0.84+INTERCEPT(AY27:AY28,AY25:AY26)</f>
        <v>25.231280683796228</v>
      </c>
    </row>
    <row r="25" spans="1:66" ht="17.25" customHeight="1" thickBot="1">
      <c r="A25"/>
      <c r="B25"/>
      <c r="C25"/>
      <c r="E25" t="s">
        <v>80</v>
      </c>
      <c r="F25" s="159">
        <f>E18+(0.65-I18)/(I17-I18)*(E17-E18)</f>
        <v>51.275874490141106</v>
      </c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5">INDEX(AV8:AV16,MATCH(0.84,AV8:AV16,-1))</f>
        <v>1</v>
      </c>
      <c r="AW25" s="170">
        <f t="shared" si="45"/>
        <v>1</v>
      </c>
      <c r="AX25" s="170">
        <f>INDEX(AX8:AX16,MATCH(0.84,AX8:AX16,-1))</f>
        <v>0.89389721906182473</v>
      </c>
      <c r="AY25" s="170">
        <f>INDEX(AY8:AY16,MATCH(0.84,AY8:AY16,-1))</f>
        <v>0.92247648855548303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s="239" t="s">
        <v>176</v>
      </c>
      <c r="F26" s="240">
        <f t="shared" ref="F26" si="46">SLOPE(F29:F30,F27:F28)*0.84+INTERCEPT(F29:F30,F27:F28)</f>
        <v>70.901077967216722</v>
      </c>
      <c r="I26" s="23"/>
      <c r="M26"/>
      <c r="N26" s="287"/>
      <c r="O26"/>
      <c r="P26"/>
      <c r="Q26"/>
      <c r="R26"/>
      <c r="Z26" s="82"/>
      <c r="AV26" s="170">
        <f t="shared" ref="AV26:AW26" si="47">INDEX(AV8:AV16,MATCH(0.84,AV8:AV16,-1)+1)</f>
        <v>0.78779443812364947</v>
      </c>
      <c r="AW26" s="170">
        <f t="shared" si="47"/>
        <v>0.33955554843783886</v>
      </c>
      <c r="AX26" s="170">
        <f>INDEX(AX8:AX16,MATCH(0.84,AX8:AX16,-1)+1)</f>
        <v>0.33698128035322739</v>
      </c>
      <c r="AY26" s="170">
        <f>INDEX(AY8:AY16,MATCH(0.84,AY8:AY16,-1)+1)</f>
        <v>0.72751733081220737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F27" s="170">
        <f>INDEX(I7:I23,MATCH(0.84,I7:I23,-1))</f>
        <v>0.84453075032482017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8">INDEX($AU$8:$AU$16,MATCH(0.84,AV8:AV16,-1))</f>
        <v>128</v>
      </c>
      <c r="AW27" s="170">
        <f t="shared" si="48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E28"/>
      <c r="F28" s="170">
        <f>INDEX(I7:I23,MATCH(0.84,I7:I23,-1)+1)</f>
        <v>0.78350744237372894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9">P28-P29</f>
        <v>0.11789689825418126</v>
      </c>
      <c r="R28" s="123">
        <f>Q28</f>
        <v>0.11789689825418126</v>
      </c>
      <c r="T28" s="113"/>
      <c r="U28" s="115">
        <f>U29+R28</f>
        <v>1</v>
      </c>
      <c r="V28" s="115">
        <f>U28-V31-V34-V37-V40-V43</f>
        <v>0.24730638756373916</v>
      </c>
      <c r="X28" s="130">
        <v>63</v>
      </c>
      <c r="Y28" s="131">
        <f>V28</f>
        <v>0.24730638756373916</v>
      </c>
      <c r="Z28" s="132">
        <f>ROUND(Y28*100,0)</f>
        <v>25</v>
      </c>
      <c r="AV28" s="170">
        <f t="shared" ref="AV28:AW28" si="50">INDEX($AU$8:$AU$16,MATCH(0.84,AV8:AV16,-1)+1)</f>
        <v>64</v>
      </c>
      <c r="AW28" s="170">
        <f t="shared" si="50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(I16-I17)/(E16-E17)*(B29-E17)+I17</f>
        <v>0.77917577199544386</v>
      </c>
      <c r="F29" s="170">
        <f>INDEX(E7:E23,MATCH(0.84,I7:I23,-1))</f>
        <v>71.5</v>
      </c>
      <c r="K29" s="44">
        <v>63</v>
      </c>
      <c r="L29" s="69">
        <f>((R9-R10)/(N9-N10))*(K29-N10)+R10</f>
        <v>0.98503043149619374</v>
      </c>
      <c r="N29" s="111"/>
      <c r="O29" s="124">
        <v>63</v>
      </c>
      <c r="P29" s="85">
        <f t="shared" ref="P29:P34" si="51">(C29+L29)/2</f>
        <v>0.88210310174581874</v>
      </c>
      <c r="Q29" s="119">
        <f t="shared" si="49"/>
        <v>0.25881897861911574</v>
      </c>
      <c r="R29" s="125">
        <f t="shared" ref="R29:R32" si="52">Q29/2</f>
        <v>0.12940948930955787</v>
      </c>
      <c r="S29" s="12"/>
      <c r="T29" s="129">
        <v>63</v>
      </c>
      <c r="U29" s="115">
        <f>P29</f>
        <v>0.88210310174581874</v>
      </c>
      <c r="V29" s="115"/>
      <c r="W29" s="12"/>
      <c r="X29" s="133">
        <v>31.5</v>
      </c>
      <c r="Y29" s="88">
        <f>V31</f>
        <v>0.24362927360704781</v>
      </c>
      <c r="Z29" s="134">
        <f t="shared" ref="Z29:Z33" si="53">ROUND(Y29*100,0)</f>
        <v>24</v>
      </c>
    </row>
    <row r="30" spans="1:66" customFormat="1" ht="14.4">
      <c r="B30" s="44">
        <v>31.5</v>
      </c>
      <c r="C30" s="69">
        <f>(I19-I20)/(E19-E20)*(B30-E20)+I20</f>
        <v>0.3251006922614828</v>
      </c>
      <c r="F30" s="170">
        <f>INDEX(E7:E23,MATCH(0.84,I7:I23,-1)+1)</f>
        <v>63.433300000000003</v>
      </c>
      <c r="K30" s="44">
        <v>31.5</v>
      </c>
      <c r="L30" s="69">
        <f>R10</f>
        <v>0.92146755399192315</v>
      </c>
      <c r="N30" s="111"/>
      <c r="O30" s="124">
        <v>31.5</v>
      </c>
      <c r="P30" s="85">
        <f t="shared" si="51"/>
        <v>0.623284123126703</v>
      </c>
      <c r="Q30" s="119">
        <f t="shared" si="49"/>
        <v>0.22843956859497982</v>
      </c>
      <c r="R30" s="125">
        <f t="shared" si="52"/>
        <v>0.11421978429748991</v>
      </c>
      <c r="S30" s="12"/>
      <c r="T30" s="114"/>
      <c r="U30" s="115">
        <f>U29-R29</f>
        <v>0.75269361243626087</v>
      </c>
      <c r="V30" s="115"/>
      <c r="W30" s="12"/>
      <c r="X30" s="133">
        <v>16</v>
      </c>
      <c r="Y30" s="88">
        <f>V34</f>
        <v>0.18166501520993009</v>
      </c>
      <c r="Z30" s="134">
        <f t="shared" si="53"/>
        <v>18</v>
      </c>
    </row>
    <row r="31" spans="1:66" customFormat="1" ht="14.4">
      <c r="B31" s="44">
        <v>16</v>
      </c>
      <c r="C31" s="69">
        <f>(I21-I22)/(E21-E22)*(B31-E22)+I22</f>
        <v>6.2171778251238909E-2</v>
      </c>
      <c r="K31" s="44">
        <v>16</v>
      </c>
      <c r="L31" s="69">
        <f>R11</f>
        <v>0.72751733081220749</v>
      </c>
      <c r="N31" s="111"/>
      <c r="O31" s="124">
        <v>16</v>
      </c>
      <c r="P31" s="85">
        <f t="shared" si="51"/>
        <v>0.39484455453172318</v>
      </c>
      <c r="Q31" s="119">
        <f t="shared" si="49"/>
        <v>0.1348904618248804</v>
      </c>
      <c r="R31" s="125">
        <f t="shared" si="52"/>
        <v>6.7445230912440202E-2</v>
      </c>
      <c r="S31" s="12"/>
      <c r="T31" s="114"/>
      <c r="U31" s="115">
        <f>U32+R29</f>
        <v>0.75269361243626087</v>
      </c>
      <c r="V31" s="115">
        <f>U31-V34-V37-V40-V43</f>
        <v>0.24362927360704781</v>
      </c>
      <c r="W31" s="12"/>
      <c r="X31" s="133">
        <v>8</v>
      </c>
      <c r="Y31" s="88">
        <f>V37</f>
        <v>0.12773380424968772</v>
      </c>
      <c r="Z31" s="134">
        <f t="shared" si="53"/>
        <v>13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0.51990818541368555</v>
      </c>
      <c r="N32" s="111"/>
      <c r="O32" s="124">
        <v>8</v>
      </c>
      <c r="P32" s="85">
        <f t="shared" si="51"/>
        <v>0.25995409270684278</v>
      </c>
      <c r="Q32" s="119">
        <f t="shared" si="49"/>
        <v>0.12057714667449504</v>
      </c>
      <c r="R32" s="125">
        <f t="shared" si="52"/>
        <v>6.028857333724752E-2</v>
      </c>
      <c r="S32" s="12"/>
      <c r="T32" s="114">
        <v>31.5</v>
      </c>
      <c r="U32" s="115">
        <f>P30</f>
        <v>0.623284123126703</v>
      </c>
      <c r="V32" s="115"/>
      <c r="W32" s="12"/>
      <c r="X32" s="133">
        <v>2</v>
      </c>
      <c r="Y32" s="88">
        <f>V40</f>
        <v>8.7293781249205366E-2</v>
      </c>
      <c r="Z32" s="134">
        <f t="shared" si="53"/>
        <v>9</v>
      </c>
    </row>
    <row r="33" spans="2:26" customFormat="1" ht="15" thickBot="1">
      <c r="B33" s="44">
        <v>2</v>
      </c>
      <c r="C33" s="69">
        <v>0</v>
      </c>
      <c r="K33" s="65">
        <v>2</v>
      </c>
      <c r="L33" s="69">
        <f>R14</f>
        <v>0.27875389206469547</v>
      </c>
      <c r="N33" s="111"/>
      <c r="O33" s="124">
        <v>2</v>
      </c>
      <c r="P33" s="85">
        <f t="shared" si="51"/>
        <v>0.13937694603234774</v>
      </c>
      <c r="Q33" s="119">
        <f t="shared" si="49"/>
        <v>5.4010415823915706E-2</v>
      </c>
      <c r="R33" s="125">
        <f>Q33/2</f>
        <v>2.7005207911957853E-2</v>
      </c>
      <c r="S33" s="12"/>
      <c r="T33" s="114"/>
      <c r="U33" s="115">
        <f>U32-R30</f>
        <v>0.50906433882921309</v>
      </c>
      <c r="V33" s="115"/>
      <c r="W33" s="12"/>
      <c r="X33" s="135">
        <v>0.5</v>
      </c>
      <c r="Y33" s="97">
        <f>V43</f>
        <v>0.11237173812038989</v>
      </c>
      <c r="Z33" s="136">
        <f t="shared" si="53"/>
        <v>11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0.17073306041686406</v>
      </c>
      <c r="N34" s="111"/>
      <c r="O34" s="126">
        <v>0.5</v>
      </c>
      <c r="P34" s="93">
        <f t="shared" si="51"/>
        <v>8.5366530208432032E-2</v>
      </c>
      <c r="Q34" s="127"/>
      <c r="R34" s="128"/>
      <c r="S34" s="12"/>
      <c r="T34" s="114"/>
      <c r="U34" s="115">
        <f>U35+R30</f>
        <v>0.50906433882921309</v>
      </c>
      <c r="V34" s="115">
        <f>U34-V37-V40-V43</f>
        <v>0.18166501520993009</v>
      </c>
      <c r="W34" s="12"/>
      <c r="X34" s="79"/>
      <c r="Y34" s="79"/>
      <c r="Z34" s="116">
        <f>SUM(Z28:Z33)</f>
        <v>100</v>
      </c>
    </row>
    <row r="35" spans="2:26" customFormat="1" ht="13.2">
      <c r="B35" s="12"/>
      <c r="C35" s="13"/>
      <c r="N35" s="12"/>
      <c r="O35" s="13"/>
      <c r="P35" s="112"/>
      <c r="Q35" s="46"/>
      <c r="R35" s="13"/>
      <c r="S35" s="12"/>
      <c r="T35" s="129">
        <v>16</v>
      </c>
      <c r="U35" s="115">
        <f>P31</f>
        <v>0.39484455453172318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0.32739932361928298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0.32739932361928298</v>
      </c>
      <c r="V37" s="115">
        <f>U37-V40-V43</f>
        <v>0.12773380424968772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0.25995409270684278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0.19966551936959526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0.19966551936959526</v>
      </c>
      <c r="V40" s="115">
        <f>U40-V43</f>
        <v>8.7293781249205366E-2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0.13937694603234774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0.11237173812038989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0.11237173812038989</v>
      </c>
      <c r="V43" s="115">
        <f>U43</f>
        <v>0.11237173812038989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8.5366530208432032E-2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N114"/>
  <sheetViews>
    <sheetView topLeftCell="AC1" zoomScale="80" zoomScaleNormal="80" workbookViewId="0">
      <selection activeCell="BB27" sqref="BB27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9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5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6.88671875" style="12" customWidth="1"/>
    <col min="24" max="24" width="31.332031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7.5546875" style="12" customWidth="1"/>
    <col min="29" max="29" width="29.10937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41</v>
      </c>
      <c r="D5" s="20"/>
      <c r="E5" s="2" t="s">
        <v>0</v>
      </c>
      <c r="F5" s="34" t="str">
        <f>pos22a!C5</f>
        <v>position 22a</v>
      </c>
      <c r="G5" s="35"/>
      <c r="H5" s="35"/>
      <c r="I5" s="36"/>
      <c r="K5" s="21" t="s">
        <v>12</v>
      </c>
      <c r="L5" s="22" t="str">
        <f>C5</f>
        <v>position 22a</v>
      </c>
      <c r="N5" s="2" t="s">
        <v>0</v>
      </c>
      <c r="O5" s="34" t="str">
        <f>pos22a!L5</f>
        <v>position 22a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141.09779999999998</v>
      </c>
      <c r="D6" s="20"/>
      <c r="E6" s="5" t="s">
        <v>4</v>
      </c>
      <c r="F6" s="37">
        <f>pos22a!C6</f>
        <v>141.09779999999998</v>
      </c>
      <c r="G6" s="38"/>
      <c r="H6" s="38"/>
      <c r="I6" s="39"/>
      <c r="K6" s="27" t="s">
        <v>6</v>
      </c>
      <c r="L6" s="28">
        <f>SUM(L7:L17)</f>
        <v>41316.699999999997</v>
      </c>
      <c r="N6" s="5" t="s">
        <v>4</v>
      </c>
      <c r="O6" s="37">
        <f>pos22a!L6</f>
        <v>41316.699999999997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93</v>
      </c>
      <c r="L7" s="44">
        <v>889.2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93</v>
      </c>
      <c r="C8" s="44">
        <v>1.2445999999999999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141.09779999999998</v>
      </c>
      <c r="H8" s="9">
        <f>F8/$C$6</f>
        <v>0</v>
      </c>
      <c r="I8" s="10">
        <f t="shared" ref="I8" si="2">I9+H8</f>
        <v>1</v>
      </c>
      <c r="K8" s="44">
        <v>63</v>
      </c>
      <c r="L8" s="44">
        <v>4498.3999999999996</v>
      </c>
      <c r="N8" s="42">
        <f>K7</f>
        <v>93</v>
      </c>
      <c r="O8" s="30">
        <f>L7</f>
        <v>889.2</v>
      </c>
      <c r="P8" s="29">
        <f>O8+P9</f>
        <v>41316.699999999997</v>
      </c>
      <c r="Q8" s="9">
        <f>O8/$L$6</f>
        <v>2.1521563919674129E-2</v>
      </c>
      <c r="R8" s="10">
        <f t="shared" ref="R8:R15" si="3">R9+Q8</f>
        <v>1.0000000000000002</v>
      </c>
      <c r="S8"/>
      <c r="T8" s="79"/>
      <c r="U8" s="137">
        <f t="shared" ref="U8:U19" si="4">Q8</f>
        <v>2.1521563919674129E-2</v>
      </c>
      <c r="V8" s="138">
        <f t="shared" ref="V8:V19" si="5">1-R8</f>
        <v>0</v>
      </c>
      <c r="W8" s="139">
        <f t="shared" ref="W8:W19" si="6">SQRT(N8/$N$8)</f>
        <v>1</v>
      </c>
      <c r="X8" s="139">
        <f t="shared" ref="X8:X18" si="7">0.67*((N8/$N$8)^3)+0.33*(N8/$N$8)</f>
        <v>1</v>
      </c>
      <c r="Y8" s="139">
        <f t="shared" ref="Y8:Y17" si="8">X8+Y9</f>
        <v>1.6866416597696592</v>
      </c>
      <c r="Z8" s="139">
        <f t="shared" ref="Z8:Z18" si="9">Y8/$Y$8</f>
        <v>1</v>
      </c>
      <c r="AA8" s="140">
        <f>1-Z8</f>
        <v>0</v>
      </c>
      <c r="AB8" s="141">
        <v>0</v>
      </c>
      <c r="AC8" s="131">
        <f t="shared" ref="AC8:AC19" si="10">AB8/$AB$20</f>
        <v>0</v>
      </c>
      <c r="AD8" s="142">
        <f>AC8+AD9</f>
        <v>1</v>
      </c>
      <c r="AU8" s="58">
        <v>256</v>
      </c>
      <c r="AV8" s="168">
        <f>IFERROR(SLOPE(BE8:BF8,BC8:BD8)*AU8+INTERCEPT(BE8:BF8,BC8:BD8),1)</f>
        <v>1</v>
      </c>
      <c r="AW8" s="168">
        <f t="shared" ref="AW8:AW16" si="11">IFERROR(SLOPE(BI8:BJ8,BG8:BH8)*AU8+INTERCEPT(BI8:BJ8,BG8:BH8),1)</f>
        <v>1</v>
      </c>
      <c r="AX8" s="168">
        <f t="shared" ref="AX8:AX16" si="12">0.5*(AV8+AW8)</f>
        <v>1</v>
      </c>
      <c r="AY8" s="168">
        <f>IFERROR(SLOPE(BM8:BN8,BK8:BL8)*AU8+INTERCEPT(BM8:BN8,BK8:BL8),1)</f>
        <v>1</v>
      </c>
      <c r="AZ8" s="188">
        <f t="shared" ref="AZ8:AZ15" si="13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4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87</v>
      </c>
      <c r="C9" s="44">
        <v>1.8244</v>
      </c>
      <c r="D9" s="20"/>
      <c r="E9" s="32">
        <f t="shared" si="0"/>
        <v>93</v>
      </c>
      <c r="F9" s="30">
        <f t="shared" si="1"/>
        <v>1.2445999999999999</v>
      </c>
      <c r="G9" s="29">
        <f>F9+G10</f>
        <v>141.09779999999998</v>
      </c>
      <c r="H9" s="9">
        <f>F9/$C$6</f>
        <v>8.8208320753406511E-3</v>
      </c>
      <c r="I9" s="10">
        <f t="shared" ref="I9:I22" si="15">I10+H9</f>
        <v>1</v>
      </c>
      <c r="K9" s="44">
        <v>31.5</v>
      </c>
      <c r="L9" s="44">
        <v>11609.5</v>
      </c>
      <c r="N9" s="42">
        <f t="shared" ref="N9:O16" si="16">K8</f>
        <v>63</v>
      </c>
      <c r="O9" s="30">
        <f t="shared" si="16"/>
        <v>4498.3999999999996</v>
      </c>
      <c r="P9" s="29">
        <f t="shared" ref="P9:P15" si="17">O9+P10</f>
        <v>40427.5</v>
      </c>
      <c r="Q9" s="9">
        <f t="shared" ref="Q9:Q16" si="18">O9/$L$6</f>
        <v>0.10887607190312876</v>
      </c>
      <c r="R9" s="11">
        <f t="shared" si="3"/>
        <v>0.97847843608032603</v>
      </c>
      <c r="S9"/>
      <c r="T9" s="79"/>
      <c r="U9" s="90">
        <f t="shared" si="4"/>
        <v>0.10887607190312876</v>
      </c>
      <c r="V9" s="85">
        <f t="shared" si="5"/>
        <v>2.1521563919673969E-2</v>
      </c>
      <c r="W9" s="86">
        <f t="shared" si="6"/>
        <v>0.82305489175310154</v>
      </c>
      <c r="X9" s="86">
        <f t="shared" si="7"/>
        <v>0.43182840455171023</v>
      </c>
      <c r="Y9" s="86">
        <f t="shared" si="8"/>
        <v>0.68664165976965919</v>
      </c>
      <c r="Z9" s="86">
        <f t="shared" si="9"/>
        <v>0.40710583412450058</v>
      </c>
      <c r="AA9" s="84">
        <f t="shared" ref="AA9:AA18" si="19">1-Z9</f>
        <v>0.59289416587549937</v>
      </c>
      <c r="AB9" s="89">
        <f t="shared" ref="AB9:AB18" si="20">X9*(U9/W9)*(AA9/V9)</f>
        <v>1.5736864253427487</v>
      </c>
      <c r="AC9" s="88">
        <f t="shared" si="10"/>
        <v>0.74958927588908619</v>
      </c>
      <c r="AD9" s="91">
        <f t="shared" ref="AD9:AD18" si="21">AC9+AD10</f>
        <v>1</v>
      </c>
      <c r="AU9" s="58">
        <v>128</v>
      </c>
      <c r="AV9" s="168">
        <f t="shared" ref="AV9:AV16" si="22">IFERROR(SLOPE(BE9:BF9,BC9:BD9)*AU9+INTERCEPT(BE9:BF9,BC9:BD9),0)</f>
        <v>1</v>
      </c>
      <c r="AW9" s="168">
        <f t="shared" si="11"/>
        <v>1</v>
      </c>
      <c r="AX9" s="168">
        <f t="shared" si="12"/>
        <v>1</v>
      </c>
      <c r="AY9" s="168">
        <f t="shared" ref="AY9:AY16" si="23">IFERROR(SLOPE(BM9:BN9,BK9:BL9)*AU9+INTERCEPT(BM9:BN9,BK9:BL9),1)</f>
        <v>1</v>
      </c>
      <c r="AZ9" s="188">
        <f t="shared" si="13"/>
        <v>0.10106677779525963</v>
      </c>
      <c r="BA9" s="189">
        <f t="shared" ref="BA9:BA15" si="24">AY9-AY10</f>
        <v>2.080417845568483E-2</v>
      </c>
      <c r="BB9" s="74"/>
      <c r="BC9" s="171">
        <f t="shared" ref="BC9:BC16" si="25">INDEX($E$8:$E$24,MATCH(AU9,$E$8:$E$24,-1))</f>
        <v>128</v>
      </c>
      <c r="BD9" s="170" cm="1">
        <f t="array" ref="BD9">IFERROR(INDEX($E$8:$E$24,MATCH(AU9,$E$8:$E$24,-1)+1),BC9)</f>
        <v>93</v>
      </c>
      <c r="BE9" s="170">
        <f t="shared" ref="BE9:BE16" si="26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4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7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8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81</v>
      </c>
      <c r="C10" s="44">
        <v>2.6665999999999999</v>
      </c>
      <c r="D10" s="20"/>
      <c r="E10" s="32">
        <f t="shared" si="0"/>
        <v>87</v>
      </c>
      <c r="F10" s="30">
        <f t="shared" si="1"/>
        <v>1.8244</v>
      </c>
      <c r="G10" s="26">
        <f>F10+G11</f>
        <v>139.85319999999999</v>
      </c>
      <c r="H10" s="9">
        <f t="shared" ref="H10:H23" si="29">F10/$C$6</f>
        <v>1.2930038597341703E-2</v>
      </c>
      <c r="I10" s="11">
        <f t="shared" si="15"/>
        <v>0.99117916792465932</v>
      </c>
      <c r="K10" s="44">
        <v>16</v>
      </c>
      <c r="L10" s="44">
        <v>7596.1</v>
      </c>
      <c r="N10" s="42">
        <f t="shared" si="16"/>
        <v>31.5</v>
      </c>
      <c r="O10" s="30">
        <f t="shared" si="16"/>
        <v>11609.5</v>
      </c>
      <c r="P10" s="29">
        <f t="shared" si="17"/>
        <v>35929.1</v>
      </c>
      <c r="Q10" s="9">
        <f t="shared" si="18"/>
        <v>0.28098807503987494</v>
      </c>
      <c r="R10" s="11">
        <f t="shared" si="3"/>
        <v>0.86960236417719727</v>
      </c>
      <c r="S10"/>
      <c r="T10" s="79"/>
      <c r="U10" s="90">
        <f t="shared" si="4"/>
        <v>0.28098807503987494</v>
      </c>
      <c r="V10" s="85">
        <f t="shared" si="5"/>
        <v>0.13039763582280273</v>
      </c>
      <c r="W10" s="86">
        <f t="shared" si="6"/>
        <v>0.58198769524737792</v>
      </c>
      <c r="X10" s="86">
        <f t="shared" si="7"/>
        <v>0.1378091957302541</v>
      </c>
      <c r="Y10" s="86">
        <f t="shared" si="8"/>
        <v>0.25481325521794895</v>
      </c>
      <c r="Z10" s="86">
        <f t="shared" si="9"/>
        <v>0.15107729240646661</v>
      </c>
      <c r="AA10" s="84">
        <f t="shared" si="19"/>
        <v>0.84892270759353339</v>
      </c>
      <c r="AB10" s="89">
        <f t="shared" si="20"/>
        <v>0.43316236646717848</v>
      </c>
      <c r="AC10" s="88">
        <f t="shared" si="10"/>
        <v>0.20632691455784594</v>
      </c>
      <c r="AD10" s="91">
        <f t="shared" si="21"/>
        <v>0.25041072411091375</v>
      </c>
      <c r="AU10" s="58">
        <v>64</v>
      </c>
      <c r="AV10" s="168">
        <f t="shared" si="22"/>
        <v>0.89893322220474037</v>
      </c>
      <c r="AW10" s="168">
        <f t="shared" si="11"/>
        <v>1</v>
      </c>
      <c r="AX10" s="168">
        <f t="shared" si="12"/>
        <v>0.94946661110237018</v>
      </c>
      <c r="AY10" s="168">
        <f t="shared" si="23"/>
        <v>0.97919582154431517</v>
      </c>
      <c r="AZ10" s="188">
        <f t="shared" si="13"/>
        <v>0.55410419817554457</v>
      </c>
      <c r="BA10" s="189">
        <f t="shared" si="24"/>
        <v>0.10786526574960786</v>
      </c>
      <c r="BB10" s="74"/>
      <c r="BC10" s="171">
        <f t="shared" si="25"/>
        <v>69</v>
      </c>
      <c r="BD10" s="170" cm="1">
        <f t="array" ref="BD10">IFERROR(INDEX($E$8:$E$24,MATCH(AU10,$E$8:$E$24,-1)+1),BC10)</f>
        <v>63</v>
      </c>
      <c r="BE10" s="170">
        <f t="shared" si="26"/>
        <v>0.93188199957759799</v>
      </c>
      <c r="BF10" s="172" cm="1">
        <f t="array" ref="BF10">IFERROR(INDEX($I$8:$I$24,MATCH(AU10,$E$8:$E$24,-1)+1),BE10)</f>
        <v>0.89234346673016873</v>
      </c>
      <c r="BG10" s="170">
        <f t="shared" si="14"/>
        <v>93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>
        <f t="shared" si="27"/>
        <v>93</v>
      </c>
      <c r="BL10" s="170" cm="1">
        <f t="array" ref="BL10">IFERROR(INDEX($N$8:$N$24,MATCH(AU10,$N$8:$N$24,-1)+1),BK10)</f>
        <v>63</v>
      </c>
      <c r="BM10" s="170">
        <f t="shared" si="28"/>
        <v>1.0000000000000002</v>
      </c>
      <c r="BN10" s="172" cm="1">
        <f t="array" ref="BN10">IFERROR(INDEX($R$8:$R$24,MATCH(AU10,$N$8:$N$24,-1)+1),BM10)</f>
        <v>0.97847843608032603</v>
      </c>
    </row>
    <row r="11" spans="1:66" ht="17.25" customHeight="1">
      <c r="A11"/>
      <c r="B11" s="44">
        <v>75</v>
      </c>
      <c r="C11" s="44">
        <v>3.8757000000000001</v>
      </c>
      <c r="D11" s="20"/>
      <c r="E11" s="32">
        <f t="shared" si="0"/>
        <v>81</v>
      </c>
      <c r="F11" s="30">
        <f t="shared" si="1"/>
        <v>2.6665999999999999</v>
      </c>
      <c r="G11" s="26">
        <f t="shared" ref="G11:G22" si="31">G12+F11</f>
        <v>138.02879999999999</v>
      </c>
      <c r="H11" s="9">
        <f t="shared" si="29"/>
        <v>1.8898948105498456E-2</v>
      </c>
      <c r="I11" s="11">
        <f t="shared" si="15"/>
        <v>0.97824912932731767</v>
      </c>
      <c r="K11" s="44">
        <v>8</v>
      </c>
      <c r="L11" s="44">
        <v>5169.7</v>
      </c>
      <c r="N11" s="42">
        <f t="shared" si="16"/>
        <v>16</v>
      </c>
      <c r="O11" s="30">
        <f t="shared" si="16"/>
        <v>7596.1</v>
      </c>
      <c r="P11" s="29">
        <f t="shared" si="17"/>
        <v>24319.599999999999</v>
      </c>
      <c r="Q11" s="9">
        <f t="shared" si="18"/>
        <v>0.18385059794223646</v>
      </c>
      <c r="R11" s="11">
        <f t="shared" si="3"/>
        <v>0.58861428913732228</v>
      </c>
      <c r="S11"/>
      <c r="T11" s="79"/>
      <c r="U11" s="90">
        <f t="shared" si="4"/>
        <v>0.18385059794223646</v>
      </c>
      <c r="V11" s="85">
        <f t="shared" si="5"/>
        <v>0.41138571086267772</v>
      </c>
      <c r="W11" s="86">
        <f t="shared" si="6"/>
        <v>0.4147806778921701</v>
      </c>
      <c r="X11" s="86">
        <f t="shared" si="7"/>
        <v>6.0186011932512565E-2</v>
      </c>
      <c r="Y11" s="86">
        <f t="shared" si="8"/>
        <v>0.11700405948769485</v>
      </c>
      <c r="Z11" s="86">
        <f t="shared" si="9"/>
        <v>6.9371024254004154E-2</v>
      </c>
      <c r="AA11" s="84">
        <f t="shared" si="19"/>
        <v>0.93062897574599579</v>
      </c>
      <c r="AB11" s="89">
        <f t="shared" si="20"/>
        <v>6.0348914693024433E-2</v>
      </c>
      <c r="AC11" s="88">
        <f t="shared" si="10"/>
        <v>2.8745815263408549E-2</v>
      </c>
      <c r="AD11" s="91">
        <f t="shared" si="21"/>
        <v>4.4083809553067836E-2</v>
      </c>
      <c r="AU11" s="58">
        <v>32</v>
      </c>
      <c r="AV11" s="168">
        <f t="shared" si="22"/>
        <v>0.34482902402919585</v>
      </c>
      <c r="AW11" s="168">
        <f t="shared" si="11"/>
        <v>0.26230896658534364</v>
      </c>
      <c r="AX11" s="168">
        <f t="shared" si="12"/>
        <v>0.30356899530726977</v>
      </c>
      <c r="AY11" s="168">
        <f t="shared" si="23"/>
        <v>0.87133055579470731</v>
      </c>
      <c r="AZ11" s="188">
        <f t="shared" si="13"/>
        <v>0.31553693017656315</v>
      </c>
      <c r="BA11" s="189">
        <f t="shared" si="24"/>
        <v>0.28271626665738503</v>
      </c>
      <c r="BB11" s="74"/>
      <c r="BC11" s="171">
        <f t="shared" si="25"/>
        <v>33</v>
      </c>
      <c r="BD11" s="170" cm="1">
        <f t="array" ref="BD11">IFERROR(INDEX($E$8:$E$24,MATCH(AU11,$E$8:$E$24,-1)+1),BC11)</f>
        <v>27</v>
      </c>
      <c r="BE11" s="170">
        <f t="shared" si="26"/>
        <v>0.3708115930935848</v>
      </c>
      <c r="BF11" s="172" cm="1">
        <f t="array" ref="BF11">IFERROR(INDEX($I$8:$I$24,MATCH(AU11,$E$8:$E$24,-1)+1),BE11)</f>
        <v>0.21491617870725133</v>
      </c>
      <c r="BG11" s="170">
        <f t="shared" si="14"/>
        <v>63</v>
      </c>
      <c r="BH11" s="170" cm="1">
        <f t="array" ref="BH11">IFERROR(INDEX($N$8:$N$24,MATCH(AU11,$N$8:$N$24,-1)+1),BG11)</f>
        <v>31.5</v>
      </c>
      <c r="BI11" s="170">
        <f t="shared" si="30"/>
        <v>1</v>
      </c>
      <c r="BJ11" s="172" cm="1">
        <f t="array" ref="BJ11">IFERROR(INDEX($AD$8:$AD$24,MATCH(AU11,$N$8:$N$24,-1)+1),BI11)</f>
        <v>0.25041072411091375</v>
      </c>
      <c r="BK11" s="170">
        <f t="shared" si="27"/>
        <v>63</v>
      </c>
      <c r="BL11" s="170" cm="1">
        <f t="array" ref="BL11">IFERROR(INDEX($N$8:$N$24,MATCH(AU11,$N$8:$N$24,-1)+1),BK11)</f>
        <v>31.5</v>
      </c>
      <c r="BM11" s="170">
        <f t="shared" si="28"/>
        <v>0.97847843608032603</v>
      </c>
      <c r="BN11" s="172" cm="1">
        <f t="array" ref="BN11">IFERROR(INDEX($R$8:$R$24,MATCH(AU11,$N$8:$N$24,-1)+1),BM11)</f>
        <v>0.86960236417719727</v>
      </c>
    </row>
    <row r="12" spans="1:66" ht="17.25" customHeight="1">
      <c r="A12"/>
      <c r="B12" s="44">
        <v>69</v>
      </c>
      <c r="C12" s="44">
        <v>5.5788000000000002</v>
      </c>
      <c r="D12" s="20"/>
      <c r="E12" s="32">
        <f t="shared" si="0"/>
        <v>75</v>
      </c>
      <c r="F12" s="30">
        <f t="shared" si="1"/>
        <v>3.8757000000000001</v>
      </c>
      <c r="G12" s="26">
        <f t="shared" si="31"/>
        <v>135.3622</v>
      </c>
      <c r="H12" s="9">
        <f t="shared" si="29"/>
        <v>2.7468181644221247E-2</v>
      </c>
      <c r="I12" s="11">
        <f t="shared" si="15"/>
        <v>0.95935018122181925</v>
      </c>
      <c r="K12" s="44">
        <v>4</v>
      </c>
      <c r="L12" s="44">
        <v>3077.6</v>
      </c>
      <c r="N12" s="42">
        <f t="shared" si="16"/>
        <v>8</v>
      </c>
      <c r="O12" s="30">
        <f t="shared" si="16"/>
        <v>5169.7</v>
      </c>
      <c r="P12" s="29">
        <f t="shared" si="17"/>
        <v>16723.5</v>
      </c>
      <c r="Q12" s="9">
        <f t="shared" si="18"/>
        <v>0.12512373931122284</v>
      </c>
      <c r="R12" s="11">
        <f t="shared" si="3"/>
        <v>0.40476369119508576</v>
      </c>
      <c r="S12"/>
      <c r="T12" s="79"/>
      <c r="U12" s="90">
        <f t="shared" si="4"/>
        <v>0.12512373931122284</v>
      </c>
      <c r="V12" s="85">
        <f t="shared" si="5"/>
        <v>0.59523630880491418</v>
      </c>
      <c r="W12" s="86">
        <f t="shared" si="6"/>
        <v>0.29329423004270661</v>
      </c>
      <c r="X12" s="86">
        <f t="shared" si="7"/>
        <v>2.8813574072209237E-2</v>
      </c>
      <c r="Y12" s="86">
        <f>X12+Y13</f>
        <v>5.6818047555182286E-2</v>
      </c>
      <c r="Z12" s="86">
        <f t="shared" si="9"/>
        <v>3.3687088911904264E-2</v>
      </c>
      <c r="AA12" s="84">
        <f t="shared" si="19"/>
        <v>0.96631291108809569</v>
      </c>
      <c r="AB12" s="89">
        <f t="shared" si="20"/>
        <v>1.9955457780682188E-2</v>
      </c>
      <c r="AC12" s="88">
        <f t="shared" si="10"/>
        <v>9.5053226023722338E-3</v>
      </c>
      <c r="AD12" s="91">
        <f t="shared" si="21"/>
        <v>1.5337994289659289E-2</v>
      </c>
      <c r="AU12" s="58">
        <v>16</v>
      </c>
      <c r="AV12" s="168">
        <f t="shared" si="22"/>
        <v>2.9292093852632733E-2</v>
      </c>
      <c r="AW12" s="168">
        <f t="shared" si="11"/>
        <v>4.4083809553067843E-2</v>
      </c>
      <c r="AX12" s="168">
        <f t="shared" si="12"/>
        <v>3.6687951702850288E-2</v>
      </c>
      <c r="AY12" s="168">
        <f t="shared" si="23"/>
        <v>0.58861428913732228</v>
      </c>
      <c r="AZ12" s="188">
        <f t="shared" si="13"/>
        <v>2.9292093852632733E-2</v>
      </c>
      <c r="BA12" s="189">
        <f t="shared" si="24"/>
        <v>0.18385059794223657</v>
      </c>
      <c r="BB12" s="74"/>
      <c r="BC12" s="171">
        <f t="shared" si="25"/>
        <v>21</v>
      </c>
      <c r="BD12" s="170" cm="1">
        <f t="array" ref="BD12">IFERROR(INDEX($E$8:$E$24,MATCH(AU12,$E$8:$E$24,-1)+1),BC12)</f>
        <v>15</v>
      </c>
      <c r="BE12" s="170">
        <f t="shared" si="26"/>
        <v>8.7540698721028987E-2</v>
      </c>
      <c r="BF12" s="172" cm="1">
        <f t="array" ref="BF12">IFERROR(INDEX($I$8:$I$24,MATCH(AU12,$E$8:$E$24,-1)+1),BE12)</f>
        <v>1.7642372878953469E-2</v>
      </c>
      <c r="BG12" s="170">
        <f t="shared" si="14"/>
        <v>16</v>
      </c>
      <c r="BH12" s="170" cm="1">
        <f t="array" ref="BH12">IFERROR(INDEX($N$8:$N$24,MATCH(AU12,$N$8:$N$24,-1)+1),BG12)</f>
        <v>8</v>
      </c>
      <c r="BI12" s="170">
        <f t="shared" si="30"/>
        <v>4.4083809553067836E-2</v>
      </c>
      <c r="BJ12" s="172" cm="1">
        <f t="array" ref="BJ12">IFERROR(INDEX($AD$8:$AD$24,MATCH(AU12,$N$8:$N$24,-1)+1),BI12)</f>
        <v>1.5337994289659289E-2</v>
      </c>
      <c r="BK12" s="170">
        <f t="shared" si="27"/>
        <v>16</v>
      </c>
      <c r="BL12" s="170" cm="1">
        <f t="array" ref="BL12">IFERROR(INDEX($N$8:$N$24,MATCH(AU12,$N$8:$N$24,-1)+1),BK12)</f>
        <v>8</v>
      </c>
      <c r="BM12" s="170">
        <f t="shared" si="28"/>
        <v>0.58861428913732228</v>
      </c>
      <c r="BN12" s="172" cm="1">
        <f t="array" ref="BN12">IFERROR(INDEX($R$8:$R$24,MATCH(AU12,$N$8:$N$24,-1)+1),BM12)</f>
        <v>0.40476369119508576</v>
      </c>
    </row>
    <row r="13" spans="1:66" ht="17.25" customHeight="1">
      <c r="A13"/>
      <c r="B13" s="44">
        <v>63</v>
      </c>
      <c r="C13" s="44">
        <v>7.9081999999999999</v>
      </c>
      <c r="D13" s="20"/>
      <c r="E13" s="32">
        <f t="shared" si="0"/>
        <v>69</v>
      </c>
      <c r="F13" s="30">
        <f t="shared" si="1"/>
        <v>5.5788000000000002</v>
      </c>
      <c r="G13" s="26">
        <f t="shared" si="31"/>
        <v>131.48650000000001</v>
      </c>
      <c r="H13" s="9">
        <f t="shared" si="29"/>
        <v>3.9538532847429239E-2</v>
      </c>
      <c r="I13" s="11">
        <f t="shared" si="15"/>
        <v>0.93188199957759799</v>
      </c>
      <c r="K13" s="44">
        <v>2</v>
      </c>
      <c r="L13" s="44">
        <v>1421.7</v>
      </c>
      <c r="N13" s="42">
        <f t="shared" si="16"/>
        <v>4</v>
      </c>
      <c r="O13" s="30">
        <f t="shared" si="16"/>
        <v>3077.6</v>
      </c>
      <c r="P13" s="29">
        <f t="shared" si="17"/>
        <v>11553.800000000001</v>
      </c>
      <c r="Q13" s="9">
        <f t="shared" si="18"/>
        <v>7.4488039945106943E-2</v>
      </c>
      <c r="R13" s="11">
        <f t="shared" si="3"/>
        <v>0.27963995188386293</v>
      </c>
      <c r="S13"/>
      <c r="T13" s="79"/>
      <c r="U13" s="90">
        <f t="shared" si="4"/>
        <v>7.4488039945106943E-2</v>
      </c>
      <c r="V13" s="85">
        <f t="shared" si="5"/>
        <v>0.72036004811613707</v>
      </c>
      <c r="W13" s="86">
        <f t="shared" si="6"/>
        <v>0.20739033894608505</v>
      </c>
      <c r="X13" s="86">
        <f t="shared" si="7"/>
        <v>1.4246858049348736E-2</v>
      </c>
      <c r="Y13" s="86">
        <f t="shared" si="8"/>
        <v>2.8004473482973052E-2</v>
      </c>
      <c r="Z13" s="86">
        <f t="shared" si="9"/>
        <v>1.6603688946469849E-2</v>
      </c>
      <c r="AA13" s="84">
        <f t="shared" si="19"/>
        <v>0.9833963110535302</v>
      </c>
      <c r="AB13" s="89">
        <f t="shared" si="20"/>
        <v>6.9854771876366626E-3</v>
      </c>
      <c r="AC13" s="88">
        <f t="shared" si="10"/>
        <v>3.3273711347416904E-3</v>
      </c>
      <c r="AD13" s="91">
        <f t="shared" si="21"/>
        <v>5.8326716872870547E-3</v>
      </c>
      <c r="AU13" s="58">
        <v>8</v>
      </c>
      <c r="AV13" s="168">
        <f t="shared" si="22"/>
        <v>0</v>
      </c>
      <c r="AW13" s="168">
        <f t="shared" si="11"/>
        <v>1.5337994289659287E-2</v>
      </c>
      <c r="AX13" s="168">
        <f t="shared" si="12"/>
        <v>7.6689971448296434E-3</v>
      </c>
      <c r="AY13" s="168">
        <f t="shared" si="23"/>
        <v>0.40476369119508571</v>
      </c>
      <c r="AZ13" s="188">
        <f t="shared" si="13"/>
        <v>0</v>
      </c>
      <c r="BA13" s="189">
        <f t="shared" si="24"/>
        <v>0.19961177925632972</v>
      </c>
      <c r="BB13" s="74"/>
      <c r="BC13" s="171">
        <f t="shared" si="25"/>
        <v>8</v>
      </c>
      <c r="BD13" s="170" cm="1">
        <f t="array" ref="BD13">IFERROR(INDEX($E$8:$E$24,MATCH(AU13,$E$8:$E$24,-1)+1),BC13)</f>
        <v>8</v>
      </c>
      <c r="BE13" s="170">
        <f t="shared" si="26"/>
        <v>0</v>
      </c>
      <c r="BF13" s="172" cm="1">
        <f t="array" ref="BF13">IFERROR(INDEX($I$8:$I$24,MATCH(AU13,$E$8:$E$24,-1)+1),BE13)</f>
        <v>0</v>
      </c>
      <c r="BG13" s="170">
        <f t="shared" si="14"/>
        <v>8</v>
      </c>
      <c r="BH13" s="170" cm="1">
        <f t="array" ref="BH13">IFERROR(INDEX($N$8:$N$24,MATCH(AU13,$N$8:$N$24,-1)+1),BG13)</f>
        <v>4</v>
      </c>
      <c r="BI13" s="170">
        <f t="shared" si="30"/>
        <v>1.5337994289659289E-2</v>
      </c>
      <c r="BJ13" s="172" cm="1">
        <f t="array" ref="BJ13">IFERROR(INDEX($AD$8:$AD$24,MATCH(AU13,$N$8:$N$24,-1)+1),BI13)</f>
        <v>5.8326716872870547E-3</v>
      </c>
      <c r="BK13" s="170">
        <f t="shared" si="27"/>
        <v>8</v>
      </c>
      <c r="BL13" s="170" cm="1">
        <f t="array" ref="BL13">IFERROR(INDEX($N$8:$N$24,MATCH(AU13,$N$8:$N$24,-1)+1),BK13)</f>
        <v>4</v>
      </c>
      <c r="BM13" s="170">
        <f t="shared" si="28"/>
        <v>0.40476369119508576</v>
      </c>
      <c r="BN13" s="172" cm="1">
        <f t="array" ref="BN13">IFERROR(INDEX($R$8:$R$24,MATCH(AU13,$N$8:$N$24,-1)+1),BM13)</f>
        <v>0.27963995188386293</v>
      </c>
    </row>
    <row r="14" spans="1:66" ht="17.25" customHeight="1">
      <c r="A14"/>
      <c r="B14" s="44">
        <v>57</v>
      </c>
      <c r="C14" s="44">
        <v>10.9503</v>
      </c>
      <c r="D14" s="20"/>
      <c r="E14" s="32">
        <f t="shared" si="0"/>
        <v>63</v>
      </c>
      <c r="F14" s="30">
        <f t="shared" si="1"/>
        <v>7.9081999999999999</v>
      </c>
      <c r="G14" s="26">
        <f t="shared" si="31"/>
        <v>125.90770000000001</v>
      </c>
      <c r="H14" s="9">
        <f t="shared" si="29"/>
        <v>5.6047649219194071E-2</v>
      </c>
      <c r="I14" s="11">
        <f t="shared" si="15"/>
        <v>0.89234346673016873</v>
      </c>
      <c r="K14" s="44">
        <v>1</v>
      </c>
      <c r="L14" s="44">
        <v>570.70000000000005</v>
      </c>
      <c r="N14" s="42">
        <f t="shared" si="16"/>
        <v>2</v>
      </c>
      <c r="O14" s="30">
        <f t="shared" si="16"/>
        <v>1421.7</v>
      </c>
      <c r="P14" s="29">
        <f t="shared" si="17"/>
        <v>8476.2000000000007</v>
      </c>
      <c r="Q14" s="9">
        <f t="shared" si="18"/>
        <v>3.4409814917454686E-2</v>
      </c>
      <c r="R14" s="11">
        <f t="shared" si="3"/>
        <v>0.20515191193875601</v>
      </c>
      <c r="S14"/>
      <c r="T14" s="79"/>
      <c r="U14" s="90">
        <f t="shared" si="4"/>
        <v>3.4409814917454686E-2</v>
      </c>
      <c r="V14" s="85">
        <f t="shared" si="5"/>
        <v>0.79484808806124396</v>
      </c>
      <c r="W14" s="86">
        <f t="shared" si="6"/>
        <v>0.1466471150213533</v>
      </c>
      <c r="X14" s="86">
        <f t="shared" si="7"/>
        <v>7.1034379013298838E-3</v>
      </c>
      <c r="Y14" s="86">
        <f t="shared" si="8"/>
        <v>1.3757615433624314E-2</v>
      </c>
      <c r="Z14" s="86">
        <f t="shared" si="9"/>
        <v>8.1568099269545852E-3</v>
      </c>
      <c r="AA14" s="84">
        <f t="shared" si="19"/>
        <v>0.99184319007304544</v>
      </c>
      <c r="AB14" s="89">
        <f t="shared" si="20"/>
        <v>2.0798704429853543E-3</v>
      </c>
      <c r="AC14" s="88">
        <f t="shared" si="10"/>
        <v>9.9069837179344296E-4</v>
      </c>
      <c r="AD14" s="91">
        <f t="shared" si="21"/>
        <v>2.5053005525453647E-3</v>
      </c>
      <c r="AU14" s="58">
        <v>2</v>
      </c>
      <c r="AV14" s="168">
        <f t="shared" si="22"/>
        <v>0</v>
      </c>
      <c r="AW14" s="168">
        <f t="shared" si="11"/>
        <v>2.5053005525453647E-3</v>
      </c>
      <c r="AX14" s="168">
        <f t="shared" si="12"/>
        <v>1.2526502762726824E-3</v>
      </c>
      <c r="AY14" s="168">
        <f t="shared" si="23"/>
        <v>0.20515191193875598</v>
      </c>
      <c r="AZ14" s="188">
        <f t="shared" si="13"/>
        <v>0</v>
      </c>
      <c r="BA14" s="189">
        <f t="shared" si="24"/>
        <v>3.4409814917454651E-2</v>
      </c>
      <c r="BB14" s="74"/>
      <c r="BC14" s="171">
        <f t="shared" si="25"/>
        <v>8</v>
      </c>
      <c r="BD14" s="170" cm="1">
        <f t="array" ref="BD14">IFERROR(INDEX($E$8:$E$24,MATCH(AU14,$E$8:$E$24,-1)+1),BC14)</f>
        <v>8</v>
      </c>
      <c r="BE14" s="170">
        <f t="shared" si="26"/>
        <v>0</v>
      </c>
      <c r="BF14" s="172" cm="1">
        <f t="array" ref="BF14">IFERROR(INDEX($I$8:$I$24,MATCH(AU14,$E$8:$E$24,-1)+1),BE14)</f>
        <v>0</v>
      </c>
      <c r="BG14" s="170">
        <f t="shared" si="14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2.5053005525453647E-3</v>
      </c>
      <c r="BJ14" s="172" cm="1">
        <f t="array" ref="BJ14">IFERROR(INDEX($AD$8:$AD$24,MATCH(AU14,$N$8:$N$24,-1)+1),BI14)</f>
        <v>1.514602180751922E-3</v>
      </c>
      <c r="BK14" s="170">
        <f t="shared" si="27"/>
        <v>2</v>
      </c>
      <c r="BL14" s="170" cm="1">
        <f t="array" ref="BL14">IFERROR(INDEX($N$8:$N$24,MATCH(AU14,$N$8:$N$24,-1)+1),BK14)</f>
        <v>1</v>
      </c>
      <c r="BM14" s="170">
        <f t="shared" si="28"/>
        <v>0.20515191193875601</v>
      </c>
      <c r="BN14" s="172" cm="1">
        <f t="array" ref="BN14">IFERROR(INDEX($R$8:$R$24,MATCH(AU14,$N$8:$N$24,-1)+1),BM14)</f>
        <v>0.17074209702130133</v>
      </c>
    </row>
    <row r="15" spans="1:66" ht="17.25" customHeight="1">
      <c r="A15"/>
      <c r="B15" s="44">
        <v>51</v>
      </c>
      <c r="C15" s="44">
        <v>14.6327</v>
      </c>
      <c r="D15" s="20"/>
      <c r="E15" s="32">
        <f t="shared" si="0"/>
        <v>57</v>
      </c>
      <c r="F15" s="30">
        <f t="shared" si="1"/>
        <v>10.9503</v>
      </c>
      <c r="G15" s="26">
        <f t="shared" si="31"/>
        <v>117.99950000000001</v>
      </c>
      <c r="H15" s="9">
        <f t="shared" si="29"/>
        <v>7.7607871986664578E-2</v>
      </c>
      <c r="I15" s="11">
        <f t="shared" si="15"/>
        <v>0.8362958175109747</v>
      </c>
      <c r="K15" s="44">
        <v>0.5</v>
      </c>
      <c r="L15" s="44">
        <v>387.5</v>
      </c>
      <c r="N15" s="42">
        <f t="shared" si="16"/>
        <v>1</v>
      </c>
      <c r="O15" s="30">
        <f t="shared" si="16"/>
        <v>570.70000000000005</v>
      </c>
      <c r="P15" s="29">
        <f t="shared" si="17"/>
        <v>7054.5</v>
      </c>
      <c r="Q15" s="9">
        <f t="shared" si="18"/>
        <v>1.3812816609264537E-2</v>
      </c>
      <c r="R15" s="11">
        <f t="shared" si="3"/>
        <v>0.17074209702130133</v>
      </c>
      <c r="S15"/>
      <c r="T15" s="79"/>
      <c r="U15" s="90">
        <f t="shared" si="4"/>
        <v>1.3812816609264537E-2</v>
      </c>
      <c r="V15" s="85">
        <f t="shared" si="5"/>
        <v>0.82925790297869861</v>
      </c>
      <c r="W15" s="86">
        <f t="shared" si="6"/>
        <v>0.10369516947304253</v>
      </c>
      <c r="X15" s="86">
        <f t="shared" si="7"/>
        <v>3.5492200602468809E-3</v>
      </c>
      <c r="Y15" s="86">
        <f t="shared" si="8"/>
        <v>6.6541775322944297E-3</v>
      </c>
      <c r="Z15" s="86">
        <f t="shared" si="9"/>
        <v>3.9452230375971948E-3</v>
      </c>
      <c r="AA15" s="84">
        <f t="shared" si="19"/>
        <v>0.99605477696240285</v>
      </c>
      <c r="AB15" s="89">
        <f t="shared" si="20"/>
        <v>5.6787173270002734E-4</v>
      </c>
      <c r="AC15" s="88">
        <f t="shared" si="10"/>
        <v>2.7049261787956468E-4</v>
      </c>
      <c r="AD15" s="91">
        <f t="shared" si="21"/>
        <v>1.514602180751922E-3</v>
      </c>
      <c r="AU15" s="58">
        <v>1</v>
      </c>
      <c r="AV15" s="168">
        <f t="shared" si="22"/>
        <v>0</v>
      </c>
      <c r="AW15" s="168">
        <f t="shared" si="11"/>
        <v>1.514602180751922E-3</v>
      </c>
      <c r="AX15" s="168">
        <f t="shared" si="12"/>
        <v>7.5730109037596099E-4</v>
      </c>
      <c r="AY15" s="168">
        <f t="shared" si="23"/>
        <v>0.17074209702130133</v>
      </c>
      <c r="AZ15" s="188">
        <f t="shared" si="13"/>
        <v>0</v>
      </c>
      <c r="BA15" s="189">
        <f t="shared" si="24"/>
        <v>0.17074209702130133</v>
      </c>
      <c r="BB15" s="74"/>
      <c r="BC15" s="171">
        <f t="shared" si="25"/>
        <v>8</v>
      </c>
      <c r="BD15" s="170" cm="1">
        <f t="array" ref="BD15">IFERROR(INDEX($E$8:$E$24,MATCH(AU15,$E$8:$E$24,-1)+1),BC15)</f>
        <v>8</v>
      </c>
      <c r="BE15" s="170">
        <f t="shared" si="26"/>
        <v>0</v>
      </c>
      <c r="BF15" s="172" cm="1">
        <f t="array" ref="BF15">IFERROR(INDEX($I$8:$I$24,MATCH(AU15,$E$8:$E$24,-1)+1),BE15)</f>
        <v>0</v>
      </c>
      <c r="BG15" s="170">
        <f t="shared" si="14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1.514602180751922E-3</v>
      </c>
      <c r="BJ15" s="172" cm="1">
        <f t="array" ref="BJ15">IFERROR(INDEX($AD$8:$AD$24,MATCH(AU15,$N$8:$N$24,-1)+1),BI15)</f>
        <v>1.2441095628723572E-3</v>
      </c>
      <c r="BK15" s="170">
        <f t="shared" si="27"/>
        <v>1</v>
      </c>
      <c r="BL15" s="170" cm="1">
        <f t="array" ref="BL15">IFERROR(INDEX($N$8:$N$24,MATCH(AU15,$N$8:$N$24,-1)+1),BK15)</f>
        <v>0.5</v>
      </c>
      <c r="BM15" s="170">
        <f t="shared" si="28"/>
        <v>0.17074209702130133</v>
      </c>
      <c r="BN15" s="172" cm="1">
        <f t="array" ref="BN15">IFERROR(INDEX($R$8:$R$24,MATCH(AU15,$N$8:$N$24,-1)+1),BM15)</f>
        <v>0.1569292804120368</v>
      </c>
    </row>
    <row r="16" spans="1:66" ht="17.25" customHeight="1" thickBot="1">
      <c r="A16"/>
      <c r="B16" s="44">
        <v>45</v>
      </c>
      <c r="C16" s="44">
        <v>18.524100000000001</v>
      </c>
      <c r="D16" s="20"/>
      <c r="E16" s="32">
        <f t="shared" si="0"/>
        <v>51</v>
      </c>
      <c r="F16" s="30">
        <f t="shared" si="1"/>
        <v>14.6327</v>
      </c>
      <c r="G16" s="26">
        <f t="shared" si="31"/>
        <v>107.04920000000001</v>
      </c>
      <c r="H16" s="9">
        <f t="shared" si="29"/>
        <v>0.10370608188079475</v>
      </c>
      <c r="I16" s="11">
        <f t="shared" si="15"/>
        <v>0.75868794552431018</v>
      </c>
      <c r="K16" s="44">
        <v>0.25</v>
      </c>
      <c r="L16" s="44">
        <v>2322.5</v>
      </c>
      <c r="N16" s="42">
        <f t="shared" si="16"/>
        <v>0.5</v>
      </c>
      <c r="O16" s="30">
        <f t="shared" si="16"/>
        <v>387.5</v>
      </c>
      <c r="P16" s="29">
        <f>O16+P17</f>
        <v>6483.8</v>
      </c>
      <c r="Q16" s="9">
        <f t="shared" si="18"/>
        <v>9.3787742002628492E-3</v>
      </c>
      <c r="R16" s="11">
        <f>Q16+R17</f>
        <v>0.1569292804120368</v>
      </c>
      <c r="S16"/>
      <c r="T16" s="79"/>
      <c r="U16" s="90">
        <f t="shared" si="4"/>
        <v>9.3787742002628492E-3</v>
      </c>
      <c r="V16" s="85">
        <f t="shared" si="5"/>
        <v>0.8430707195879632</v>
      </c>
      <c r="W16" s="86">
        <f t="shared" si="6"/>
        <v>7.3323557510676651E-2</v>
      </c>
      <c r="X16" s="86">
        <f t="shared" si="7"/>
        <v>1.7742976688211829E-3</v>
      </c>
      <c r="Y16" s="86">
        <f t="shared" si="8"/>
        <v>3.1049574720475488E-3</v>
      </c>
      <c r="Z16" s="86">
        <f t="shared" si="9"/>
        <v>1.8409111704685308E-3</v>
      </c>
      <c r="AA16" s="84">
        <f t="shared" si="19"/>
        <v>0.99815908882953142</v>
      </c>
      <c r="AB16" s="89">
        <f t="shared" si="20"/>
        <v>2.6869822253358243E-4</v>
      </c>
      <c r="AC16" s="88">
        <f t="shared" si="10"/>
        <v>1.279882083355741E-4</v>
      </c>
      <c r="AD16" s="91">
        <f t="shared" si="21"/>
        <v>1.2441095628723572E-3</v>
      </c>
      <c r="AU16" s="58">
        <v>6.3E-2</v>
      </c>
      <c r="AV16" s="168">
        <f t="shared" si="22"/>
        <v>0</v>
      </c>
      <c r="AW16" s="168">
        <f t="shared" si="11"/>
        <v>0</v>
      </c>
      <c r="AX16" s="168">
        <f t="shared" si="12"/>
        <v>0</v>
      </c>
      <c r="AY16" s="168">
        <f t="shared" si="23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5"/>
        <v>8</v>
      </c>
      <c r="BD16" s="174" cm="1">
        <f t="array" ref="BD16">IFERROR(INDEX($E$8:$E$24,MATCH(AU16,$E$8:$E$24,-1)+1),BC16)</f>
        <v>8</v>
      </c>
      <c r="BE16" s="174">
        <f t="shared" si="26"/>
        <v>0</v>
      </c>
      <c r="BF16" s="175" cm="1">
        <f t="array" ref="BF16">IFERROR(INDEX($I$8:$I$24,MATCH(AU16,$E$8:$E$24,-1)+1),BE16)</f>
        <v>0</v>
      </c>
      <c r="BG16" s="174">
        <f t="shared" si="14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7"/>
        <v>6.3E-2</v>
      </c>
      <c r="BL16" s="174" cm="1">
        <f t="array" ref="BL16">IFERROR(INDEX($N$8:$N$24,MATCH(AU16,$N$8:$N$24,-1)+1),BK16)</f>
        <v>0</v>
      </c>
      <c r="BM16" s="174">
        <f t="shared" si="28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39</v>
      </c>
      <c r="C17" s="44">
        <v>21.5717</v>
      </c>
      <c r="D17" s="20"/>
      <c r="E17" s="32">
        <f t="shared" si="0"/>
        <v>45</v>
      </c>
      <c r="F17" s="30">
        <f t="shared" si="1"/>
        <v>18.524100000000001</v>
      </c>
      <c r="G17" s="26">
        <f t="shared" si="31"/>
        <v>92.416500000000013</v>
      </c>
      <c r="H17" s="9">
        <f t="shared" si="29"/>
        <v>0.13128553386374558</v>
      </c>
      <c r="I17" s="11">
        <f t="shared" si="15"/>
        <v>0.65498186364351541</v>
      </c>
      <c r="K17" s="65">
        <v>0.125</v>
      </c>
      <c r="L17" s="44">
        <v>3773.8</v>
      </c>
      <c r="N17" s="42">
        <f t="shared" ref="N17:N19" si="33">K16</f>
        <v>0.25</v>
      </c>
      <c r="O17" s="30">
        <f t="shared" ref="O17:O19" si="34">L16</f>
        <v>2322.5</v>
      </c>
      <c r="P17" s="29">
        <f t="shared" ref="P17:P19" si="35">O17+P18</f>
        <v>6096.3</v>
      </c>
      <c r="Q17" s="9">
        <f t="shared" ref="Q17:Q19" si="36">O17/$L$6</f>
        <v>5.6212136980930236E-2</v>
      </c>
      <c r="R17" s="11">
        <f t="shared" ref="R17:R19" si="37">Q17+R18</f>
        <v>0.14755050621177396</v>
      </c>
      <c r="S17"/>
      <c r="T17" s="79"/>
      <c r="U17" s="90">
        <f t="shared" si="4"/>
        <v>5.6212136980930236E-2</v>
      </c>
      <c r="V17" s="85">
        <f t="shared" si="5"/>
        <v>0.8524494937882261</v>
      </c>
      <c r="W17" s="86">
        <f t="shared" si="6"/>
        <v>5.1847584736521263E-2</v>
      </c>
      <c r="X17" s="86">
        <f t="shared" si="7"/>
        <v>8.8710978924780933E-4</v>
      </c>
      <c r="Y17" s="86">
        <f t="shared" si="8"/>
        <v>1.3306598032263662E-3</v>
      </c>
      <c r="Z17" s="86">
        <f t="shared" si="9"/>
        <v>7.8894043409795259E-4</v>
      </c>
      <c r="AA17" s="84">
        <f t="shared" si="19"/>
        <v>0.99921105956590206</v>
      </c>
      <c r="AB17" s="89">
        <f t="shared" si="20"/>
        <v>1.1273726967028384E-3</v>
      </c>
      <c r="AC17" s="88">
        <f t="shared" si="10"/>
        <v>5.3699801292659156E-4</v>
      </c>
      <c r="AD17" s="91">
        <f t="shared" si="21"/>
        <v>1.116121354536783E-3</v>
      </c>
    </row>
    <row r="18" spans="1:66" ht="17.25" customHeight="1">
      <c r="A18"/>
      <c r="B18" s="44">
        <v>33</v>
      </c>
      <c r="C18" s="44">
        <v>21.996500000000001</v>
      </c>
      <c r="D18" s="20"/>
      <c r="E18" s="32">
        <f t="shared" si="0"/>
        <v>39</v>
      </c>
      <c r="F18" s="30">
        <f t="shared" si="1"/>
        <v>21.5717</v>
      </c>
      <c r="G18" s="26">
        <f t="shared" si="31"/>
        <v>73.892400000000009</v>
      </c>
      <c r="H18" s="9">
        <f t="shared" si="29"/>
        <v>0.15288473668618507</v>
      </c>
      <c r="I18" s="11">
        <f t="shared" si="15"/>
        <v>0.52369632977976988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3773.8</v>
      </c>
      <c r="P18" s="29">
        <f t="shared" si="35"/>
        <v>3773.8</v>
      </c>
      <c r="Q18" s="9">
        <f t="shared" si="36"/>
        <v>9.1338369230843708E-2</v>
      </c>
      <c r="R18" s="11">
        <f t="shared" si="37"/>
        <v>9.1338369230843708E-2</v>
      </c>
      <c r="S18"/>
      <c r="T18" s="79"/>
      <c r="U18" s="90">
        <f t="shared" si="4"/>
        <v>9.1338369230843708E-2</v>
      </c>
      <c r="V18" s="85">
        <f t="shared" si="5"/>
        <v>0.90866163076915629</v>
      </c>
      <c r="W18" s="86">
        <f t="shared" si="6"/>
        <v>3.6661778755338326E-2</v>
      </c>
      <c r="X18" s="86">
        <f t="shared" si="7"/>
        <v>4.4355001397855689E-4</v>
      </c>
      <c r="Y18" s="86">
        <f>X18+Y19</f>
        <v>4.4355001397855689E-4</v>
      </c>
      <c r="Z18" s="86">
        <f t="shared" si="9"/>
        <v>2.6297821556188261E-4</v>
      </c>
      <c r="AA18" s="84">
        <f t="shared" si="19"/>
        <v>0.99973702178443813</v>
      </c>
      <c r="AB18" s="89">
        <f t="shared" si="20"/>
        <v>1.2158105386581594E-3</v>
      </c>
      <c r="AC18" s="88">
        <f t="shared" si="10"/>
        <v>5.7912334161019138E-4</v>
      </c>
      <c r="AD18" s="91">
        <f t="shared" si="21"/>
        <v>5.7912334161019138E-4</v>
      </c>
      <c r="AU18" s="194" t="s">
        <v>80</v>
      </c>
      <c r="AV18" s="235">
        <f t="shared" ref="AV18:AW18" si="38">SLOPE(AV21:AV22,AV19:AV20)*0.65+INTERCEPT(AV21:AV22,AV19:AV20)</f>
        <v>49.623889628015341</v>
      </c>
      <c r="AW18" s="236">
        <f t="shared" si="38"/>
        <v>48.817492022158717</v>
      </c>
      <c r="AX18" s="191">
        <f>SLOPE(AX21:AX22,AX19:AX20)*0.65+INTERCEPT(AX21:AX22,AX19:AX20)</f>
        <v>49.163389179755299</v>
      </c>
      <c r="AY18" s="237">
        <f>SLOPE(AY21:AY22,AY19:AY20)*0.65+INTERCEPT(AY21:AY22,AY19:AY20)</f>
        <v>19.474053281105</v>
      </c>
    </row>
    <row r="19" spans="1:66" ht="17.25" customHeight="1" thickBot="1">
      <c r="A19"/>
      <c r="B19" s="44">
        <v>27</v>
      </c>
      <c r="C19" s="44">
        <v>17.9724</v>
      </c>
      <c r="E19" s="32">
        <f t="shared" si="0"/>
        <v>33</v>
      </c>
      <c r="F19" s="30">
        <f t="shared" si="1"/>
        <v>21.996500000000001</v>
      </c>
      <c r="G19" s="26">
        <f t="shared" si="31"/>
        <v>52.320700000000002</v>
      </c>
      <c r="H19" s="9">
        <f t="shared" si="29"/>
        <v>0.15589541438633348</v>
      </c>
      <c r="I19" s="11">
        <f t="shared" si="15"/>
        <v>0.3708115930935848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4"/>
        <v>0</v>
      </c>
      <c r="V19" s="93">
        <f t="shared" si="5"/>
        <v>1</v>
      </c>
      <c r="W19" s="94">
        <f t="shared" si="6"/>
        <v>2.6027280972831367E-2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0"/>
        <v>0</v>
      </c>
      <c r="AD19" s="98">
        <f>AC19</f>
        <v>0</v>
      </c>
      <c r="AU19" s="193"/>
      <c r="AV19" s="170">
        <f t="shared" ref="AV19:AW19" si="39">INDEX(AV8:AV16,MATCH(0.65,AV8:AV16,-1))</f>
        <v>0.89893322220474037</v>
      </c>
      <c r="AW19" s="170">
        <f t="shared" si="39"/>
        <v>1</v>
      </c>
      <c r="AX19" s="170">
        <f>INDEX(AX8:AX16,MATCH(0.65,AX8:AX16,-1))</f>
        <v>0.94946661110237018</v>
      </c>
      <c r="AY19" s="170">
        <f>INDEX(AY8:AY16,MATCH(0.65,AY8:AY16,-1))</f>
        <v>0.87133055579470731</v>
      </c>
    </row>
    <row r="20" spans="1:66" ht="17.25" customHeight="1">
      <c r="A20"/>
      <c r="B20" s="44">
        <v>21</v>
      </c>
      <c r="C20" s="44">
        <v>9.8625000000000007</v>
      </c>
      <c r="E20" s="32">
        <f t="shared" si="0"/>
        <v>27</v>
      </c>
      <c r="F20" s="30">
        <f t="shared" si="1"/>
        <v>17.9724</v>
      </c>
      <c r="G20" s="26">
        <f t="shared" si="31"/>
        <v>30.324200000000001</v>
      </c>
      <c r="H20" s="9">
        <f t="shared" si="29"/>
        <v>0.12737547998622234</v>
      </c>
      <c r="I20" s="11">
        <f t="shared" si="15"/>
        <v>0.21491617870725133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2.0993982651048504</v>
      </c>
      <c r="AC20" s="78">
        <f>SUM(AC8:AC19)</f>
        <v>1</v>
      </c>
      <c r="AD20" s="148"/>
      <c r="AV20" s="170" cm="1">
        <f t="array" ref="AV20">INDEX(AV8:AV16,MATCH(0.65,AV8:AV16,-1)+1)</f>
        <v>0.34482902402919585</v>
      </c>
      <c r="AW20" s="170" cm="1">
        <f t="array" ref="AW20">INDEX(AW8:AW16,MATCH(0.65,AW8:AW16,-1)+1)</f>
        <v>0.26230896658534364</v>
      </c>
      <c r="AX20" s="170" cm="1">
        <f t="array" ref="AX20">INDEX(AX8:AX16,MATCH(0.65,AX8:AX16,-1)+1)</f>
        <v>0.30356899530726977</v>
      </c>
      <c r="AY20" s="170" cm="1">
        <f t="array" ref="AY20">INDEX(AY8:AY16,MATCH(0.65,AY8:AY16,-1)+1)</f>
        <v>0.58861428913732228</v>
      </c>
      <c r="BD20" s="169"/>
    </row>
    <row r="21" spans="1:66" ht="17.25" customHeight="1">
      <c r="A21"/>
      <c r="B21" s="44">
        <v>15</v>
      </c>
      <c r="C21" s="44">
        <v>2.4134000000000002</v>
      </c>
      <c r="E21" s="32">
        <f t="shared" si="0"/>
        <v>21</v>
      </c>
      <c r="F21" s="30">
        <f t="shared" si="1"/>
        <v>9.8625000000000007</v>
      </c>
      <c r="G21" s="26">
        <f t="shared" si="31"/>
        <v>12.351800000000001</v>
      </c>
      <c r="H21" s="9">
        <f t="shared" si="29"/>
        <v>6.9898325842075518E-2</v>
      </c>
      <c r="I21" s="11">
        <f t="shared" si="15"/>
        <v>8.7540698721028987E-2</v>
      </c>
      <c r="K21"/>
      <c r="L21"/>
      <c r="N21" t="s">
        <v>80</v>
      </c>
      <c r="O21" s="159">
        <f>N11+(0.65-R11)/(R10-R11)*(N10-N11)</f>
        <v>19.386188251001329</v>
      </c>
      <c r="S21"/>
      <c r="T21"/>
      <c r="W21" t="s">
        <v>80</v>
      </c>
      <c r="X21" s="159">
        <f>N10+(0.65-AD10)/(AD9-AD10)*(N9-N10)</f>
        <v>48.291945396466261</v>
      </c>
      <c r="AV21" s="170">
        <f t="shared" ref="AV21:AW21" si="40">INDEX($AU$8:$AU$16,MATCH(0.65,AV8:AV16,-1))</f>
        <v>64</v>
      </c>
      <c r="AW21" s="170">
        <f t="shared" si="40"/>
        <v>64</v>
      </c>
      <c r="AX21" s="170">
        <f>INDEX($AU$8:$AU$16,MATCH(0.65,AX8:AX16,-1))</f>
        <v>64</v>
      </c>
      <c r="AY21" s="170">
        <f>INDEX($AU$8:$AU$16,MATCH(0.65,AY8:AY16,-1))</f>
        <v>32</v>
      </c>
      <c r="BD21" s="169"/>
    </row>
    <row r="22" spans="1:66" ht="17.25" customHeight="1">
      <c r="A22"/>
      <c r="B22" s="44">
        <v>9</v>
      </c>
      <c r="C22" s="44">
        <v>7.5899999999999995E-2</v>
      </c>
      <c r="E22" s="32">
        <f t="shared" si="0"/>
        <v>15</v>
      </c>
      <c r="F22" s="30">
        <f t="shared" si="1"/>
        <v>2.4134000000000002</v>
      </c>
      <c r="G22" s="26">
        <f t="shared" si="31"/>
        <v>2.4893000000000001</v>
      </c>
      <c r="H22" s="9">
        <f t="shared" si="29"/>
        <v>1.7104448120381754E-2</v>
      </c>
      <c r="I22" s="11">
        <f t="shared" si="15"/>
        <v>1.7642372878953469E-2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16</v>
      </c>
      <c r="BD22" s="169"/>
    </row>
    <row r="23" spans="1:66" ht="17.25" customHeight="1" thickBot="1">
      <c r="A23"/>
      <c r="B23" s="63">
        <v>8</v>
      </c>
      <c r="C23" s="63">
        <v>0</v>
      </c>
      <c r="E23" s="32">
        <f t="shared" si="0"/>
        <v>9</v>
      </c>
      <c r="F23" s="30">
        <f t="shared" si="1"/>
        <v>7.5899999999999995E-2</v>
      </c>
      <c r="G23" s="26">
        <f>F23</f>
        <v>7.5899999999999995E-2</v>
      </c>
      <c r="H23" s="9">
        <f t="shared" si="29"/>
        <v>5.3792475857171419E-4</v>
      </c>
      <c r="I23" s="11">
        <f>H23</f>
        <v>5.3792475857171419E-4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8</v>
      </c>
      <c r="F24" s="30">
        <f t="shared" si="1"/>
        <v>0</v>
      </c>
      <c r="G24" s="26">
        <f>F24</f>
        <v>0</v>
      </c>
      <c r="H24" s="9">
        <f t="shared" ref="H24" si="41">F24/$C$6</f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2">SLOPE(AV27:AV28,AV25:AV26)*0.84+INTERCEPT(AV27:AV28,AV25:AV26)</f>
        <v>60.596555094220321</v>
      </c>
      <c r="AW24" s="236">
        <f t="shared" si="42"/>
        <v>57.05942492441541</v>
      </c>
      <c r="AX24" s="191">
        <f>SLOPE(AX27:AX28,AX25:AX26)*0.84+INTERCEPT(AX27:AX28,AX25:AX26)</f>
        <v>58.576645787794504</v>
      </c>
      <c r="AY24" s="237">
        <f>SLOPE(AY27:AY28,AY25:AY26)*0.84+INTERCEPT(AY27:AY28,AY25:AY26)</f>
        <v>30.226883445221731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3">INDEX(AV8:AV16,MATCH(0.84,AV8:AV16,-1))</f>
        <v>0.89893322220474037</v>
      </c>
      <c r="AW25" s="170">
        <f t="shared" si="43"/>
        <v>1</v>
      </c>
      <c r="AX25" s="170">
        <f>INDEX(AX8:AX16,MATCH(0.84,AX8:AX16,-1))</f>
        <v>0.94946661110237018</v>
      </c>
      <c r="AY25" s="170">
        <f>INDEX(AY8:AY16,MATCH(0.84,AY8:AY16,-1))</f>
        <v>0.87133055579470731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E18+(0.65-I18)/(I17-I18)*(E17-E18)</f>
        <v>44.772319302962089</v>
      </c>
      <c r="I26" s="23"/>
      <c r="M26"/>
      <c r="N26" s="287"/>
      <c r="O26"/>
      <c r="P26"/>
      <c r="Q26"/>
      <c r="R26"/>
      <c r="Z26" s="82"/>
      <c r="AV26" s="170">
        <f t="shared" ref="AV26:AW26" si="44">INDEX(AV8:AV16,MATCH(0.84,AV8:AV16,-1)+1)</f>
        <v>0.34482902402919585</v>
      </c>
      <c r="AW26" s="170">
        <f t="shared" si="44"/>
        <v>0.26230896658534364</v>
      </c>
      <c r="AX26" s="170">
        <f>INDEX(AX8:AX16,MATCH(0.84,AX8:AX16,-1)+1)</f>
        <v>0.30356899530726977</v>
      </c>
      <c r="AY26" s="170">
        <f>INDEX(AY8:AY16,MATCH(0.84,AY8:AY16,-1)+1)</f>
        <v>0.58861428913732228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5">SLOPE(F30:F31,F28:F29)*0.84+INTERCEPT(F30:F31,F28:F29)</f>
        <v>57.396539288333628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6">INDEX($AU$8:$AU$16,MATCH(0.84,AV8:AV16,-1))</f>
        <v>64</v>
      </c>
      <c r="AW27" s="170">
        <f t="shared" si="46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0.89234346673016873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7">P28-P29</f>
        <v>6.4589048594752674E-2</v>
      </c>
      <c r="R28" s="123">
        <f>Q28</f>
        <v>6.4589048594752674E-2</v>
      </c>
      <c r="T28" s="113"/>
      <c r="U28" s="115">
        <f>U29+R28</f>
        <v>1</v>
      </c>
      <c r="V28" s="115">
        <f>U28-V31-V34-V37-V40-V43</f>
        <v>0.23193449837882665</v>
      </c>
      <c r="X28" s="130">
        <v>63</v>
      </c>
      <c r="Y28" s="131">
        <f>V28</f>
        <v>0.23193449837882665</v>
      </c>
      <c r="Z28" s="132">
        <f>ROUND(Y28*100,0)</f>
        <v>23</v>
      </c>
      <c r="AV28" s="170">
        <f t="shared" ref="AV28:AW28" si="48">INDEX($AU$8:$AU$16,MATCH(0.84,AV8:AV16,-1)+1)</f>
        <v>32</v>
      </c>
      <c r="AW28" s="170">
        <f t="shared" si="48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(I14-I15)/(E14-E15)*(B29-E15)+I15</f>
        <v>0.89234346673016873</v>
      </c>
      <c r="F29" s="170">
        <f>INDEX(I8:I24,MATCH(0.84,I8:I24,-1)+1)</f>
        <v>0.8362958175109747</v>
      </c>
      <c r="K29" s="44">
        <v>63</v>
      </c>
      <c r="L29" s="69">
        <f>((R9-R10)/(N9-N10))*(K29-N10)+R10</f>
        <v>0.97847843608032603</v>
      </c>
      <c r="N29" s="111"/>
      <c r="O29" s="124">
        <v>63</v>
      </c>
      <c r="P29" s="85">
        <f t="shared" ref="P29:P34" si="49">(C29+L29)/2</f>
        <v>0.93541095140524733</v>
      </c>
      <c r="Q29" s="119">
        <f t="shared" si="47"/>
        <v>0.3346908995681479</v>
      </c>
      <c r="R29" s="125">
        <f t="shared" ref="R29:R32" si="50">Q29/2</f>
        <v>0.16734544978407395</v>
      </c>
      <c r="S29" s="12"/>
      <c r="T29" s="129">
        <v>63</v>
      </c>
      <c r="U29" s="115">
        <f>P29</f>
        <v>0.93541095140524733</v>
      </c>
      <c r="V29" s="115"/>
      <c r="W29" s="12"/>
      <c r="X29" s="133">
        <v>31.5</v>
      </c>
      <c r="Y29" s="88">
        <f>V31</f>
        <v>0.31322887995513493</v>
      </c>
      <c r="Z29" s="134">
        <f t="shared" ref="Z29:Z33" si="51">ROUND(Y29*100,0)</f>
        <v>31</v>
      </c>
    </row>
    <row r="30" spans="1:66" customFormat="1" ht="14.4">
      <c r="B30" s="44">
        <v>31.5</v>
      </c>
      <c r="C30" s="69">
        <f>(I19-I20)/(E19-E20)*(B30-E20)+I20</f>
        <v>0.33183773949700146</v>
      </c>
      <c r="F30" s="170">
        <f>INDEX(E8:E24,MATCH(0.84,I8:I24,-1))</f>
        <v>63</v>
      </c>
      <c r="K30" s="44">
        <v>31.5</v>
      </c>
      <c r="L30" s="69">
        <f>R10</f>
        <v>0.86960236417719727</v>
      </c>
      <c r="N30" s="111"/>
      <c r="O30" s="124">
        <v>31.5</v>
      </c>
      <c r="P30" s="85">
        <f t="shared" si="49"/>
        <v>0.60072005183709942</v>
      </c>
      <c r="Q30" s="119">
        <f t="shared" si="47"/>
        <v>0.2917668603421219</v>
      </c>
      <c r="R30" s="125">
        <f t="shared" si="50"/>
        <v>0.14588343017106095</v>
      </c>
      <c r="S30" s="12"/>
      <c r="T30" s="114"/>
      <c r="U30" s="115">
        <f>U29-R29</f>
        <v>0.76806550162117337</v>
      </c>
      <c r="V30" s="115"/>
      <c r="W30" s="12"/>
      <c r="X30" s="133">
        <v>16</v>
      </c>
      <c r="Y30" s="88">
        <f>V34</f>
        <v>0.19916910311977823</v>
      </c>
      <c r="Z30" s="134">
        <f t="shared" si="51"/>
        <v>20</v>
      </c>
    </row>
    <row r="31" spans="1:66" customFormat="1" ht="14.4">
      <c r="B31" s="44">
        <v>16</v>
      </c>
      <c r="C31" s="69">
        <f>(I21-I22)/(E21-E22)*(B31-E22)+I22</f>
        <v>2.929209385263272E-2</v>
      </c>
      <c r="F31" s="170">
        <f>INDEX(E8:E24,MATCH(0.84,I8:I24,-1)+1)</f>
        <v>57</v>
      </c>
      <c r="K31" s="44">
        <v>16</v>
      </c>
      <c r="L31" s="69">
        <f>R11</f>
        <v>0.58861428913732228</v>
      </c>
      <c r="N31" s="111"/>
      <c r="O31" s="124">
        <v>16</v>
      </c>
      <c r="P31" s="85">
        <f t="shared" si="49"/>
        <v>0.30895319149497752</v>
      </c>
      <c r="Q31" s="119">
        <f t="shared" si="47"/>
        <v>0.10657134589743464</v>
      </c>
      <c r="R31" s="125">
        <f t="shared" si="50"/>
        <v>5.3285672948717319E-2</v>
      </c>
      <c r="S31" s="12"/>
      <c r="T31" s="114"/>
      <c r="U31" s="115">
        <f>U32+R29</f>
        <v>0.76806550162117337</v>
      </c>
      <c r="V31" s="115">
        <f>U31-V34-V37-V40-V43</f>
        <v>0.31322887995513493</v>
      </c>
      <c r="W31" s="12"/>
      <c r="X31" s="133">
        <v>8</v>
      </c>
      <c r="Y31" s="88">
        <f>V37</f>
        <v>0.10318861776279975</v>
      </c>
      <c r="Z31" s="134">
        <f t="shared" si="51"/>
        <v>10</v>
      </c>
    </row>
    <row r="32" spans="1:66" customFormat="1" ht="14.4">
      <c r="B32" s="44">
        <v>8</v>
      </c>
      <c r="C32" s="69">
        <v>0</v>
      </c>
      <c r="K32" s="44">
        <v>8</v>
      </c>
      <c r="L32" s="69">
        <f>R12</f>
        <v>0.40476369119508576</v>
      </c>
      <c r="N32" s="111"/>
      <c r="O32" s="124">
        <v>8</v>
      </c>
      <c r="P32" s="85">
        <f t="shared" si="49"/>
        <v>0.20238184559754288</v>
      </c>
      <c r="Q32" s="119">
        <f t="shared" si="47"/>
        <v>9.9805889628164876E-2</v>
      </c>
      <c r="R32" s="125">
        <f t="shared" si="50"/>
        <v>4.9902944814082438E-2</v>
      </c>
      <c r="S32" s="12"/>
      <c r="T32" s="114">
        <v>31.5</v>
      </c>
      <c r="U32" s="115">
        <f>P30</f>
        <v>0.60072005183709942</v>
      </c>
      <c r="V32" s="115"/>
      <c r="W32" s="12"/>
      <c r="X32" s="133">
        <v>2</v>
      </c>
      <c r="Y32" s="88">
        <f>V40</f>
        <v>6.1958602695762227E-2</v>
      </c>
      <c r="Z32" s="134">
        <f t="shared" si="51"/>
        <v>6</v>
      </c>
    </row>
    <row r="33" spans="2:26" customFormat="1" ht="15" thickBot="1">
      <c r="B33" s="44">
        <v>2</v>
      </c>
      <c r="C33" s="69">
        <v>0</v>
      </c>
      <c r="K33" s="65">
        <v>2</v>
      </c>
      <c r="L33" s="69">
        <f>R14</f>
        <v>0.20515191193875601</v>
      </c>
      <c r="N33" s="111"/>
      <c r="O33" s="124">
        <v>2</v>
      </c>
      <c r="P33" s="85">
        <f t="shared" si="49"/>
        <v>0.102575955969378</v>
      </c>
      <c r="Q33" s="119">
        <f t="shared" si="47"/>
        <v>2.4111315763359606E-2</v>
      </c>
      <c r="R33" s="125">
        <f>Q33/2</f>
        <v>1.2055657881679803E-2</v>
      </c>
      <c r="S33" s="12"/>
      <c r="T33" s="114"/>
      <c r="U33" s="115">
        <f>U32-R30</f>
        <v>0.45483662166603844</v>
      </c>
      <c r="V33" s="115"/>
      <c r="W33" s="12"/>
      <c r="X33" s="135">
        <v>0.5</v>
      </c>
      <c r="Y33" s="97">
        <f>V43</f>
        <v>9.0520298087698209E-2</v>
      </c>
      <c r="Z33" s="136">
        <f t="shared" si="51"/>
        <v>9</v>
      </c>
    </row>
    <row r="34" spans="2:26" customFormat="1" ht="13.8" thickBot="1">
      <c r="B34" s="65">
        <v>0.5</v>
      </c>
      <c r="C34" s="69">
        <v>0</v>
      </c>
      <c r="K34" s="65">
        <v>0.5</v>
      </c>
      <c r="L34" s="69">
        <f>R16</f>
        <v>0.1569292804120368</v>
      </c>
      <c r="N34" s="111"/>
      <c r="O34" s="126">
        <v>0.5</v>
      </c>
      <c r="P34" s="93">
        <f t="shared" si="49"/>
        <v>7.8464640206018399E-2</v>
      </c>
      <c r="Q34" s="127"/>
      <c r="R34" s="128"/>
      <c r="S34" s="12"/>
      <c r="T34" s="114"/>
      <c r="U34" s="115">
        <f>U35+R30</f>
        <v>0.45483662166603844</v>
      </c>
      <c r="V34" s="115">
        <f>U34-V37-V40-V43</f>
        <v>0.19916910311977823</v>
      </c>
      <c r="W34" s="12"/>
      <c r="X34" s="79"/>
      <c r="Y34" s="79"/>
      <c r="Z34" s="116">
        <f>SUM(Z28:Z33)</f>
        <v>99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0.30895319149497752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0.25566751854626019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0.25566751854626019</v>
      </c>
      <c r="V37" s="115">
        <f>U37-V40-V43</f>
        <v>0.10318861776279975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0.20238184559754288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0.15247890078346044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0.15247890078346044</v>
      </c>
      <c r="V40" s="115">
        <f>U40-V43</f>
        <v>6.1958602695762227E-2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0.102575955969378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9.0520298087698209E-2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9.0520298087698209E-2</v>
      </c>
      <c r="V43" s="115">
        <f>U43</f>
        <v>9.0520298087698209E-2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7.8464640206018399E-2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25"/>
  <sheetViews>
    <sheetView workbookViewId="0">
      <selection activeCell="E21" sqref="E21:G25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134</v>
      </c>
      <c r="C3" s="294"/>
      <c r="D3" s="294" t="s">
        <v>135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pos22a!AV8</f>
        <v>1</v>
      </c>
      <c r="C5" s="212">
        <f>pos22a!AY8</f>
        <v>1</v>
      </c>
      <c r="D5" s="211">
        <f>'pos23'!AV8</f>
        <v>1</v>
      </c>
      <c r="E5" s="212">
        <f>'pos23'!AY8</f>
        <v>1</v>
      </c>
      <c r="F5" s="198">
        <f>0.5*(B5+D5)</f>
        <v>1</v>
      </c>
      <c r="G5" s="169">
        <f>0.5*(C5+E5)</f>
        <v>1</v>
      </c>
      <c r="H5" s="195">
        <f>F5-F6</f>
        <v>0</v>
      </c>
      <c r="I5" s="202">
        <f>G5-G6</f>
        <v>0</v>
      </c>
    </row>
    <row r="6" spans="1:9">
      <c r="A6" s="196">
        <v>128</v>
      </c>
      <c r="B6" s="198">
        <f>pos22a!AV9</f>
        <v>1</v>
      </c>
      <c r="C6" s="199">
        <f>pos22a!AY9</f>
        <v>1</v>
      </c>
      <c r="D6" s="198">
        <f>'pos23'!AV9</f>
        <v>1.0000000000000002</v>
      </c>
      <c r="E6" s="199">
        <f>'pos23'!AY9</f>
        <v>1</v>
      </c>
      <c r="F6" s="198">
        <f t="shared" ref="F6:G13" si="0">0.5*(B6+D6)</f>
        <v>1</v>
      </c>
      <c r="G6" s="169">
        <f t="shared" si="0"/>
        <v>1</v>
      </c>
      <c r="H6" s="195">
        <f t="shared" ref="H6:H12" si="1">F6-F7</f>
        <v>8.2862300538445233E-2</v>
      </c>
      <c r="I6" s="202">
        <f t="shared" ref="I6:I12" si="2">G6-G7</f>
        <v>1.040208922784247E-2</v>
      </c>
    </row>
    <row r="7" spans="1:9">
      <c r="A7" s="196">
        <v>64</v>
      </c>
      <c r="B7" s="198">
        <f>pos22a!AV10</f>
        <v>0.89893322220474037</v>
      </c>
      <c r="C7" s="199">
        <f>pos22a!AY10</f>
        <v>0.97919582154431517</v>
      </c>
      <c r="D7" s="198">
        <f>'pos23'!AV10</f>
        <v>0.93534217671836917</v>
      </c>
      <c r="E7" s="199">
        <f>'pos23'!AY10</f>
        <v>1</v>
      </c>
      <c r="F7" s="198">
        <f t="shared" si="0"/>
        <v>0.91713769946155477</v>
      </c>
      <c r="G7" s="169">
        <f t="shared" si="0"/>
        <v>0.98959791077215753</v>
      </c>
      <c r="H7" s="195">
        <f t="shared" si="1"/>
        <v>0.40743451138708342</v>
      </c>
      <c r="I7" s="202">
        <f t="shared" si="2"/>
        <v>5.6183662684736291E-2</v>
      </c>
    </row>
    <row r="8" spans="1:9">
      <c r="A8" s="196">
        <v>32</v>
      </c>
      <c r="B8" s="198">
        <f>pos22a!AV11</f>
        <v>0.34482902402919585</v>
      </c>
      <c r="C8" s="199">
        <f>pos22a!AY11</f>
        <v>0.87133055579470731</v>
      </c>
      <c r="D8" s="198">
        <f>'pos23'!AV11</f>
        <v>0.67457735211974679</v>
      </c>
      <c r="E8" s="199">
        <f>'pos23'!AY11</f>
        <v>0.99549794038013517</v>
      </c>
      <c r="F8" s="198">
        <f t="shared" si="0"/>
        <v>0.50970318807447135</v>
      </c>
      <c r="G8" s="169">
        <f t="shared" si="0"/>
        <v>0.93341424808742124</v>
      </c>
      <c r="H8" s="195">
        <f t="shared" si="1"/>
        <v>0.33021781894048519</v>
      </c>
      <c r="I8" s="202">
        <f t="shared" si="2"/>
        <v>0.21116698627420716</v>
      </c>
    </row>
    <row r="9" spans="1:9">
      <c r="A9" s="196">
        <v>16</v>
      </c>
      <c r="B9" s="198">
        <f>pos22a!AV12</f>
        <v>2.9292093852632733E-2</v>
      </c>
      <c r="C9" s="199">
        <f>pos22a!AY12</f>
        <v>0.58861428913732228</v>
      </c>
      <c r="D9" s="198">
        <f>'pos23'!AV12</f>
        <v>0.32967864441533956</v>
      </c>
      <c r="E9" s="199">
        <f>'pos23'!AY12</f>
        <v>0.85588023448910588</v>
      </c>
      <c r="F9" s="198">
        <f t="shared" si="0"/>
        <v>0.17948536913398616</v>
      </c>
      <c r="G9" s="169">
        <f t="shared" si="0"/>
        <v>0.72224726181321408</v>
      </c>
      <c r="H9" s="195">
        <f t="shared" si="1"/>
        <v>0.13649562518709596</v>
      </c>
      <c r="I9" s="202">
        <f t="shared" si="2"/>
        <v>0.17502812804616674</v>
      </c>
    </row>
    <row r="10" spans="1:9">
      <c r="A10" s="196">
        <v>8</v>
      </c>
      <c r="B10" s="198">
        <f>pos22a!AV13</f>
        <v>0</v>
      </c>
      <c r="C10" s="199">
        <f>pos22a!AY13</f>
        <v>0.40476369119508571</v>
      </c>
      <c r="D10" s="198">
        <f>'pos23'!AV13</f>
        <v>8.5979487893780404E-2</v>
      </c>
      <c r="E10" s="199">
        <f>'pos23'!AY13</f>
        <v>0.68967457633900886</v>
      </c>
      <c r="F10" s="198">
        <f t="shared" si="0"/>
        <v>4.2989743946890202E-2</v>
      </c>
      <c r="G10" s="169">
        <f t="shared" si="0"/>
        <v>0.54721913376704734</v>
      </c>
      <c r="H10" s="195">
        <f t="shared" si="1"/>
        <v>4.2989743946890202E-2</v>
      </c>
      <c r="I10" s="202">
        <f t="shared" si="2"/>
        <v>0.25053191551800302</v>
      </c>
    </row>
    <row r="11" spans="1:9">
      <c r="A11" s="196">
        <v>2</v>
      </c>
      <c r="B11" s="198">
        <f>pos22a!AV14</f>
        <v>0</v>
      </c>
      <c r="C11" s="199">
        <f>pos22a!AY14</f>
        <v>0.20515191193875598</v>
      </c>
      <c r="D11" s="198">
        <f>'pos23'!AV14</f>
        <v>0</v>
      </c>
      <c r="E11" s="199">
        <f>'pos23'!AY14</f>
        <v>0.38822252455933259</v>
      </c>
      <c r="F11" s="198">
        <f t="shared" si="0"/>
        <v>0</v>
      </c>
      <c r="G11" s="169">
        <f t="shared" si="0"/>
        <v>0.29668721824904432</v>
      </c>
      <c r="H11" s="195">
        <f t="shared" si="1"/>
        <v>0</v>
      </c>
      <c r="I11" s="202">
        <f t="shared" si="2"/>
        <v>4.8884445683252675E-2</v>
      </c>
    </row>
    <row r="12" spans="1:9">
      <c r="A12" s="196">
        <v>1</v>
      </c>
      <c r="B12" s="198">
        <f>pos22a!AV15</f>
        <v>0</v>
      </c>
      <c r="C12" s="199">
        <f>pos22a!AY15</f>
        <v>0.17074209702130133</v>
      </c>
      <c r="D12" s="198">
        <f>'pos23'!AV15</f>
        <v>0</v>
      </c>
      <c r="E12" s="199">
        <f>'pos23'!AY15</f>
        <v>0.32486344811028195</v>
      </c>
      <c r="F12" s="198">
        <f t="shared" si="0"/>
        <v>0</v>
      </c>
      <c r="G12" s="169">
        <f t="shared" si="0"/>
        <v>0.24780277256579164</v>
      </c>
      <c r="H12" s="195">
        <f t="shared" si="1"/>
        <v>0</v>
      </c>
      <c r="I12" s="202">
        <f t="shared" si="2"/>
        <v>0.24780277256579164</v>
      </c>
    </row>
    <row r="13" spans="1:9" ht="13.8" thickBot="1">
      <c r="A13" s="197">
        <v>6.3E-2</v>
      </c>
      <c r="B13" s="200">
        <f>pos22a!AV16</f>
        <v>0</v>
      </c>
      <c r="C13" s="201">
        <f>pos22a!AY16</f>
        <v>0</v>
      </c>
      <c r="D13" s="200">
        <f>'pos23'!AV16</f>
        <v>0</v>
      </c>
      <c r="E13" s="201">
        <f>'pos23'!AY16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43.018943796225614</v>
      </c>
      <c r="G15" s="214">
        <f>SLOPE(G18:G19,G16:G17)*0.65+INTERCEPT(G18:G19,G16:G17)</f>
        <v>12.697798799783424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0.91713769946155477</v>
      </c>
      <c r="G16" s="170">
        <f>INDEX(G5:G13,MATCH(0.65,G5:G13,-1))</f>
        <v>0.72224726181321408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0.50970318807447135</v>
      </c>
      <c r="G17" s="170" cm="1">
        <f t="array" ref="G17">INDEX(G5:G13,MATCH(0.65,G5:G13,-1)+1)</f>
        <v>0.54721913376704734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57.941587386973602</v>
      </c>
      <c r="G21" s="216">
        <f>SLOPE(G24:G25,G22:G23)*0.84+INTERCEPT(G24:G25,G22:G23)</f>
        <v>24.92205663503708</v>
      </c>
    </row>
    <row r="22" spans="1:9">
      <c r="E22" s="12"/>
      <c r="F22" s="170">
        <f>INDEX(F5:F13,MATCH(0.84,F5:F13,-1))</f>
        <v>0.91713769946155477</v>
      </c>
      <c r="G22" s="170">
        <f>INDEX(G5:G13,MATCH(0.84,G5:G13,-1))</f>
        <v>0.93341424808742124</v>
      </c>
    </row>
    <row r="23" spans="1:9">
      <c r="E23" s="12"/>
      <c r="F23" s="170">
        <f>INDEX(F5:F13,MATCH(0.84,F5:F13,-1)+1)</f>
        <v>0.50970318807447135</v>
      </c>
      <c r="G23" s="170">
        <f>INDEX(G5:G13,MATCH(0.84,G5:G13,-1)+1)</f>
        <v>0.72224726181321408</v>
      </c>
    </row>
    <row r="24" spans="1:9">
      <c r="E24" s="12"/>
      <c r="F24" s="170">
        <f>INDEX(A5:A13,MATCH(0.84,F5:F13,-1))</f>
        <v>64</v>
      </c>
      <c r="G24" s="170">
        <f>INDEX(A5:A13,MATCH(0.84,G5:G13,-1))</f>
        <v>32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N114"/>
  <sheetViews>
    <sheetView topLeftCell="AC1" zoomScale="80" zoomScaleNormal="80" workbookViewId="0">
      <selection activeCell="AR31" sqref="AR31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9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5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" style="12" customWidth="1"/>
    <col min="24" max="24" width="32.441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30.5546875" style="12" customWidth="1"/>
    <col min="29" max="29" width="32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43</v>
      </c>
      <c r="D5" s="20"/>
      <c r="E5" s="2" t="s">
        <v>0</v>
      </c>
      <c r="F5" s="34" t="str">
        <f>'pos23'!C5</f>
        <v>position 23</v>
      </c>
      <c r="G5" s="35"/>
      <c r="H5" s="35"/>
      <c r="I5" s="36"/>
      <c r="K5" s="21" t="s">
        <v>12</v>
      </c>
      <c r="L5" s="22" t="str">
        <f>C5</f>
        <v>position 23</v>
      </c>
      <c r="N5" s="2" t="s">
        <v>0</v>
      </c>
      <c r="O5" s="34" t="str">
        <f>'pos23'!L5</f>
        <v>position 23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151.6551</v>
      </c>
      <c r="D6" s="20"/>
      <c r="E6" s="5" t="s">
        <v>4</v>
      </c>
      <c r="F6" s="37">
        <f>'pos23'!C6</f>
        <v>151.6551</v>
      </c>
      <c r="G6" s="38"/>
      <c r="H6" s="38"/>
      <c r="I6" s="39"/>
      <c r="K6" s="27" t="s">
        <v>6</v>
      </c>
      <c r="L6" s="28">
        <f>SUM(L7:L17)</f>
        <v>39984.799999999996</v>
      </c>
      <c r="N6" s="5" t="s">
        <v>4</v>
      </c>
      <c r="O6" s="37">
        <f>'pos23'!L6</f>
        <v>39984.799999999996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53</v>
      </c>
      <c r="L7" s="44">
        <v>184.3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06" t="s">
        <v>62</v>
      </c>
      <c r="V7" s="107" t="s">
        <v>63</v>
      </c>
      <c r="W7" s="108" t="s">
        <v>64</v>
      </c>
      <c r="X7" s="108" t="s">
        <v>65</v>
      </c>
      <c r="Y7" s="108" t="s">
        <v>52</v>
      </c>
      <c r="Z7" s="108" t="s">
        <v>53</v>
      </c>
      <c r="AA7" s="107" t="s">
        <v>66</v>
      </c>
      <c r="AB7" s="107" t="s">
        <v>61</v>
      </c>
      <c r="AC7" s="109" t="s">
        <v>67</v>
      </c>
      <c r="AD7" s="110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94.933300000000003</v>
      </c>
      <c r="C8" s="44">
        <v>1.1313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151.6551</v>
      </c>
      <c r="H8" s="9">
        <f t="shared" ref="H8:H24" si="2">F8/$C$6</f>
        <v>0</v>
      </c>
      <c r="I8" s="10">
        <f t="shared" ref="I8" si="3">I9+H8</f>
        <v>1.0000000000000002</v>
      </c>
      <c r="K8" s="44">
        <v>31.5</v>
      </c>
      <c r="L8" s="44">
        <v>5578.3</v>
      </c>
      <c r="N8" s="42">
        <f>K7</f>
        <v>53</v>
      </c>
      <c r="O8" s="30">
        <f>L7</f>
        <v>184.3</v>
      </c>
      <c r="P8" s="29">
        <f>O8+P9</f>
        <v>39984.800000000003</v>
      </c>
      <c r="Q8" s="9">
        <f>O8/$L$6</f>
        <v>4.6092515155759196E-3</v>
      </c>
      <c r="R8" s="10">
        <f t="shared" ref="R8:R15" si="4">R9+Q8</f>
        <v>1</v>
      </c>
      <c r="S8"/>
      <c r="T8" s="79"/>
      <c r="U8" s="137">
        <f t="shared" ref="U8:U18" si="5">Q8</f>
        <v>4.6092515155759196E-3</v>
      </c>
      <c r="V8" s="138">
        <f t="shared" ref="V8:V18" si="6">1-R8</f>
        <v>0</v>
      </c>
      <c r="W8" s="139">
        <f t="shared" ref="W8:W18" si="7">SQRT(N8/$N$8)</f>
        <v>1</v>
      </c>
      <c r="X8" s="139">
        <f t="shared" ref="X8:X17" si="8">0.67*((N8/$N$8)^3)+0.33*(N8/$N$8)</f>
        <v>1</v>
      </c>
      <c r="Y8" s="139">
        <f t="shared" ref="Y8:Y17" si="9">X8+Y9</f>
        <v>1.5563285499260715</v>
      </c>
      <c r="Z8" s="139">
        <f t="shared" ref="Z8:Z17" si="10">Y8/$Y$8</f>
        <v>1</v>
      </c>
      <c r="AA8" s="140">
        <f>1-Z8</f>
        <v>0</v>
      </c>
      <c r="AB8" s="141">
        <v>0</v>
      </c>
      <c r="AC8" s="131">
        <f t="shared" ref="AC8:AC18" si="11">AB8/$AB$19</f>
        <v>0</v>
      </c>
      <c r="AD8" s="142">
        <f>AC8+AD9</f>
        <v>0.99999999999999989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88.8</v>
      </c>
      <c r="C9" s="44">
        <v>1.4248000000000001</v>
      </c>
      <c r="D9" s="20"/>
      <c r="E9" s="32">
        <f t="shared" si="0"/>
        <v>94.933300000000003</v>
      </c>
      <c r="F9" s="30">
        <f t="shared" si="1"/>
        <v>1.1313</v>
      </c>
      <c r="G9" s="29">
        <f>F9+G10</f>
        <v>151.6551</v>
      </c>
      <c r="H9" s="9">
        <f t="shared" si="2"/>
        <v>7.4596897829350937E-3</v>
      </c>
      <c r="I9" s="10">
        <f t="shared" ref="I9:I22" si="16">I10+H9</f>
        <v>1.0000000000000002</v>
      </c>
      <c r="K9" s="44">
        <v>16</v>
      </c>
      <c r="L9" s="44">
        <v>6645.7</v>
      </c>
      <c r="N9" s="42">
        <f t="shared" ref="N9:O15" si="17">K8</f>
        <v>31.5</v>
      </c>
      <c r="O9" s="30">
        <f t="shared" si="17"/>
        <v>5578.3</v>
      </c>
      <c r="P9" s="29">
        <f t="shared" ref="P9:P15" si="18">O9+P10</f>
        <v>39800.5</v>
      </c>
      <c r="Q9" s="9">
        <f t="shared" ref="Q9:Q15" si="19">O9/$L$6</f>
        <v>0.13951051399531825</v>
      </c>
      <c r="R9" s="11">
        <f t="shared" si="4"/>
        <v>0.9953907484844241</v>
      </c>
      <c r="S9"/>
      <c r="T9" s="79"/>
      <c r="U9" s="90">
        <f t="shared" si="5"/>
        <v>0.13951051399531825</v>
      </c>
      <c r="V9" s="85">
        <f t="shared" si="6"/>
        <v>4.6092515155758962E-3</v>
      </c>
      <c r="W9" s="86">
        <f t="shared" si="7"/>
        <v>0.77093425312506991</v>
      </c>
      <c r="X9" s="86">
        <f t="shared" si="8"/>
        <v>0.3367947449908314</v>
      </c>
      <c r="Y9" s="86">
        <f t="shared" si="9"/>
        <v>0.5563285499260715</v>
      </c>
      <c r="Z9" s="86">
        <f t="shared" si="10"/>
        <v>0.35746215023331557</v>
      </c>
      <c r="AA9" s="84">
        <f t="shared" ref="AA9:AA18" si="20">1-Z9</f>
        <v>0.64253784976668449</v>
      </c>
      <c r="AB9" s="89">
        <f t="shared" ref="AB9:AB18" si="21">X9*(U9/W9)*(AA9/V9)</f>
        <v>8.4961703536804141</v>
      </c>
      <c r="AC9" s="88">
        <f t="shared" si="11"/>
        <v>0.9630339450650377</v>
      </c>
      <c r="AD9" s="91">
        <f t="shared" ref="AD9:AD17" si="22">AC9+AD10</f>
        <v>0.99999999999999989</v>
      </c>
      <c r="AU9" s="58">
        <v>128</v>
      </c>
      <c r="AV9" s="168">
        <f t="shared" ref="AV9:AV16" si="23">IFERROR(SLOPE(BE9:BF9,BC9:BD9)*AU9+INTERCEPT(BE9:BF9,BC9:BD9),0)</f>
        <v>1.0000000000000002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6.4657823281631055E-2</v>
      </c>
      <c r="BA9" s="189">
        <f t="shared" ref="BA9:BA15" si="25">AY9-AY10</f>
        <v>0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94.933300000000003</v>
      </c>
      <c r="BE9" s="170">
        <f t="shared" ref="BE9:BE16" si="27">INDEX($I$8:$I$24,MATCH(AU9,$E$8:$E$24,-1))</f>
        <v>1.0000000000000002</v>
      </c>
      <c r="BF9" s="172" cm="1">
        <f t="array" ref="BF9">IFERROR(INDEX($I$8:$I$24,MATCH(AU9,$E$8:$E$24,-1)+1),BE9)</f>
        <v>1.0000000000000002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82.666700000000006</v>
      </c>
      <c r="C10" s="44">
        <v>1.8067</v>
      </c>
      <c r="D10" s="20"/>
      <c r="E10" s="32">
        <f t="shared" si="0"/>
        <v>88.8</v>
      </c>
      <c r="F10" s="30">
        <f t="shared" si="1"/>
        <v>1.4248000000000001</v>
      </c>
      <c r="G10" s="26">
        <f>F10+G11</f>
        <v>150.52379999999999</v>
      </c>
      <c r="H10" s="9">
        <f t="shared" si="2"/>
        <v>9.3950022122566267E-3</v>
      </c>
      <c r="I10" s="11">
        <f t="shared" si="16"/>
        <v>0.99254031021706512</v>
      </c>
      <c r="K10" s="44">
        <v>8</v>
      </c>
      <c r="L10" s="44">
        <v>7104.4</v>
      </c>
      <c r="N10" s="42">
        <f t="shared" si="17"/>
        <v>16</v>
      </c>
      <c r="O10" s="30">
        <f t="shared" si="17"/>
        <v>6645.7</v>
      </c>
      <c r="P10" s="29">
        <f t="shared" si="18"/>
        <v>34222.199999999997</v>
      </c>
      <c r="Q10" s="9">
        <f t="shared" si="19"/>
        <v>0.16620565815009705</v>
      </c>
      <c r="R10" s="11">
        <f t="shared" si="4"/>
        <v>0.85588023448910588</v>
      </c>
      <c r="S10"/>
      <c r="T10" s="79"/>
      <c r="U10" s="90">
        <f t="shared" si="5"/>
        <v>0.16620565815009705</v>
      </c>
      <c r="V10" s="85">
        <f t="shared" si="6"/>
        <v>0.14411976551089412</v>
      </c>
      <c r="W10" s="86">
        <f t="shared" si="7"/>
        <v>0.54944225579475614</v>
      </c>
      <c r="X10" s="86">
        <f t="shared" si="8"/>
        <v>0.11805611343592362</v>
      </c>
      <c r="Y10" s="86">
        <f t="shared" si="9"/>
        <v>0.21953380493524016</v>
      </c>
      <c r="Z10" s="86">
        <f t="shared" si="10"/>
        <v>0.14105877897418795</v>
      </c>
      <c r="AA10" s="84">
        <f t="shared" si="20"/>
        <v>0.85894122102581205</v>
      </c>
      <c r="AB10" s="89">
        <f t="shared" si="21"/>
        <v>0.21283944994391329</v>
      </c>
      <c r="AC10" s="88">
        <f t="shared" si="11"/>
        <v>2.4125177181289544E-2</v>
      </c>
      <c r="AD10" s="91">
        <f t="shared" si="22"/>
        <v>3.6966054934962175E-2</v>
      </c>
      <c r="AU10" s="58">
        <v>64</v>
      </c>
      <c r="AV10" s="168">
        <f t="shared" si="23"/>
        <v>0.93534217671836917</v>
      </c>
      <c r="AW10" s="168">
        <f t="shared" si="12"/>
        <v>1</v>
      </c>
      <c r="AX10" s="168">
        <f t="shared" si="13"/>
        <v>0.96767108835918458</v>
      </c>
      <c r="AY10" s="168">
        <f t="shared" si="24"/>
        <v>1</v>
      </c>
      <c r="AZ10" s="188">
        <f t="shared" si="14"/>
        <v>0.26076482459862238</v>
      </c>
      <c r="BA10" s="189">
        <f t="shared" si="25"/>
        <v>4.5020596198648288E-3</v>
      </c>
      <c r="BB10" s="74"/>
      <c r="BC10" s="171">
        <f t="shared" si="26"/>
        <v>64.2667</v>
      </c>
      <c r="BD10" s="170" cm="1">
        <f t="array" ref="BD10">IFERROR(INDEX($E$8:$E$24,MATCH(AU10,$E$8:$E$24,-1)+1),BC10)</f>
        <v>58.133299999999998</v>
      </c>
      <c r="BE10" s="170">
        <f t="shared" si="27"/>
        <v>0.9364452629684068</v>
      </c>
      <c r="BF10" s="172" cm="1">
        <f t="array" ref="BF10">IFERROR(INDEX($I$8:$I$24,MATCH(AU10,$E$8:$E$24,-1)+1),BE10)</f>
        <v>0.91107717445704117</v>
      </c>
      <c r="BG10" s="170" t="str">
        <f t="shared" si="15"/>
        <v>-</v>
      </c>
      <c r="BH10" s="170" t="str" cm="1">
        <f t="array" ref="BH10">IFERROR(INDEX($N$8:$N$24,MATCH(AU10,$N$8:$N$24,-1)+1),BG10)</f>
        <v>-</v>
      </c>
      <c r="BI10" s="170">
        <f t="shared" ref="BI10:BI13" si="30">IFERROR(INDEX($AD$8:$AD$24,MATCH(AU10,$N$8:$N$24,-1)),1)</f>
        <v>1</v>
      </c>
      <c r="BJ10" s="172" cm="1">
        <f t="array" ref="BJ10">IFERROR(INDEX($AD$8:$AD$24,MATCH(AU10,$N$8:$N$24,-1)+1),BI10)</f>
        <v>1</v>
      </c>
      <c r="BK10" s="170" t="str">
        <f t="shared" si="28"/>
        <v>-</v>
      </c>
      <c r="BL10" s="170" t="str" cm="1">
        <f t="array" ref="BL10">IFERROR(INDEX($N$8:$N$24,MATCH(AU10,$N$8:$N$24,-1)+1),BK10)</f>
        <v>-</v>
      </c>
      <c r="BM10" s="170">
        <f t="shared" si="29"/>
        <v>1</v>
      </c>
      <c r="BN10" s="172" cm="1">
        <f t="array" ref="BN10">IFERROR(INDEX($R$8:$R$24,MATCH(AU10,$N$8:$N$24,-1)+1),BM10)</f>
        <v>1</v>
      </c>
    </row>
    <row r="11" spans="1:66" ht="17.25" customHeight="1">
      <c r="A11"/>
      <c r="B11" s="44">
        <v>76.533299999999997</v>
      </c>
      <c r="C11" s="44">
        <v>2.3073000000000001</v>
      </c>
      <c r="D11" s="20"/>
      <c r="E11" s="32">
        <f t="shared" si="0"/>
        <v>82.666700000000006</v>
      </c>
      <c r="F11" s="30">
        <f t="shared" si="1"/>
        <v>1.8067</v>
      </c>
      <c r="G11" s="26">
        <f t="shared" ref="G11:G22" si="31">G12+F11</f>
        <v>149.09899999999999</v>
      </c>
      <c r="H11" s="9">
        <f t="shared" si="2"/>
        <v>1.1913216238688972E-2</v>
      </c>
      <c r="I11" s="11">
        <f t="shared" si="16"/>
        <v>0.98314530800480848</v>
      </c>
      <c r="K11" s="44">
        <v>4</v>
      </c>
      <c r="L11" s="44">
        <v>4949.1000000000004</v>
      </c>
      <c r="N11" s="42">
        <f t="shared" si="17"/>
        <v>8</v>
      </c>
      <c r="O11" s="30">
        <f t="shared" si="17"/>
        <v>7104.4</v>
      </c>
      <c r="P11" s="29">
        <f t="shared" si="18"/>
        <v>27576.5</v>
      </c>
      <c r="Q11" s="9">
        <f t="shared" si="19"/>
        <v>0.17767751745663354</v>
      </c>
      <c r="R11" s="11">
        <f t="shared" si="4"/>
        <v>0.68967457633900886</v>
      </c>
      <c r="S11"/>
      <c r="T11" s="79"/>
      <c r="U11" s="90">
        <f t="shared" si="5"/>
        <v>0.17767751745663354</v>
      </c>
      <c r="V11" s="85">
        <f t="shared" si="6"/>
        <v>0.31032542366099114</v>
      </c>
      <c r="W11" s="86">
        <f t="shared" si="7"/>
        <v>0.38851434494290565</v>
      </c>
      <c r="X11" s="86">
        <f t="shared" si="8"/>
        <v>5.2115504745528188E-2</v>
      </c>
      <c r="Y11" s="86">
        <f t="shared" si="9"/>
        <v>0.10147769149931654</v>
      </c>
      <c r="Z11" s="86">
        <f t="shared" si="10"/>
        <v>6.520325769525781E-2</v>
      </c>
      <c r="AA11" s="84">
        <f t="shared" si="20"/>
        <v>0.93479674230474219</v>
      </c>
      <c r="AB11" s="89">
        <f t="shared" si="21"/>
        <v>7.179466947123328E-2</v>
      </c>
      <c r="AC11" s="88">
        <f t="shared" si="11"/>
        <v>8.1378669326670795E-3</v>
      </c>
      <c r="AD11" s="91">
        <f t="shared" si="22"/>
        <v>1.2840877753672634E-2</v>
      </c>
      <c r="AU11" s="58">
        <v>32</v>
      </c>
      <c r="AV11" s="168">
        <f t="shared" si="23"/>
        <v>0.67457735211974679</v>
      </c>
      <c r="AW11" s="168">
        <f t="shared" si="12"/>
        <v>0.99999999999999989</v>
      </c>
      <c r="AX11" s="168">
        <f t="shared" si="13"/>
        <v>0.83728867605987334</v>
      </c>
      <c r="AY11" s="168">
        <f t="shared" si="24"/>
        <v>0.99549794038013517</v>
      </c>
      <c r="AZ11" s="188">
        <f t="shared" si="14"/>
        <v>0.34489870770440723</v>
      </c>
      <c r="BA11" s="189">
        <f t="shared" si="25"/>
        <v>0.13961770589102929</v>
      </c>
      <c r="BB11" s="74"/>
      <c r="BC11" s="171">
        <f t="shared" si="26"/>
        <v>33.6</v>
      </c>
      <c r="BD11" s="170" cm="1">
        <f t="array" ref="BD11">IFERROR(INDEX($E$8:$E$24,MATCH(AU11,$E$8:$E$24,-1)+1),BC11)</f>
        <v>27.466699999999999</v>
      </c>
      <c r="BE11" s="170">
        <f t="shared" si="27"/>
        <v>0.70078157608942926</v>
      </c>
      <c r="BF11" s="172" cm="1">
        <f t="array" ref="BF11">IFERROR(INDEX($I$8:$I$24,MATCH(AU11,$E$8:$E$24,-1)+1),BE11)</f>
        <v>0.60033259679364559</v>
      </c>
      <c r="BG11" s="170">
        <f t="shared" si="15"/>
        <v>53</v>
      </c>
      <c r="BH11" s="170" cm="1">
        <f t="array" ref="BH11">IFERROR(INDEX($N$8:$N$24,MATCH(AU11,$N$8:$N$24,-1)+1),BG11)</f>
        <v>31.5</v>
      </c>
      <c r="BI11" s="170">
        <f t="shared" si="30"/>
        <v>0.99999999999999989</v>
      </c>
      <c r="BJ11" s="172" cm="1">
        <f t="array" ref="BJ11">IFERROR(INDEX($AD$8:$AD$24,MATCH(AU11,$N$8:$N$24,-1)+1),BI11)</f>
        <v>0.99999999999999989</v>
      </c>
      <c r="BK11" s="170">
        <f t="shared" si="28"/>
        <v>53</v>
      </c>
      <c r="BL11" s="170" cm="1">
        <f t="array" ref="BL11">IFERROR(INDEX($N$8:$N$24,MATCH(AU11,$N$8:$N$24,-1)+1),BK11)</f>
        <v>31.5</v>
      </c>
      <c r="BM11" s="170">
        <f t="shared" si="29"/>
        <v>1</v>
      </c>
      <c r="BN11" s="172" cm="1">
        <f t="array" ref="BN11">IFERROR(INDEX($R$8:$R$24,MATCH(AU11,$N$8:$N$24,-1)+1),BM11)</f>
        <v>0.9953907484844241</v>
      </c>
    </row>
    <row r="12" spans="1:66" ht="17.25" customHeight="1">
      <c r="A12"/>
      <c r="B12" s="44">
        <v>70.400000000000006</v>
      </c>
      <c r="C12" s="44">
        <v>2.9683000000000002</v>
      </c>
      <c r="D12" s="20"/>
      <c r="E12" s="32">
        <f t="shared" si="0"/>
        <v>76.533299999999997</v>
      </c>
      <c r="F12" s="30">
        <f t="shared" si="1"/>
        <v>2.3073000000000001</v>
      </c>
      <c r="G12" s="26">
        <f t="shared" si="31"/>
        <v>147.29229999999998</v>
      </c>
      <c r="H12" s="9">
        <f t="shared" si="2"/>
        <v>1.5214127319160385E-2</v>
      </c>
      <c r="I12" s="11">
        <f t="shared" si="16"/>
        <v>0.97123209176611947</v>
      </c>
      <c r="K12" s="44">
        <v>2</v>
      </c>
      <c r="L12" s="44">
        <v>2533.4</v>
      </c>
      <c r="N12" s="42">
        <f t="shared" si="17"/>
        <v>4</v>
      </c>
      <c r="O12" s="30">
        <f t="shared" si="17"/>
        <v>4949.1000000000004</v>
      </c>
      <c r="P12" s="29">
        <f t="shared" si="18"/>
        <v>20472.099999999999</v>
      </c>
      <c r="Q12" s="9">
        <f t="shared" si="19"/>
        <v>0.12377453432304278</v>
      </c>
      <c r="R12" s="11">
        <f t="shared" si="4"/>
        <v>0.51199705888237534</v>
      </c>
      <c r="S12"/>
      <c r="T12" s="79"/>
      <c r="U12" s="90">
        <f t="shared" si="5"/>
        <v>0.12377453432304278</v>
      </c>
      <c r="V12" s="85">
        <f t="shared" si="6"/>
        <v>0.48800294111762466</v>
      </c>
      <c r="W12" s="86">
        <f t="shared" si="7"/>
        <v>0.27472112789737807</v>
      </c>
      <c r="X12" s="86">
        <f t="shared" si="8"/>
        <v>2.5193683376209891E-2</v>
      </c>
      <c r="Y12" s="86">
        <f t="shared" si="9"/>
        <v>4.936218675378836E-2</v>
      </c>
      <c r="Z12" s="86">
        <f t="shared" si="10"/>
        <v>3.1717073336560687E-2</v>
      </c>
      <c r="AA12" s="84">
        <f t="shared" si="20"/>
        <v>0.96828292666343929</v>
      </c>
      <c r="AB12" s="89">
        <f t="shared" si="21"/>
        <v>2.2522196433306326E-2</v>
      </c>
      <c r="AC12" s="88">
        <f t="shared" si="11"/>
        <v>2.5528725037041052E-3</v>
      </c>
      <c r="AD12" s="91">
        <f t="shared" si="22"/>
        <v>4.703010821005554E-3</v>
      </c>
      <c r="AU12" s="58">
        <v>16</v>
      </c>
      <c r="AV12" s="168">
        <f t="shared" si="23"/>
        <v>0.32967864441533956</v>
      </c>
      <c r="AW12" s="168">
        <f t="shared" si="12"/>
        <v>3.6966054934962175E-2</v>
      </c>
      <c r="AX12" s="168">
        <f t="shared" si="13"/>
        <v>0.18332234967515088</v>
      </c>
      <c r="AY12" s="168">
        <f t="shared" si="24"/>
        <v>0.85588023448910588</v>
      </c>
      <c r="AZ12" s="188">
        <f t="shared" si="14"/>
        <v>0.24369915652155916</v>
      </c>
      <c r="BA12" s="189">
        <f t="shared" si="25"/>
        <v>0.16620565815009702</v>
      </c>
      <c r="BB12" s="74"/>
      <c r="BC12" s="171">
        <f t="shared" si="26"/>
        <v>21.333300000000001</v>
      </c>
      <c r="BD12" s="170" cm="1">
        <f t="array" ref="BD12">IFERROR(INDEX($E$8:$E$24,MATCH(AU12,$E$8:$E$24,-1)+1),BC12)</f>
        <v>15.2</v>
      </c>
      <c r="BE12" s="170">
        <f t="shared" si="27"/>
        <v>0.47002903298339455</v>
      </c>
      <c r="BF12" s="172" cm="1">
        <f t="array" ref="BF12">IFERROR(INDEX($I$8:$I$24,MATCH(AU12,$E$8:$E$24,-1)+1),BE12)</f>
        <v>0.30862595455081959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3.6966054934962175E-2</v>
      </c>
      <c r="BJ12" s="172" cm="1">
        <f t="array" ref="BJ12">IFERROR(INDEX($AD$8:$AD$24,MATCH(AU12,$N$8:$N$24,-1)+1),BI12)</f>
        <v>1.2840877753672634E-2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0.85588023448910588</v>
      </c>
      <c r="BN12" s="172" cm="1">
        <f t="array" ref="BN12">IFERROR(INDEX($R$8:$R$24,MATCH(AU12,$N$8:$N$24,-1)+1),BM12)</f>
        <v>0.68967457633900886</v>
      </c>
    </row>
    <row r="13" spans="1:66" ht="17.25" customHeight="1">
      <c r="A13"/>
      <c r="B13" s="44">
        <v>64.2667</v>
      </c>
      <c r="C13" s="44">
        <v>3.8472</v>
      </c>
      <c r="D13" s="20"/>
      <c r="E13" s="32">
        <f t="shared" si="0"/>
        <v>70.400000000000006</v>
      </c>
      <c r="F13" s="30">
        <f t="shared" si="1"/>
        <v>2.9683000000000002</v>
      </c>
      <c r="G13" s="26">
        <f t="shared" si="31"/>
        <v>144.98499999999999</v>
      </c>
      <c r="H13" s="9">
        <f t="shared" si="2"/>
        <v>1.9572701478552321E-2</v>
      </c>
      <c r="I13" s="11">
        <f t="shared" si="16"/>
        <v>0.95601796444695908</v>
      </c>
      <c r="K13" s="44">
        <v>1</v>
      </c>
      <c r="L13" s="44">
        <v>2189.6999999999998</v>
      </c>
      <c r="N13" s="42">
        <f t="shared" si="17"/>
        <v>2</v>
      </c>
      <c r="O13" s="30">
        <f t="shared" si="17"/>
        <v>2533.4</v>
      </c>
      <c r="P13" s="29">
        <f t="shared" si="18"/>
        <v>15522.999999999998</v>
      </c>
      <c r="Q13" s="9">
        <f t="shared" si="19"/>
        <v>6.3359076449050644E-2</v>
      </c>
      <c r="R13" s="11">
        <f t="shared" si="4"/>
        <v>0.38822252455933259</v>
      </c>
      <c r="S13"/>
      <c r="T13" s="79"/>
      <c r="U13" s="90">
        <f t="shared" si="5"/>
        <v>6.3359076449050644E-2</v>
      </c>
      <c r="V13" s="85">
        <f t="shared" si="6"/>
        <v>0.61177747544066741</v>
      </c>
      <c r="W13" s="86">
        <f t="shared" si="7"/>
        <v>0.19425717247145283</v>
      </c>
      <c r="X13" s="86">
        <f t="shared" si="8"/>
        <v>1.2488833063535671E-2</v>
      </c>
      <c r="Y13" s="86">
        <f t="shared" si="9"/>
        <v>2.4168503377578469E-2</v>
      </c>
      <c r="Z13" s="86">
        <f t="shared" si="10"/>
        <v>1.552917819230812E-2</v>
      </c>
      <c r="AA13" s="84">
        <f t="shared" si="20"/>
        <v>0.98447082180769185</v>
      </c>
      <c r="AB13" s="89">
        <f t="shared" si="21"/>
        <v>6.554853677366094E-3</v>
      </c>
      <c r="AC13" s="88">
        <f t="shared" si="11"/>
        <v>7.4298729115094056E-4</v>
      </c>
      <c r="AD13" s="91">
        <f t="shared" si="22"/>
        <v>2.1501383173014492E-3</v>
      </c>
      <c r="AU13" s="58">
        <v>8</v>
      </c>
      <c r="AV13" s="168">
        <f t="shared" si="23"/>
        <v>8.5979487893780404E-2</v>
      </c>
      <c r="AW13" s="168">
        <f t="shared" si="12"/>
        <v>1.2840877753672634E-2</v>
      </c>
      <c r="AX13" s="168">
        <f t="shared" si="13"/>
        <v>4.9410182823726521E-2</v>
      </c>
      <c r="AY13" s="168">
        <f t="shared" si="24"/>
        <v>0.68967457633900886</v>
      </c>
      <c r="AZ13" s="188">
        <f t="shared" si="14"/>
        <v>8.5979487893780404E-2</v>
      </c>
      <c r="BA13" s="189">
        <f t="shared" si="25"/>
        <v>0.30145205177967627</v>
      </c>
      <c r="BB13" s="74"/>
      <c r="BC13" s="171">
        <f t="shared" si="26"/>
        <v>9.0667000000000009</v>
      </c>
      <c r="BD13" s="170" cm="1">
        <f t="array" ref="BD13">IFERROR(INDEX($E$8:$E$24,MATCH(AU13,$E$8:$E$24,-1)+1),BC13)</f>
        <v>6</v>
      </c>
      <c r="BE13" s="170">
        <f t="shared" si="27"/>
        <v>0.13183664776192822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1.2840877753672634E-2</v>
      </c>
      <c r="BJ13" s="172" cm="1">
        <f t="array" ref="BJ13">IFERROR(INDEX($AD$8:$AD$24,MATCH(AU13,$N$8:$N$24,-1)+1),BI13)</f>
        <v>4.703010821005554E-3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0.68967457633900886</v>
      </c>
      <c r="BN13" s="172" cm="1">
        <f t="array" ref="BN13">IFERROR(INDEX($R$8:$R$24,MATCH(AU13,$N$8:$N$24,-1)+1),BM13)</f>
        <v>0.51199705888237534</v>
      </c>
    </row>
    <row r="14" spans="1:66" ht="17.25" customHeight="1">
      <c r="A14"/>
      <c r="B14" s="44">
        <v>58.133299999999998</v>
      </c>
      <c r="C14" s="44">
        <v>5.0225</v>
      </c>
      <c r="D14" s="20"/>
      <c r="E14" s="32">
        <f t="shared" si="0"/>
        <v>64.2667</v>
      </c>
      <c r="F14" s="30">
        <f t="shared" si="1"/>
        <v>3.8472</v>
      </c>
      <c r="G14" s="26">
        <f t="shared" si="31"/>
        <v>142.01669999999999</v>
      </c>
      <c r="H14" s="9">
        <f t="shared" si="2"/>
        <v>2.5368088511365593E-2</v>
      </c>
      <c r="I14" s="11">
        <f t="shared" si="16"/>
        <v>0.9364452629684068</v>
      </c>
      <c r="K14" s="44">
        <v>0.5</v>
      </c>
      <c r="L14" s="44">
        <v>4203.3999999999996</v>
      </c>
      <c r="N14" s="42">
        <f t="shared" si="17"/>
        <v>1</v>
      </c>
      <c r="O14" s="30">
        <f t="shared" si="17"/>
        <v>2189.6999999999998</v>
      </c>
      <c r="P14" s="29">
        <f t="shared" si="18"/>
        <v>12989.599999999999</v>
      </c>
      <c r="Q14" s="9">
        <f t="shared" si="19"/>
        <v>5.4763310057821972E-2</v>
      </c>
      <c r="R14" s="11">
        <f t="shared" si="4"/>
        <v>0.32486344811028195</v>
      </c>
      <c r="S14"/>
      <c r="T14" s="79"/>
      <c r="U14" s="90">
        <f t="shared" si="5"/>
        <v>5.4763310057821972E-2</v>
      </c>
      <c r="V14" s="85">
        <f t="shared" si="6"/>
        <v>0.67513655188971811</v>
      </c>
      <c r="W14" s="86">
        <f t="shared" si="7"/>
        <v>0.13736056394868904</v>
      </c>
      <c r="X14" s="86">
        <f t="shared" si="8"/>
        <v>6.2309154536966758E-3</v>
      </c>
      <c r="Y14" s="86">
        <f t="shared" si="9"/>
        <v>1.16796703140428E-2</v>
      </c>
      <c r="Z14" s="86">
        <f t="shared" si="10"/>
        <v>7.5046302495688369E-3</v>
      </c>
      <c r="AA14" s="84">
        <f t="shared" si="20"/>
        <v>0.99249536975043118</v>
      </c>
      <c r="AB14" s="89">
        <f t="shared" si="21"/>
        <v>3.6518787662284417E-3</v>
      </c>
      <c r="AC14" s="88">
        <f t="shared" si="11"/>
        <v>4.1393746461507305E-4</v>
      </c>
      <c r="AD14" s="91">
        <f t="shared" si="22"/>
        <v>1.4071510261505086E-3</v>
      </c>
      <c r="AU14" s="58">
        <v>2</v>
      </c>
      <c r="AV14" s="168">
        <f t="shared" si="23"/>
        <v>0</v>
      </c>
      <c r="AW14" s="168">
        <f t="shared" si="12"/>
        <v>2.1501383173014492E-3</v>
      </c>
      <c r="AX14" s="168">
        <f t="shared" si="13"/>
        <v>1.0750691586507246E-3</v>
      </c>
      <c r="AY14" s="168">
        <f t="shared" si="24"/>
        <v>0.38822252455933259</v>
      </c>
      <c r="AZ14" s="188">
        <f t="shared" si="14"/>
        <v>0</v>
      </c>
      <c r="BA14" s="189">
        <f t="shared" si="25"/>
        <v>6.3359076449050644E-2</v>
      </c>
      <c r="BB14" s="74"/>
      <c r="BC14" s="171">
        <f t="shared" si="26"/>
        <v>6</v>
      </c>
      <c r="BD14" s="170" cm="1">
        <f t="array" ref="BD14">IFERROR(INDEX($E$8:$E$24,MATCH(AU14,$E$8:$E$24,-1)+1),BC14)</f>
        <v>6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2.1501383173014492E-3</v>
      </c>
      <c r="BJ14" s="172" cm="1">
        <f t="array" ref="BJ14">IFERROR(INDEX($AD$8:$AD$24,MATCH(AU14,$N$8:$N$24,-1)+1),BI14)</f>
        <v>1.4071510261505086E-3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0.38822252455933259</v>
      </c>
      <c r="BN14" s="172" cm="1">
        <f t="array" ref="BN14">IFERROR(INDEX($R$8:$R$24,MATCH(AU14,$N$8:$N$24,-1)+1),BM14)</f>
        <v>0.32486344811028195</v>
      </c>
    </row>
    <row r="15" spans="1:66" ht="17.25" customHeight="1">
      <c r="A15"/>
      <c r="B15" s="44">
        <v>52</v>
      </c>
      <c r="C15" s="44">
        <v>6.6007999999999996</v>
      </c>
      <c r="D15" s="20"/>
      <c r="E15" s="32">
        <f t="shared" si="0"/>
        <v>58.133299999999998</v>
      </c>
      <c r="F15" s="30">
        <f t="shared" si="1"/>
        <v>5.0225</v>
      </c>
      <c r="G15" s="26">
        <f t="shared" si="31"/>
        <v>138.1695</v>
      </c>
      <c r="H15" s="9">
        <f t="shared" si="2"/>
        <v>3.3117910310962173E-2</v>
      </c>
      <c r="I15" s="11">
        <f t="shared" si="16"/>
        <v>0.91107717445704117</v>
      </c>
      <c r="K15" s="44">
        <v>0.25</v>
      </c>
      <c r="L15" s="44">
        <v>5427.6</v>
      </c>
      <c r="N15" s="42">
        <f t="shared" si="17"/>
        <v>0.5</v>
      </c>
      <c r="O15" s="30">
        <f t="shared" si="17"/>
        <v>4203.3999999999996</v>
      </c>
      <c r="P15" s="29">
        <f t="shared" si="18"/>
        <v>10799.9</v>
      </c>
      <c r="Q15" s="9">
        <f t="shared" si="19"/>
        <v>0.10512494748004242</v>
      </c>
      <c r="R15" s="11">
        <f t="shared" si="4"/>
        <v>0.27010013805245997</v>
      </c>
      <c r="S15"/>
      <c r="T15" s="79"/>
      <c r="U15" s="90">
        <f t="shared" si="5"/>
        <v>0.10512494748004242</v>
      </c>
      <c r="V15" s="85">
        <f t="shared" si="6"/>
        <v>0.72989986194754009</v>
      </c>
      <c r="W15" s="86">
        <f t="shared" si="7"/>
        <v>9.7128586235726413E-2</v>
      </c>
      <c r="X15" s="86">
        <f t="shared" si="8"/>
        <v>3.1137700920894429E-3</v>
      </c>
      <c r="Y15" s="86">
        <f t="shared" si="9"/>
        <v>5.4487548603461243E-3</v>
      </c>
      <c r="Z15" s="86">
        <f t="shared" si="10"/>
        <v>3.5010312318725697E-3</v>
      </c>
      <c r="AA15" s="84">
        <f t="shared" si="20"/>
        <v>0.99649896876812738</v>
      </c>
      <c r="AB15" s="89">
        <f t="shared" si="21"/>
        <v>4.6010699879525455E-3</v>
      </c>
      <c r="AC15" s="88">
        <f t="shared" si="11"/>
        <v>5.2152751152157025E-4</v>
      </c>
      <c r="AD15" s="91">
        <f t="shared" si="22"/>
        <v>9.9321356153543551E-4</v>
      </c>
      <c r="AU15" s="58">
        <v>1</v>
      </c>
      <c r="AV15" s="168">
        <f t="shared" si="23"/>
        <v>0</v>
      </c>
      <c r="AW15" s="168">
        <f t="shared" si="12"/>
        <v>1.4071510261505086E-3</v>
      </c>
      <c r="AX15" s="168">
        <f t="shared" si="13"/>
        <v>7.0357551307525428E-4</v>
      </c>
      <c r="AY15" s="168">
        <f t="shared" si="24"/>
        <v>0.32486344811028195</v>
      </c>
      <c r="AZ15" s="188">
        <f t="shared" si="14"/>
        <v>0</v>
      </c>
      <c r="BA15" s="189">
        <f t="shared" si="25"/>
        <v>0.32486344811028195</v>
      </c>
      <c r="BB15" s="74"/>
      <c r="BC15" s="171">
        <f t="shared" si="26"/>
        <v>6</v>
      </c>
      <c r="BD15" s="170" cm="1">
        <f t="array" ref="BD15">IFERROR(INDEX($E$8:$E$24,MATCH(AU15,$E$8:$E$24,-1)+1),BC15)</f>
        <v>6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1.4071510261505086E-3</v>
      </c>
      <c r="BJ15" s="172" cm="1">
        <f t="array" ref="BJ15">IFERROR(INDEX($AD$8:$AD$24,MATCH(AU15,$N$8:$N$24,-1)+1),BI15)</f>
        <v>9.9321356153543551E-4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0.32486344811028195</v>
      </c>
      <c r="BN15" s="172" cm="1">
        <f t="array" ref="BN15">IFERROR(INDEX($R$8:$R$24,MATCH(AU15,$N$8:$N$24,-1)+1),BM15)</f>
        <v>0.27010013805245997</v>
      </c>
    </row>
    <row r="16" spans="1:66" ht="17.25" customHeight="1" thickBot="1">
      <c r="A16"/>
      <c r="B16" s="44">
        <v>45.866700000000002</v>
      </c>
      <c r="C16" s="44">
        <v>8.7209000000000003</v>
      </c>
      <c r="D16" s="20"/>
      <c r="E16" s="32">
        <f t="shared" si="0"/>
        <v>52</v>
      </c>
      <c r="F16" s="30">
        <f t="shared" si="1"/>
        <v>6.6007999999999996</v>
      </c>
      <c r="G16" s="26">
        <f t="shared" si="31"/>
        <v>133.14699999999999</v>
      </c>
      <c r="H16" s="9">
        <f t="shared" si="2"/>
        <v>4.3525077626799226E-2</v>
      </c>
      <c r="I16" s="11">
        <f t="shared" si="16"/>
        <v>0.87795926414607894</v>
      </c>
      <c r="K16" s="65">
        <v>0.125</v>
      </c>
      <c r="L16" s="44">
        <v>1168.9000000000001</v>
      </c>
      <c r="N16" s="42">
        <f t="shared" ref="N16:N18" si="33">K15</f>
        <v>0.25</v>
      </c>
      <c r="O16" s="30">
        <f t="shared" ref="O16:O18" si="34">L15</f>
        <v>5427.6</v>
      </c>
      <c r="P16" s="29">
        <f t="shared" ref="P16:P18" si="35">O16+P17</f>
        <v>6596.5</v>
      </c>
      <c r="Q16" s="9">
        <f t="shared" ref="Q16:Q18" si="36">O16/$L$6</f>
        <v>0.13574158180108445</v>
      </c>
      <c r="R16" s="11">
        <f t="shared" ref="R16:R18" si="37">R17+Q16</f>
        <v>0.16497519057241755</v>
      </c>
      <c r="S16"/>
      <c r="T16" s="79"/>
      <c r="U16" s="90">
        <f t="shared" si="5"/>
        <v>0.13574158180108445</v>
      </c>
      <c r="V16" s="85">
        <f t="shared" si="6"/>
        <v>0.8350248094275825</v>
      </c>
      <c r="W16" s="86">
        <f t="shared" si="7"/>
        <v>6.8680281974344518E-2</v>
      </c>
      <c r="X16" s="86">
        <f t="shared" si="8"/>
        <v>1.5566740916998596E-3</v>
      </c>
      <c r="Y16" s="86">
        <f t="shared" si="9"/>
        <v>2.3349847682566818E-3</v>
      </c>
      <c r="Z16" s="86">
        <f t="shared" si="10"/>
        <v>1.5003160922336084E-3</v>
      </c>
      <c r="AA16" s="84">
        <f t="shared" si="20"/>
        <v>0.99849968390776644</v>
      </c>
      <c r="AB16" s="89">
        <f t="shared" si="21"/>
        <v>3.67897711458408E-3</v>
      </c>
      <c r="AC16" s="88">
        <f t="shared" si="11"/>
        <v>4.170090401879866E-4</v>
      </c>
      <c r="AD16" s="91">
        <f t="shared" si="22"/>
        <v>4.7168605001386536E-4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1.0000000000000002</v>
      </c>
      <c r="BA16" s="190">
        <f>SUM(BA8:BA15)</f>
        <v>1</v>
      </c>
      <c r="BB16" s="74"/>
      <c r="BC16" s="173">
        <f t="shared" si="26"/>
        <v>6</v>
      </c>
      <c r="BD16" s="174" cm="1">
        <f t="array" ref="BD16">IFERROR(INDEX($E$8:$E$24,MATCH(AU16,$E$8:$E$24,-1)+1),BC16)</f>
        <v>6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39.7333</v>
      </c>
      <c r="C17" s="44">
        <v>11.5482</v>
      </c>
      <c r="D17" s="20"/>
      <c r="E17" s="32">
        <f t="shared" si="0"/>
        <v>45.866700000000002</v>
      </c>
      <c r="F17" s="30">
        <f t="shared" si="1"/>
        <v>8.7209000000000003</v>
      </c>
      <c r="G17" s="26">
        <f t="shared" si="31"/>
        <v>126.54619999999998</v>
      </c>
      <c r="H17" s="9">
        <f t="shared" si="2"/>
        <v>5.7504825093254365E-2</v>
      </c>
      <c r="I17" s="11">
        <f t="shared" si="16"/>
        <v>0.8344341865192797</v>
      </c>
      <c r="K17" s="65">
        <v>6.3E-2</v>
      </c>
      <c r="L17" s="65">
        <v>0</v>
      </c>
      <c r="N17" s="42">
        <f t="shared" si="33"/>
        <v>0.125</v>
      </c>
      <c r="O17" s="30">
        <f t="shared" si="34"/>
        <v>1168.9000000000001</v>
      </c>
      <c r="P17" s="29">
        <f t="shared" si="35"/>
        <v>1168.9000000000001</v>
      </c>
      <c r="Q17" s="9">
        <f t="shared" si="36"/>
        <v>2.9233608771333113E-2</v>
      </c>
      <c r="R17" s="11">
        <f t="shared" si="37"/>
        <v>2.9233608771333113E-2</v>
      </c>
      <c r="S17"/>
      <c r="T17" s="79"/>
      <c r="U17" s="90">
        <f t="shared" si="5"/>
        <v>2.9233608771333113E-2</v>
      </c>
      <c r="V17" s="85">
        <f t="shared" si="6"/>
        <v>0.97076639122866692</v>
      </c>
      <c r="W17" s="86">
        <f t="shared" si="7"/>
        <v>4.8564293117863207E-2</v>
      </c>
      <c r="X17" s="86">
        <f t="shared" si="8"/>
        <v>7.7831067655682212E-4</v>
      </c>
      <c r="Y17" s="86">
        <f t="shared" si="9"/>
        <v>7.7831067655682212E-4</v>
      </c>
      <c r="Z17" s="86">
        <f t="shared" si="10"/>
        <v>5.0009406856527387E-4</v>
      </c>
      <c r="AA17" s="84">
        <f t="shared" si="20"/>
        <v>0.99949990593143467</v>
      </c>
      <c r="AB17" s="89">
        <f t="shared" si="21"/>
        <v>4.8237675555574624E-4</v>
      </c>
      <c r="AC17" s="88">
        <f t="shared" si="11"/>
        <v>5.4677009825878743E-5</v>
      </c>
      <c r="AD17" s="91">
        <f t="shared" si="22"/>
        <v>5.4677009825878743E-5</v>
      </c>
    </row>
    <row r="18" spans="1:66" ht="17.25" customHeight="1" thickBot="1">
      <c r="A18"/>
      <c r="B18" s="44">
        <v>33.6</v>
      </c>
      <c r="C18" s="44">
        <v>15.233599999999999</v>
      </c>
      <c r="D18" s="20"/>
      <c r="E18" s="32">
        <f t="shared" si="0"/>
        <v>39.7333</v>
      </c>
      <c r="F18" s="30">
        <f t="shared" si="1"/>
        <v>11.5482</v>
      </c>
      <c r="G18" s="26">
        <f t="shared" si="31"/>
        <v>117.82529999999998</v>
      </c>
      <c r="H18" s="9">
        <f t="shared" si="2"/>
        <v>7.6147785336595997E-2</v>
      </c>
      <c r="I18" s="11">
        <f t="shared" si="16"/>
        <v>0.77692936142602531</v>
      </c>
      <c r="K18"/>
      <c r="L18"/>
      <c r="N18" s="42">
        <f t="shared" si="33"/>
        <v>6.3E-2</v>
      </c>
      <c r="O18" s="30">
        <f t="shared" si="34"/>
        <v>0</v>
      </c>
      <c r="P18" s="29">
        <f t="shared" si="35"/>
        <v>0</v>
      </c>
      <c r="Q18" s="9">
        <f t="shared" si="36"/>
        <v>0</v>
      </c>
      <c r="R18" s="11">
        <f t="shared" si="37"/>
        <v>0</v>
      </c>
      <c r="S18"/>
      <c r="T18" s="79"/>
      <c r="U18" s="92">
        <f t="shared" si="5"/>
        <v>0</v>
      </c>
      <c r="V18" s="93">
        <f t="shared" si="6"/>
        <v>1</v>
      </c>
      <c r="W18" s="94">
        <f t="shared" si="7"/>
        <v>3.447722792341372E-2</v>
      </c>
      <c r="X18" s="151">
        <v>0</v>
      </c>
      <c r="Y18" s="151">
        <v>0</v>
      </c>
      <c r="Z18" s="151">
        <v>0</v>
      </c>
      <c r="AA18" s="149">
        <f t="shared" si="20"/>
        <v>1</v>
      </c>
      <c r="AB18" s="150">
        <f t="shared" si="21"/>
        <v>0</v>
      </c>
      <c r="AC18" s="97">
        <f t="shared" si="11"/>
        <v>0</v>
      </c>
      <c r="AD18" s="98">
        <f>AC18</f>
        <v>0</v>
      </c>
      <c r="AU18" s="194" t="s">
        <v>80</v>
      </c>
      <c r="AV18" s="235">
        <f t="shared" ref="AV18:AW18" si="38">SLOPE(AV21:AV22,AV19:AV20)*0.65+INTERCEPT(AV21:AV22,AV19:AV20)</f>
        <v>30.859846021073036</v>
      </c>
      <c r="AW18" s="236">
        <f t="shared" si="38"/>
        <v>26.185044017714446</v>
      </c>
      <c r="AX18" s="191">
        <f>SLOPE(AX21:AX22,AX19:AX20)*0.65+INTERCEPT(AX21:AX22,AX19:AX20)</f>
        <v>27.417778108661992</v>
      </c>
      <c r="AY18" s="237">
        <f>SLOPE(AY21:AY22,AY19:AY20)*0.65+INTERCEPT(AY21:AY22,AY19:AY20)</f>
        <v>7.2103306093665758</v>
      </c>
    </row>
    <row r="19" spans="1:66" ht="17.25" customHeight="1">
      <c r="A19"/>
      <c r="B19" s="44">
        <v>27.466699999999999</v>
      </c>
      <c r="C19" s="44">
        <v>19.761199999999999</v>
      </c>
      <c r="E19" s="32">
        <f t="shared" si="0"/>
        <v>33.6</v>
      </c>
      <c r="F19" s="30">
        <f t="shared" si="1"/>
        <v>15.233599999999999</v>
      </c>
      <c r="G19" s="26">
        <f t="shared" si="31"/>
        <v>106.27709999999999</v>
      </c>
      <c r="H19" s="9">
        <f t="shared" si="2"/>
        <v>0.10044897929578364</v>
      </c>
      <c r="I19" s="11">
        <f t="shared" si="16"/>
        <v>0.70078157608942926</v>
      </c>
      <c r="K19"/>
      <c r="L19"/>
      <c r="S19"/>
      <c r="AB19" s="80">
        <f>SUM(AB8:AB18)</f>
        <v>8.8222958258305546</v>
      </c>
      <c r="AC19" s="78">
        <f>SUM(AC8:AC18)</f>
        <v>0.99999999999999978</v>
      </c>
      <c r="AU19" s="193"/>
      <c r="AV19" s="170">
        <f t="shared" ref="AV19:AW19" si="39">INDEX(AV8:AV16,MATCH(0.65,AV8:AV16,-1))</f>
        <v>0.67457735211974679</v>
      </c>
      <c r="AW19" s="170">
        <f t="shared" si="39"/>
        <v>0.99999999999999989</v>
      </c>
      <c r="AX19" s="170">
        <f>INDEX(AX8:AX16,MATCH(0.65,AX8:AX16,-1))</f>
        <v>0.83728867605987334</v>
      </c>
      <c r="AY19" s="170">
        <f>INDEX(AY8:AY16,MATCH(0.65,AY8:AY16,-1))</f>
        <v>0.68967457633900886</v>
      </c>
    </row>
    <row r="20" spans="1:66" ht="17.25" customHeight="1">
      <c r="A20"/>
      <c r="B20" s="44">
        <v>21.333300000000001</v>
      </c>
      <c r="C20" s="44">
        <v>24.477599999999999</v>
      </c>
      <c r="E20" s="32">
        <f t="shared" si="0"/>
        <v>27.466699999999999</v>
      </c>
      <c r="F20" s="30">
        <f t="shared" si="1"/>
        <v>19.761199999999999</v>
      </c>
      <c r="G20" s="26">
        <f t="shared" si="31"/>
        <v>91.043499999999995</v>
      </c>
      <c r="H20" s="9">
        <f t="shared" si="2"/>
        <v>0.13030356381025102</v>
      </c>
      <c r="I20" s="11">
        <f t="shared" si="16"/>
        <v>0.60033259679364559</v>
      </c>
      <c r="K20"/>
      <c r="L20"/>
      <c r="N20" t="s">
        <v>80</v>
      </c>
      <c r="O20" s="159">
        <f>N12+(0.65-R12)/(R11-R12)*(N11-N12)</f>
        <v>7.1068183097798538</v>
      </c>
      <c r="S20"/>
      <c r="T20"/>
      <c r="W20" t="s">
        <v>80</v>
      </c>
      <c r="X20" s="159">
        <f>N10+(0.65-AD10)/(AD9-AD10)*(N9-N10)</f>
        <v>25.866761392160868</v>
      </c>
      <c r="AV20" s="170" cm="1">
        <f t="array" ref="AV20">INDEX(AV8:AV16,MATCH(0.65,AV8:AV16,-1)+1)</f>
        <v>0.32967864441533956</v>
      </c>
      <c r="AW20" s="170" cm="1">
        <f t="array" ref="AW20">INDEX(AW8:AW16,MATCH(0.65,AW8:AW16,-1)+1)</f>
        <v>3.6966054934962175E-2</v>
      </c>
      <c r="AX20" s="170" cm="1">
        <f t="array" ref="AX20">INDEX(AX8:AX16,MATCH(0.65,AX8:AX16,-1)+1)</f>
        <v>0.18332234967515088</v>
      </c>
      <c r="AY20" s="170" cm="1">
        <f t="array" ref="AY20">INDEX(AY8:AY16,MATCH(0.65,AY8:AY16,-1)+1)</f>
        <v>0.38822252455933259</v>
      </c>
      <c r="BD20" s="169"/>
    </row>
    <row r="21" spans="1:66" ht="17.25" customHeight="1">
      <c r="A21"/>
      <c r="B21" s="44">
        <v>15.2</v>
      </c>
      <c r="C21" s="44">
        <v>26.811</v>
      </c>
      <c r="E21" s="32">
        <f t="shared" si="0"/>
        <v>21.333300000000001</v>
      </c>
      <c r="F21" s="30">
        <f t="shared" si="1"/>
        <v>24.477599999999999</v>
      </c>
      <c r="G21" s="26">
        <f t="shared" si="31"/>
        <v>71.282299999999992</v>
      </c>
      <c r="H21" s="9">
        <f t="shared" si="2"/>
        <v>0.16140307843257495</v>
      </c>
      <c r="I21" s="11">
        <f t="shared" si="16"/>
        <v>0.47002903298339455</v>
      </c>
      <c r="K21"/>
      <c r="L21"/>
      <c r="S21"/>
      <c r="T21"/>
      <c r="AV21" s="170">
        <f t="shared" ref="AV21:AW21" si="40">INDEX($AU$8:$AU$16,MATCH(0.65,AV8:AV16,-1))</f>
        <v>32</v>
      </c>
      <c r="AW21" s="170">
        <f t="shared" si="40"/>
        <v>32</v>
      </c>
      <c r="AX21" s="170">
        <f>INDEX($AU$8:$AU$16,MATCH(0.65,AX8:AX16,-1))</f>
        <v>32</v>
      </c>
      <c r="AY21" s="170">
        <f>INDEX($AU$8:$AU$16,MATCH(0.65,AY8:AY16,-1))</f>
        <v>8</v>
      </c>
      <c r="BD21" s="169"/>
    </row>
    <row r="22" spans="1:66" ht="17.25" customHeight="1">
      <c r="A22"/>
      <c r="B22" s="44">
        <v>9.0667000000000009</v>
      </c>
      <c r="C22" s="44">
        <v>19.9937</v>
      </c>
      <c r="E22" s="32">
        <f t="shared" si="0"/>
        <v>15.2</v>
      </c>
      <c r="F22" s="30">
        <f t="shared" si="1"/>
        <v>26.811</v>
      </c>
      <c r="G22" s="26">
        <f t="shared" si="31"/>
        <v>46.804699999999997</v>
      </c>
      <c r="H22" s="9">
        <f t="shared" si="2"/>
        <v>0.17678930678889138</v>
      </c>
      <c r="I22" s="11">
        <f t="shared" si="16"/>
        <v>0.30862595455081959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16</v>
      </c>
      <c r="AW22" s="170" cm="1">
        <f t="array" ref="AW22">INDEX($AU$8:$AU$16,MATCH(0.65,AW8:AW16,-1)+1)</f>
        <v>16</v>
      </c>
      <c r="AX22" s="170" cm="1">
        <f t="array" ref="AX22">INDEX($AU$8:$AU$16,MATCH(0.65,AX8:AX16,-1)+1)</f>
        <v>16</v>
      </c>
      <c r="AY22" s="170" cm="1">
        <f t="array" ref="AY22">INDEX($AU$8:$AU$16,MATCH(0.65,AY8:AY16,-1)+1)</f>
        <v>2</v>
      </c>
      <c r="BD22" s="169"/>
    </row>
    <row r="23" spans="1:66" ht="17.25" customHeight="1" thickBot="1">
      <c r="A23"/>
      <c r="B23" s="63">
        <v>6</v>
      </c>
      <c r="C23" s="63">
        <v>0</v>
      </c>
      <c r="E23" s="32">
        <f t="shared" si="0"/>
        <v>9.0667000000000009</v>
      </c>
      <c r="F23" s="30">
        <f t="shared" si="1"/>
        <v>19.9937</v>
      </c>
      <c r="G23" s="26">
        <f>F23</f>
        <v>19.9937</v>
      </c>
      <c r="H23" s="9">
        <f t="shared" si="2"/>
        <v>0.13183664776192822</v>
      </c>
      <c r="I23" s="11">
        <f>H23</f>
        <v>0.13183664776192822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6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1">SLOPE(AV27:AV28,AV25:AV26)*0.84+INTERCEPT(AV27:AV28,AV25:AV26)</f>
        <v>52.299995370602858</v>
      </c>
      <c r="AW24" s="236">
        <f t="shared" si="41"/>
        <v>29.341734408098034</v>
      </c>
      <c r="AX24" s="191">
        <f>SLOPE(AX27:AX28,AX25:AX26)*0.84+INTERCEPT(AX27:AX28,AX25:AX26)</f>
        <v>32.66544532007029</v>
      </c>
      <c r="AY24" s="237">
        <f>SLOPE(AY27:AY28,AY25:AY26)*0.84+INTERCEPT(AY27:AY28,AY25:AY26)</f>
        <v>15.23563447040943</v>
      </c>
    </row>
    <row r="25" spans="1:66" ht="17.25" customHeight="1">
      <c r="A25"/>
      <c r="B25"/>
      <c r="C25"/>
      <c r="I25" s="23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2">INDEX(AV8:AV16,MATCH(0.84,AV8:AV16,-1))</f>
        <v>0.93534217671836917</v>
      </c>
      <c r="AW25" s="170">
        <f t="shared" si="42"/>
        <v>0.99999999999999989</v>
      </c>
      <c r="AX25" s="170">
        <f>INDEX(AX8:AX16,MATCH(0.84,AX8:AX16,-1))</f>
        <v>0.96767108835918458</v>
      </c>
      <c r="AY25" s="170">
        <f>INDEX(AY8:AY16,MATCH(0.84,AY8:AY16,-1))</f>
        <v>0.85588023448910588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E26" t="s">
        <v>80</v>
      </c>
      <c r="F26" s="159">
        <f>E20+(0.65-I20)/(I19-I20)*(E19-E20)</f>
        <v>30.499334937867609</v>
      </c>
      <c r="I26" s="23"/>
      <c r="M26"/>
      <c r="N26" s="287"/>
      <c r="O26"/>
      <c r="P26"/>
      <c r="Q26"/>
      <c r="R26"/>
      <c r="Z26" s="82"/>
      <c r="AV26" s="170">
        <f t="shared" ref="AV26:AW26" si="43">INDEX(AV8:AV16,MATCH(0.84,AV8:AV16,-1)+1)</f>
        <v>0.67457735211974679</v>
      </c>
      <c r="AW26" s="170">
        <f t="shared" si="43"/>
        <v>3.6966054934962175E-2</v>
      </c>
      <c r="AX26" s="170">
        <f>INDEX(AX8:AX16,MATCH(0.84,AX8:AX16,-1)+1)</f>
        <v>0.83728867605987334</v>
      </c>
      <c r="AY26" s="170">
        <f>INDEX(AY8:AY16,MATCH(0.84,AY8:AY16,-1)+1)</f>
        <v>0.68967457633900886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4">SLOPE(F30:F31,F28:F29)*0.84+INTERCEPT(F30:F31,F28:F29)</f>
        <v>46.651001962974178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5">INDEX($AU$8:$AU$16,MATCH(0.84,AV8:AV16,-1))</f>
        <v>64</v>
      </c>
      <c r="AW27" s="170">
        <f t="shared" si="45"/>
        <v>32</v>
      </c>
      <c r="AX27" s="170">
        <f>INDEX($AU$8:$AU$16,MATCH(0.84,AX8:AX16,-1))</f>
        <v>64</v>
      </c>
      <c r="AY27" s="170">
        <f>INDEX($AU$8:$AU$16,MATCH(0.84,AY8:AY16,-1))</f>
        <v>16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0.87795926414607894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6">P28-P29</f>
        <v>3.4396939856109254E-2</v>
      </c>
      <c r="R28" s="123">
        <f>Q28</f>
        <v>3.4396939856109254E-2</v>
      </c>
      <c r="T28" s="113"/>
      <c r="U28" s="115">
        <f>U29+R28</f>
        <v>1</v>
      </c>
      <c r="V28" s="115">
        <f>U28-V31-V34-V37-V40-V43</f>
        <v>0.10175364977464341</v>
      </c>
      <c r="X28" s="130">
        <v>63</v>
      </c>
      <c r="Y28" s="131">
        <f>V28</f>
        <v>0.10175364977464341</v>
      </c>
      <c r="Z28" s="132">
        <f>ROUND(Y28*100,0)</f>
        <v>10</v>
      </c>
      <c r="AV28" s="170">
        <f t="shared" ref="AV28:AW28" si="47">INDEX($AU$8:$AU$16,MATCH(0.84,AV8:AV16,-1)+1)</f>
        <v>32</v>
      </c>
      <c r="AW28" s="170">
        <f t="shared" si="47"/>
        <v>16</v>
      </c>
      <c r="AX28" s="170">
        <f>INDEX($AU$8:$AU$16,MATCH(0.84,AX8:AX16,-1)+1)</f>
        <v>32</v>
      </c>
      <c r="AY28" s="170">
        <f>INDEX($AU$8:$AU$16,MATCH(0.84,AY8:AY16,-1)+1)</f>
        <v>8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(I14-I15)/(E14-E15)*(B29-E15)+I15</f>
        <v>0.9312061202877816</v>
      </c>
      <c r="F29" s="170">
        <f>INDEX(I8:I24,MATCH(0.84,I8:I24,-1)+1)</f>
        <v>0.8344341865192797</v>
      </c>
      <c r="K29" s="44">
        <v>63</v>
      </c>
      <c r="L29" s="69">
        <v>1</v>
      </c>
      <c r="N29" s="111"/>
      <c r="O29" s="124">
        <v>63</v>
      </c>
      <c r="P29" s="85">
        <f t="shared" ref="P29:P34" si="48">(C29+L29)/2</f>
        <v>0.96560306014389075</v>
      </c>
      <c r="Q29" s="119">
        <f t="shared" si="46"/>
        <v>0.1347134198370683</v>
      </c>
      <c r="R29" s="125">
        <f t="shared" ref="R29:R32" si="49">Q29/2</f>
        <v>6.7356709918534152E-2</v>
      </c>
      <c r="S29" s="12"/>
      <c r="T29" s="129">
        <v>63</v>
      </c>
      <c r="U29" s="115">
        <f>P29</f>
        <v>0.96560306014389075</v>
      </c>
      <c r="V29" s="115"/>
      <c r="W29" s="12"/>
      <c r="X29" s="133">
        <v>31.5</v>
      </c>
      <c r="Y29" s="88">
        <f>V31</f>
        <v>0.18641181034583409</v>
      </c>
      <c r="Z29" s="134">
        <f t="shared" ref="Z29:Z33" si="50">ROUND(Y29*100,0)</f>
        <v>19</v>
      </c>
    </row>
    <row r="30" spans="1:66" customFormat="1" ht="14.4">
      <c r="B30" s="44">
        <v>31.5</v>
      </c>
      <c r="C30" s="69">
        <f>(I19-I20)/(E19-E20)*(B30-E20)+I20</f>
        <v>0.66638853212922089</v>
      </c>
      <c r="F30" s="170">
        <f>INDEX(E8:E24,MATCH(0.84,I8:I24,-1))</f>
        <v>52</v>
      </c>
      <c r="K30" s="44">
        <v>31.5</v>
      </c>
      <c r="L30" s="69">
        <f>R9</f>
        <v>0.9953907484844241</v>
      </c>
      <c r="N30" s="111"/>
      <c r="O30" s="124">
        <v>31.5</v>
      </c>
      <c r="P30" s="85">
        <f t="shared" si="48"/>
        <v>0.83088964030682244</v>
      </c>
      <c r="Q30" s="119">
        <f t="shared" si="46"/>
        <v>0.23811020085459977</v>
      </c>
      <c r="R30" s="125">
        <f t="shared" si="49"/>
        <v>0.11905510042729989</v>
      </c>
      <c r="S30" s="12"/>
      <c r="T30" s="114"/>
      <c r="U30" s="115">
        <f>U29-R29</f>
        <v>0.89824635022535659</v>
      </c>
      <c r="V30" s="115"/>
      <c r="W30" s="12"/>
      <c r="X30" s="133">
        <v>16</v>
      </c>
      <c r="Y30" s="88">
        <f>V34</f>
        <v>0.24302617606865895</v>
      </c>
      <c r="Z30" s="134">
        <f t="shared" si="50"/>
        <v>24</v>
      </c>
    </row>
    <row r="31" spans="1:66" customFormat="1" ht="14.4">
      <c r="B31" s="44">
        <v>16</v>
      </c>
      <c r="C31" s="69">
        <f>(I21-I22)/(E21-E22)*(B31-E22)+I22</f>
        <v>0.32967864441533951</v>
      </c>
      <c r="F31" s="170">
        <f>INDEX(E8:E24,MATCH(0.84,I8:I24,-1)+1)</f>
        <v>45.866700000000002</v>
      </c>
      <c r="K31" s="44">
        <v>16</v>
      </c>
      <c r="L31" s="69">
        <f>R10</f>
        <v>0.85588023448910588</v>
      </c>
      <c r="N31" s="111"/>
      <c r="O31" s="124">
        <v>16</v>
      </c>
      <c r="P31" s="85">
        <f t="shared" si="48"/>
        <v>0.59277943945222267</v>
      </c>
      <c r="Q31" s="119">
        <f t="shared" si="46"/>
        <v>0.24794215128271824</v>
      </c>
      <c r="R31" s="125">
        <f t="shared" si="49"/>
        <v>0.12397107564135912</v>
      </c>
      <c r="S31" s="12"/>
      <c r="T31" s="114"/>
      <c r="U31" s="115">
        <f>U32+R29</f>
        <v>0.89824635022535659</v>
      </c>
      <c r="V31" s="115">
        <f>U31-V34-V37-V40-V43</f>
        <v>0.18641181034583409</v>
      </c>
      <c r="W31" s="12"/>
      <c r="X31" s="133">
        <v>8</v>
      </c>
      <c r="Y31" s="88">
        <f>V37</f>
        <v>0.19933408858627821</v>
      </c>
      <c r="Z31" s="134">
        <f t="shared" si="50"/>
        <v>20</v>
      </c>
    </row>
    <row r="32" spans="1:66" customFormat="1" ht="14.4">
      <c r="B32" s="65">
        <v>8</v>
      </c>
      <c r="C32" s="1">
        <v>0</v>
      </c>
      <c r="K32" s="44">
        <v>8</v>
      </c>
      <c r="L32" s="69">
        <f>R11</f>
        <v>0.68967457633900886</v>
      </c>
      <c r="N32" s="111"/>
      <c r="O32" s="124">
        <v>8</v>
      </c>
      <c r="P32" s="85">
        <f t="shared" si="48"/>
        <v>0.34483728816950443</v>
      </c>
      <c r="Q32" s="119">
        <f t="shared" si="46"/>
        <v>0.15072602588983813</v>
      </c>
      <c r="R32" s="125">
        <f t="shared" si="49"/>
        <v>7.5363012944919067E-2</v>
      </c>
      <c r="S32" s="12"/>
      <c r="T32" s="114">
        <v>31.5</v>
      </c>
      <c r="U32" s="115">
        <f>P30</f>
        <v>0.83088964030682244</v>
      </c>
      <c r="V32" s="115"/>
      <c r="W32" s="12"/>
      <c r="X32" s="133">
        <v>2</v>
      </c>
      <c r="Y32" s="88">
        <f>V40</f>
        <v>0.10489360957163718</v>
      </c>
      <c r="Z32" s="134">
        <f t="shared" si="50"/>
        <v>10</v>
      </c>
    </row>
    <row r="33" spans="2:26" customFormat="1" ht="15" thickBot="1">
      <c r="B33" s="65">
        <v>2</v>
      </c>
      <c r="C33" s="1">
        <v>0</v>
      </c>
      <c r="K33" s="65">
        <v>2</v>
      </c>
      <c r="L33" s="69">
        <f>R13</f>
        <v>0.38822252455933259</v>
      </c>
      <c r="N33" s="111"/>
      <c r="O33" s="124">
        <v>2</v>
      </c>
      <c r="P33" s="85">
        <f t="shared" si="48"/>
        <v>0.1941112622796663</v>
      </c>
      <c r="Q33" s="119">
        <f t="shared" si="46"/>
        <v>5.9061193253436312E-2</v>
      </c>
      <c r="R33" s="125">
        <f>Q33/2</f>
        <v>2.9530596626718156E-2</v>
      </c>
      <c r="S33" s="12"/>
      <c r="T33" s="114"/>
      <c r="U33" s="115">
        <f>U32-R30</f>
        <v>0.7118345398795225</v>
      </c>
      <c r="V33" s="115"/>
      <c r="W33" s="12"/>
      <c r="X33" s="135">
        <v>0.5</v>
      </c>
      <c r="Y33" s="97">
        <f>V43</f>
        <v>0.16458066565294815</v>
      </c>
      <c r="Z33" s="136">
        <f t="shared" si="50"/>
        <v>16</v>
      </c>
    </row>
    <row r="34" spans="2:26" customFormat="1" ht="13.8" thickBot="1">
      <c r="B34" s="65">
        <v>0.5</v>
      </c>
      <c r="C34" s="1">
        <v>0</v>
      </c>
      <c r="K34" s="65">
        <v>0.5</v>
      </c>
      <c r="L34" s="69">
        <f>R15</f>
        <v>0.27010013805245997</v>
      </c>
      <c r="N34" s="111"/>
      <c r="O34" s="126">
        <v>0.5</v>
      </c>
      <c r="P34" s="93">
        <f t="shared" si="48"/>
        <v>0.13505006902622999</v>
      </c>
      <c r="Q34" s="127"/>
      <c r="R34" s="128"/>
      <c r="S34" s="12"/>
      <c r="T34" s="114"/>
      <c r="U34" s="115">
        <f>U35+R30</f>
        <v>0.7118345398795225</v>
      </c>
      <c r="V34" s="115">
        <f>U34-V37-V40-V43</f>
        <v>0.24302617606865895</v>
      </c>
      <c r="W34" s="12"/>
      <c r="X34" s="79"/>
      <c r="Y34" s="79"/>
      <c r="Z34" s="116">
        <f>SUM(Z28:Z33)</f>
        <v>99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0.59277943945222267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0.46880836381086355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0.46880836381086355</v>
      </c>
      <c r="V37" s="115">
        <f>U37-V40-V43</f>
        <v>0.19933408858627821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0.34483728816950443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0.26947427522458534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0.26947427522458534</v>
      </c>
      <c r="V40" s="115">
        <f>U40-V43</f>
        <v>0.10489360957163718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0.1941112622796663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0.16458066565294815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0.16458066565294815</v>
      </c>
      <c r="V43" s="115">
        <f>U43</f>
        <v>0.16458066565294815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0.13505006902622999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B106" s="12"/>
      <c r="C106" s="13"/>
      <c r="N106" s="12"/>
      <c r="O106" s="12"/>
      <c r="P106" s="12"/>
      <c r="Q106" s="12"/>
      <c r="R106" s="12"/>
    </row>
    <row r="107" spans="2:66" customFormat="1" ht="13.2">
      <c r="B107" s="12"/>
      <c r="C107" s="13"/>
      <c r="N107" s="12"/>
      <c r="O107" s="12"/>
      <c r="P107" s="12"/>
      <c r="Q107" s="12"/>
      <c r="R107" s="12"/>
    </row>
    <row r="108" spans="2:66" customFormat="1" ht="13.2">
      <c r="B108" s="12"/>
      <c r="C108" s="13"/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25"/>
  <sheetViews>
    <sheetView workbookViewId="0">
      <selection activeCell="M27" sqref="M27"/>
    </sheetView>
  </sheetViews>
  <sheetFormatPr defaultColWidth="11.5546875" defaultRowHeight="13.2"/>
  <sheetData>
    <row r="1" spans="1:9">
      <c r="A1" s="25" t="s">
        <v>113</v>
      </c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 ht="13.8" thickBot="1">
      <c r="A3" s="12"/>
      <c r="B3" s="294" t="s">
        <v>135</v>
      </c>
      <c r="C3" s="294"/>
      <c r="D3" s="294" t="s">
        <v>136</v>
      </c>
      <c r="E3" s="294"/>
      <c r="F3" s="294" t="s">
        <v>47</v>
      </c>
      <c r="G3" s="294"/>
      <c r="H3" s="294"/>
      <c r="I3" s="294"/>
    </row>
    <row r="4" spans="1:9" ht="31.8" thickBot="1">
      <c r="A4" s="206" t="s">
        <v>101</v>
      </c>
      <c r="B4" s="207" t="s">
        <v>102</v>
      </c>
      <c r="C4" s="208" t="s">
        <v>110</v>
      </c>
      <c r="D4" s="207" t="s">
        <v>102</v>
      </c>
      <c r="E4" s="208" t="s">
        <v>110</v>
      </c>
      <c r="F4" s="207" t="s">
        <v>102</v>
      </c>
      <c r="G4" s="209" t="s">
        <v>110</v>
      </c>
      <c r="H4" s="210" t="s">
        <v>112</v>
      </c>
      <c r="I4" s="208" t="s">
        <v>111</v>
      </c>
    </row>
    <row r="5" spans="1:9">
      <c r="A5" s="196">
        <v>256</v>
      </c>
      <c r="B5" s="211">
        <f>'pos23'!AV8</f>
        <v>1</v>
      </c>
      <c r="C5" s="212">
        <f>'pos23'!AY8</f>
        <v>1</v>
      </c>
      <c r="D5" s="211">
        <f>'pos24'!AV8</f>
        <v>1</v>
      </c>
      <c r="E5" s="212">
        <f>'pos24'!AY8</f>
        <v>1</v>
      </c>
      <c r="F5" s="198">
        <f>0.5*(B5+D5)</f>
        <v>1</v>
      </c>
      <c r="G5" s="169">
        <f>0.5*(C5+E5)</f>
        <v>1</v>
      </c>
      <c r="H5" s="195">
        <f>F5-F6</f>
        <v>0</v>
      </c>
      <c r="I5" s="202">
        <f>G5-G6</f>
        <v>0</v>
      </c>
    </row>
    <row r="6" spans="1:9">
      <c r="A6" s="196">
        <v>128</v>
      </c>
      <c r="B6" s="198">
        <f>'pos23'!AV9</f>
        <v>1.0000000000000002</v>
      </c>
      <c r="C6" s="199">
        <f>'pos23'!AY9</f>
        <v>1</v>
      </c>
      <c r="D6" s="198">
        <f>'pos24'!AV9</f>
        <v>1</v>
      </c>
      <c r="E6" s="199">
        <f>'pos24'!AY9</f>
        <v>1</v>
      </c>
      <c r="F6" s="198">
        <f t="shared" ref="F6:G13" si="0">0.5*(B6+D6)</f>
        <v>1</v>
      </c>
      <c r="G6" s="169">
        <f t="shared" si="0"/>
        <v>1</v>
      </c>
      <c r="H6" s="195">
        <f t="shared" ref="H6:H12" si="1">F6-F7</f>
        <v>7.8777863631741329E-2</v>
      </c>
      <c r="I6" s="202">
        <f t="shared" ref="I6:I12" si="2">G6-G7</f>
        <v>9.3506788854824663E-3</v>
      </c>
    </row>
    <row r="7" spans="1:9">
      <c r="A7" s="196">
        <v>64</v>
      </c>
      <c r="B7" s="198">
        <f>'pos23'!AV10</f>
        <v>0.93534217671836917</v>
      </c>
      <c r="C7" s="199">
        <f>'pos23'!AY10</f>
        <v>1</v>
      </c>
      <c r="D7" s="198">
        <f>'pos24'!AV10</f>
        <v>0.90710209601814817</v>
      </c>
      <c r="E7" s="199">
        <f>'pos24'!AY10</f>
        <v>0.98129864222903518</v>
      </c>
      <c r="F7" s="198">
        <f t="shared" si="0"/>
        <v>0.92122213636825867</v>
      </c>
      <c r="G7" s="169">
        <f t="shared" si="0"/>
        <v>0.99064932111451753</v>
      </c>
      <c r="H7" s="195">
        <f t="shared" si="1"/>
        <v>0.35877545135961975</v>
      </c>
      <c r="I7" s="202">
        <f t="shared" si="2"/>
        <v>3.1401434492242974E-2</v>
      </c>
    </row>
    <row r="8" spans="1:9">
      <c r="A8" s="196">
        <v>32</v>
      </c>
      <c r="B8" s="198">
        <f>'pos23'!AV11</f>
        <v>0.67457735211974679</v>
      </c>
      <c r="C8" s="199">
        <f>'pos23'!AY11</f>
        <v>0.99549794038013517</v>
      </c>
      <c r="D8" s="198">
        <f>'pos24'!AV11</f>
        <v>0.45031601789753117</v>
      </c>
      <c r="E8" s="199">
        <f>'pos24'!AY11</f>
        <v>0.92299783286441395</v>
      </c>
      <c r="F8" s="198">
        <f t="shared" si="0"/>
        <v>0.56244668500863892</v>
      </c>
      <c r="G8" s="169">
        <f t="shared" si="0"/>
        <v>0.95924788662227456</v>
      </c>
      <c r="H8" s="195">
        <f t="shared" si="1"/>
        <v>0.39760736280096914</v>
      </c>
      <c r="I8" s="202">
        <f t="shared" si="2"/>
        <v>0.17634443705513603</v>
      </c>
    </row>
    <row r="9" spans="1:9">
      <c r="A9" s="196">
        <v>16</v>
      </c>
      <c r="B9" s="198">
        <f>'pos23'!AV12</f>
        <v>0.32967864441533956</v>
      </c>
      <c r="C9" s="199">
        <f>'pos23'!AY12</f>
        <v>0.85588023448910588</v>
      </c>
      <c r="D9" s="198">
        <f>'pos24'!AV12</f>
        <v>0</v>
      </c>
      <c r="E9" s="199">
        <f>'pos24'!AY12</f>
        <v>0.70992666464517129</v>
      </c>
      <c r="F9" s="198">
        <f t="shared" si="0"/>
        <v>0.16483932220766978</v>
      </c>
      <c r="G9" s="169">
        <f t="shared" si="0"/>
        <v>0.78290344956713853</v>
      </c>
      <c r="H9" s="195">
        <f t="shared" si="1"/>
        <v>0.12184957826077958</v>
      </c>
      <c r="I9" s="202">
        <f t="shared" si="2"/>
        <v>0.1554639355067724</v>
      </c>
    </row>
    <row r="10" spans="1:9">
      <c r="A10" s="196">
        <v>8</v>
      </c>
      <c r="B10" s="198">
        <f>'pos23'!AV13</f>
        <v>8.5979487893780404E-2</v>
      </c>
      <c r="C10" s="199">
        <f>'pos23'!AY13</f>
        <v>0.68967457633900886</v>
      </c>
      <c r="D10" s="198">
        <f>'pos24'!AV13</f>
        <v>0</v>
      </c>
      <c r="E10" s="199">
        <f>'pos24'!AY13</f>
        <v>0.56520445178172329</v>
      </c>
      <c r="F10" s="198">
        <f t="shared" si="0"/>
        <v>4.2989743946890202E-2</v>
      </c>
      <c r="G10" s="169">
        <f t="shared" si="0"/>
        <v>0.62743951406036613</v>
      </c>
      <c r="H10" s="195">
        <f t="shared" si="1"/>
        <v>4.2989743946890202E-2</v>
      </c>
      <c r="I10" s="202">
        <f t="shared" si="2"/>
        <v>0.25152985100803948</v>
      </c>
    </row>
    <row r="11" spans="1:9">
      <c r="A11" s="196">
        <v>2</v>
      </c>
      <c r="B11" s="198">
        <f>'pos23'!AV14</f>
        <v>0</v>
      </c>
      <c r="C11" s="199">
        <f>'pos23'!AY14</f>
        <v>0.38822252455933259</v>
      </c>
      <c r="D11" s="198">
        <f>'pos24'!AV14</f>
        <v>0</v>
      </c>
      <c r="E11" s="199">
        <f>'pos24'!AY14</f>
        <v>0.3635968015453207</v>
      </c>
      <c r="F11" s="198">
        <f t="shared" si="0"/>
        <v>0</v>
      </c>
      <c r="G11" s="169">
        <f t="shared" si="0"/>
        <v>0.37590966305232665</v>
      </c>
      <c r="H11" s="195">
        <f t="shared" si="1"/>
        <v>0</v>
      </c>
      <c r="I11" s="202">
        <f t="shared" si="2"/>
        <v>7.6740632302667366E-2</v>
      </c>
    </row>
    <row r="12" spans="1:9">
      <c r="A12" s="196">
        <v>1</v>
      </c>
      <c r="B12" s="198">
        <f>'pos23'!AV15</f>
        <v>0</v>
      </c>
      <c r="C12" s="199">
        <f>'pos23'!AY15</f>
        <v>0.32486344811028195</v>
      </c>
      <c r="D12" s="198">
        <f>'pos24'!AV15</f>
        <v>0</v>
      </c>
      <c r="E12" s="199">
        <f>'pos24'!AY15</f>
        <v>0.27347461338903667</v>
      </c>
      <c r="F12" s="198">
        <f t="shared" si="0"/>
        <v>0</v>
      </c>
      <c r="G12" s="169">
        <f t="shared" si="0"/>
        <v>0.29916903074965928</v>
      </c>
      <c r="H12" s="195">
        <f t="shared" si="1"/>
        <v>0</v>
      </c>
      <c r="I12" s="202">
        <f t="shared" si="2"/>
        <v>0.29916903074965928</v>
      </c>
    </row>
    <row r="13" spans="1:9" ht="13.8" thickBot="1">
      <c r="A13" s="197">
        <v>6.3E-2</v>
      </c>
      <c r="B13" s="200">
        <f>'pos23'!AV16</f>
        <v>0</v>
      </c>
      <c r="C13" s="201">
        <f>'pos23'!AY16</f>
        <v>0</v>
      </c>
      <c r="D13" s="200">
        <f>'pos24'!AV16</f>
        <v>0</v>
      </c>
      <c r="E13" s="201">
        <f>'pos24'!AY16</f>
        <v>0</v>
      </c>
      <c r="F13" s="200">
        <f t="shared" si="0"/>
        <v>0</v>
      </c>
      <c r="G13" s="203">
        <f t="shared" si="0"/>
        <v>0</v>
      </c>
      <c r="H13" s="204">
        <f>SUM(H5:H12)</f>
        <v>1</v>
      </c>
      <c r="I13" s="205">
        <f>SUM(I5:I12)</f>
        <v>1</v>
      </c>
    </row>
    <row r="14" spans="1:9" ht="13.8" thickBot="1">
      <c r="A14" s="12"/>
      <c r="B14" s="12"/>
      <c r="C14" s="12"/>
      <c r="D14" s="12"/>
      <c r="E14" s="12"/>
      <c r="F14" s="12"/>
      <c r="G14" s="12"/>
      <c r="H14" s="12"/>
      <c r="I14" s="12"/>
    </row>
    <row r="15" spans="1:9">
      <c r="A15" s="194"/>
      <c r="B15" s="194"/>
      <c r="C15" s="12"/>
      <c r="D15" s="12"/>
      <c r="E15" s="194" t="s">
        <v>80</v>
      </c>
      <c r="F15" s="213">
        <f>SLOPE(F18:F19,F16:F17)*0.65+INTERCEPT(F18:F19,F16:F17)</f>
        <v>39.809079660010674</v>
      </c>
      <c r="G15" s="214">
        <f>SLOPE(G18:G19,G16:G17)*0.65+INTERCEPT(G18:G19,G16:G17)</f>
        <v>9.1609373384813608</v>
      </c>
      <c r="H15" s="12"/>
      <c r="I15" s="12"/>
    </row>
    <row r="16" spans="1:9">
      <c r="A16" s="193"/>
      <c r="B16" s="170"/>
      <c r="C16" s="12"/>
      <c r="D16" s="12"/>
      <c r="E16" s="12"/>
      <c r="F16" s="170">
        <f>INDEX(F5:F13,MATCH(0.65,F5:F13,-1))</f>
        <v>0.92122213636825867</v>
      </c>
      <c r="G16" s="170">
        <f>INDEX(G5:G13,MATCH(0.65,G5:G13,-1))</f>
        <v>0.78290344956713853</v>
      </c>
      <c r="H16" s="12"/>
      <c r="I16" s="12"/>
    </row>
    <row r="17" spans="1:9">
      <c r="A17" s="12"/>
      <c r="B17" s="170"/>
      <c r="C17" s="12"/>
      <c r="D17" s="12"/>
      <c r="E17" s="12"/>
      <c r="F17" s="170" cm="1">
        <f t="array" ref="F17">INDEX(F5:F13,MATCH(0.65,F5:F13,-1)+1)</f>
        <v>0.56244668500863892</v>
      </c>
      <c r="G17" s="170" cm="1">
        <f t="array" ref="G17">INDEX(G5:G13,MATCH(0.65,G5:G13,-1)+1)</f>
        <v>0.62743951406036613</v>
      </c>
      <c r="H17" s="12"/>
      <c r="I17" s="12"/>
    </row>
    <row r="18" spans="1:9">
      <c r="A18" s="12"/>
      <c r="B18" s="170"/>
      <c r="C18" s="12"/>
      <c r="D18" s="12"/>
      <c r="E18" s="12"/>
      <c r="F18" s="170">
        <f>INDEX(A5:A13,MATCH(0.65,F5:F13,-1))</f>
        <v>64</v>
      </c>
      <c r="G18" s="170">
        <f>INDEX(A5:A13,MATCH(0.65,G5:G13,-1))</f>
        <v>16</v>
      </c>
      <c r="H18" s="12"/>
      <c r="I18" s="12"/>
    </row>
    <row r="19" spans="1:9">
      <c r="A19" s="12"/>
      <c r="B19" s="170"/>
      <c r="C19" s="12"/>
      <c r="D19" s="12"/>
      <c r="E19" s="12"/>
      <c r="F19" s="170" cm="1">
        <f t="array" ref="F19">INDEX(A5:A13,MATCH(0.65,F5:F13,-1)+1)</f>
        <v>32</v>
      </c>
      <c r="G19" s="170" cm="1">
        <f t="array" ref="G19">INDEX(A5:A13,MATCH(0.65,G5:G13,-1)+1)</f>
        <v>8</v>
      </c>
      <c r="H19" s="12"/>
      <c r="I19" s="12"/>
    </row>
    <row r="20" spans="1:9" ht="13.8" thickBot="1"/>
    <row r="21" spans="1:9">
      <c r="E21" s="194" t="s">
        <v>176</v>
      </c>
      <c r="F21" s="215">
        <f>SLOPE(F24:F25,F22:F23)*0.84+INTERCEPT(F24:F25,F22:F23)</f>
        <v>56.755612587386722</v>
      </c>
      <c r="G21" s="216">
        <f>SLOPE(G24:G25,G22:G23)*0.84+INTERCEPT(G24:G25,G22:G23)</f>
        <v>21.18045719037994</v>
      </c>
    </row>
    <row r="22" spans="1:9">
      <c r="E22" s="12"/>
      <c r="F22" s="170">
        <f>INDEX(F5:F13,MATCH(0.84,F5:F13,-1))</f>
        <v>0.92122213636825867</v>
      </c>
      <c r="G22" s="170">
        <f>INDEX(G5:G13,MATCH(0.84,G5:G13,-1))</f>
        <v>0.95924788662227456</v>
      </c>
    </row>
    <row r="23" spans="1:9">
      <c r="E23" s="12"/>
      <c r="F23" s="170">
        <f>INDEX(F5:F13,MATCH(0.84,F5:F13,-1)+1)</f>
        <v>0.56244668500863892</v>
      </c>
      <c r="G23" s="170">
        <f>INDEX(G5:G13,MATCH(0.84,G5:G13,-1)+1)</f>
        <v>0.78290344956713853</v>
      </c>
    </row>
    <row r="24" spans="1:9">
      <c r="E24" s="12"/>
      <c r="F24" s="170">
        <f>INDEX(A5:A13,MATCH(0.84,F5:F13,-1))</f>
        <v>64</v>
      </c>
      <c r="G24" s="170">
        <f>INDEX(A5:A13,MATCH(0.84,G5:G13,-1))</f>
        <v>32</v>
      </c>
    </row>
    <row r="25" spans="1:9">
      <c r="E25" s="12"/>
      <c r="F25" s="170">
        <f>INDEX(A5:A13,MATCH(0.84,F5:F13,-1)+1)</f>
        <v>32</v>
      </c>
      <c r="G25" s="170">
        <f>INDEX(A5:A13,MATCH(0.84,G5:G13,-1)+1)</f>
        <v>16</v>
      </c>
    </row>
  </sheetData>
  <mergeCells count="3">
    <mergeCell ref="B3:C3"/>
    <mergeCell ref="D3:E3"/>
    <mergeCell ref="F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N114"/>
  <sheetViews>
    <sheetView topLeftCell="AD1" zoomScale="70" zoomScaleNormal="70" workbookViewId="0">
      <selection activeCell="Q20" sqref="Q20"/>
    </sheetView>
  </sheetViews>
  <sheetFormatPr defaultColWidth="9.21875" defaultRowHeight="10.199999999999999"/>
  <cols>
    <col min="1" max="1" width="5.109375" style="12" customWidth="1"/>
    <col min="2" max="2" width="30.44140625" style="12" bestFit="1" customWidth="1"/>
    <col min="3" max="3" width="29.44140625" style="13" bestFit="1" customWidth="1"/>
    <col min="4" max="4" width="15.6640625" style="12" customWidth="1"/>
    <col min="5" max="5" width="22.33203125" style="12" bestFit="1" customWidth="1"/>
    <col min="6" max="8" width="15.6640625" style="12" customWidth="1"/>
    <col min="9" max="9" width="15.6640625" style="25" customWidth="1"/>
    <col min="10" max="10" width="15.6640625" style="12" customWidth="1"/>
    <col min="11" max="11" width="25.109375" style="12" bestFit="1" customWidth="1"/>
    <col min="12" max="12" width="29.44140625" style="12" bestFit="1" customWidth="1"/>
    <col min="13" max="13" width="9.21875" style="12"/>
    <col min="14" max="14" width="22.33203125" style="12" bestFit="1" customWidth="1"/>
    <col min="15" max="15" width="16.33203125" style="12" bestFit="1" customWidth="1"/>
    <col min="16" max="16" width="15.88671875" style="12" bestFit="1" customWidth="1"/>
    <col min="17" max="17" width="16.33203125" style="12" bestFit="1" customWidth="1"/>
    <col min="18" max="18" width="14.5546875" style="12" bestFit="1" customWidth="1"/>
    <col min="19" max="19" width="9.21875" style="12"/>
    <col min="20" max="20" width="12.44140625" style="12" bestFit="1" customWidth="1"/>
    <col min="21" max="21" width="7" style="12" bestFit="1" customWidth="1"/>
    <col min="22" max="22" width="7.44140625" style="12" bestFit="1" customWidth="1"/>
    <col min="23" max="23" width="17.44140625" style="12" customWidth="1"/>
    <col min="24" max="24" width="32.6640625" style="12" customWidth="1"/>
    <col min="25" max="25" width="13.88671875" style="12" bestFit="1" customWidth="1"/>
    <col min="26" max="26" width="7.77734375" style="12" bestFit="1" customWidth="1"/>
    <col min="27" max="27" width="7.44140625" style="12" bestFit="1" customWidth="1"/>
    <col min="28" max="28" width="29.109375" style="12" customWidth="1"/>
    <col min="29" max="29" width="28.33203125" style="12" customWidth="1"/>
    <col min="30" max="30" width="11" style="12" bestFit="1" customWidth="1"/>
    <col min="31" max="16384" width="9.21875" style="12"/>
  </cols>
  <sheetData>
    <row r="1" spans="1:66" ht="27.75" customHeight="1">
      <c r="B1" s="40" t="s">
        <v>14</v>
      </c>
      <c r="K1" s="40" t="s">
        <v>15</v>
      </c>
      <c r="T1" s="40" t="s">
        <v>69</v>
      </c>
    </row>
    <row r="2" spans="1:66" ht="17.25" customHeight="1" thickBot="1">
      <c r="D2" s="14"/>
      <c r="E2" s="15"/>
      <c r="H2" s="15"/>
      <c r="I2" s="14"/>
      <c r="J2" s="15"/>
      <c r="K2" s="14"/>
      <c r="T2" s="83"/>
    </row>
    <row r="3" spans="1:66" ht="17.25" customHeight="1">
      <c r="B3" s="16" t="s">
        <v>1</v>
      </c>
      <c r="C3" s="17" t="s">
        <v>5</v>
      </c>
      <c r="D3" s="14"/>
      <c r="E3" s="3" t="s">
        <v>1</v>
      </c>
      <c r="F3" s="288" t="s">
        <v>5</v>
      </c>
      <c r="G3" s="289"/>
      <c r="H3" s="289"/>
      <c r="I3" s="290"/>
      <c r="K3" s="16" t="s">
        <v>1</v>
      </c>
      <c r="L3" s="17" t="s">
        <v>5</v>
      </c>
      <c r="N3" s="3" t="s">
        <v>1</v>
      </c>
      <c r="O3" s="288" t="s">
        <v>5</v>
      </c>
      <c r="P3" s="289"/>
      <c r="Q3" s="289"/>
      <c r="R3" s="290"/>
      <c r="T3" s="83"/>
      <c r="U3" s="83"/>
    </row>
    <row r="4" spans="1:66" ht="17.25" customHeight="1" thickBot="1">
      <c r="B4" s="18" t="s">
        <v>2</v>
      </c>
      <c r="C4" s="19" t="s">
        <v>3</v>
      </c>
      <c r="D4" s="20"/>
      <c r="E4" s="4" t="s">
        <v>2</v>
      </c>
      <c r="F4" s="291"/>
      <c r="G4" s="292"/>
      <c r="H4" s="292"/>
      <c r="I4" s="293"/>
      <c r="K4" s="18" t="s">
        <v>2</v>
      </c>
      <c r="L4" s="19" t="s">
        <v>3</v>
      </c>
      <c r="N4" s="4" t="s">
        <v>2</v>
      </c>
      <c r="O4" s="291"/>
      <c r="P4" s="292"/>
      <c r="Q4" s="292"/>
      <c r="R4" s="293"/>
      <c r="T4" s="83"/>
      <c r="U4" s="83"/>
      <c r="AU4" s="25" t="s">
        <v>113</v>
      </c>
    </row>
    <row r="5" spans="1:66" ht="17.25" customHeight="1">
      <c r="B5" s="21" t="s">
        <v>12</v>
      </c>
      <c r="C5" s="22" t="s">
        <v>44</v>
      </c>
      <c r="D5" s="20"/>
      <c r="E5" s="2" t="s">
        <v>0</v>
      </c>
      <c r="F5" s="34" t="str">
        <f>'pos24'!C5</f>
        <v>position 24</v>
      </c>
      <c r="G5" s="35"/>
      <c r="H5" s="35"/>
      <c r="I5" s="36"/>
      <c r="K5" s="21" t="s">
        <v>12</v>
      </c>
      <c r="L5" s="22" t="str">
        <f>C5</f>
        <v>position 24</v>
      </c>
      <c r="N5" s="2" t="s">
        <v>0</v>
      </c>
      <c r="O5" s="34" t="str">
        <f>'pos24'!L5</f>
        <v>position 24</v>
      </c>
      <c r="P5" s="35"/>
      <c r="Q5" s="35"/>
      <c r="R5" s="36"/>
      <c r="S5"/>
      <c r="T5" s="83"/>
      <c r="U5" s="83"/>
    </row>
    <row r="6" spans="1:66" ht="14.4" thickBot="1">
      <c r="B6" s="27" t="s">
        <v>6</v>
      </c>
      <c r="C6" s="28">
        <f>SUM(C8:C22)</f>
        <v>147.58460000000002</v>
      </c>
      <c r="D6" s="20"/>
      <c r="E6" s="5" t="s">
        <v>4</v>
      </c>
      <c r="F6" s="37">
        <f>'pos24'!C6</f>
        <v>147.58460000000002</v>
      </c>
      <c r="G6" s="38"/>
      <c r="H6" s="38"/>
      <c r="I6" s="39"/>
      <c r="K6" s="27" t="s">
        <v>6</v>
      </c>
      <c r="L6" s="28">
        <f>SUM(L7:L17)</f>
        <v>35617.200000000004</v>
      </c>
      <c r="N6" s="5" t="s">
        <v>4</v>
      </c>
      <c r="O6" s="37">
        <f>'pos24'!L6</f>
        <v>35617.200000000004</v>
      </c>
      <c r="P6" s="38"/>
      <c r="Q6" s="38"/>
      <c r="R6" s="39"/>
      <c r="S6"/>
      <c r="T6" s="83"/>
      <c r="U6" s="83"/>
    </row>
    <row r="7" spans="1:66" ht="33" thickBot="1">
      <c r="B7" s="12">
        <v>128</v>
      </c>
      <c r="C7" s="13">
        <v>0</v>
      </c>
      <c r="D7" s="20"/>
      <c r="E7" s="33" t="s">
        <v>11</v>
      </c>
      <c r="F7" s="31" t="s">
        <v>9</v>
      </c>
      <c r="G7" s="6" t="s">
        <v>10</v>
      </c>
      <c r="H7" s="7" t="s">
        <v>7</v>
      </c>
      <c r="I7" s="8" t="s">
        <v>8</v>
      </c>
      <c r="K7" s="44">
        <v>73</v>
      </c>
      <c r="L7" s="44">
        <v>740.1</v>
      </c>
      <c r="N7" s="33" t="s">
        <v>11</v>
      </c>
      <c r="O7" s="31" t="s">
        <v>9</v>
      </c>
      <c r="P7" s="6" t="s">
        <v>10</v>
      </c>
      <c r="Q7" s="7" t="s">
        <v>7</v>
      </c>
      <c r="R7" s="8" t="s">
        <v>8</v>
      </c>
      <c r="S7"/>
      <c r="T7" s="83"/>
      <c r="U7" s="143" t="s">
        <v>62</v>
      </c>
      <c r="V7" s="144" t="s">
        <v>63</v>
      </c>
      <c r="W7" s="145" t="s">
        <v>64</v>
      </c>
      <c r="X7" s="145" t="s">
        <v>65</v>
      </c>
      <c r="Y7" s="145" t="s">
        <v>52</v>
      </c>
      <c r="Z7" s="145" t="s">
        <v>53</v>
      </c>
      <c r="AA7" s="144" t="s">
        <v>66</v>
      </c>
      <c r="AB7" s="144" t="s">
        <v>61</v>
      </c>
      <c r="AC7" s="146" t="s">
        <v>67</v>
      </c>
      <c r="AD7" s="147" t="s">
        <v>68</v>
      </c>
      <c r="AU7" s="186" t="s">
        <v>101</v>
      </c>
      <c r="AV7" s="187" t="s">
        <v>102</v>
      </c>
      <c r="AW7" s="182" t="s">
        <v>104</v>
      </c>
      <c r="AX7" s="183" t="s">
        <v>103</v>
      </c>
      <c r="AY7" s="184" t="s">
        <v>110</v>
      </c>
      <c r="AZ7" s="185" t="s">
        <v>112</v>
      </c>
      <c r="BA7" s="184" t="s">
        <v>111</v>
      </c>
      <c r="BC7" s="284" t="s">
        <v>107</v>
      </c>
      <c r="BD7" s="285"/>
      <c r="BE7" s="285"/>
      <c r="BF7" s="286"/>
      <c r="BG7" s="284" t="s">
        <v>108</v>
      </c>
      <c r="BH7" s="285"/>
      <c r="BI7" s="285"/>
      <c r="BJ7" s="286"/>
      <c r="BK7" s="284" t="s">
        <v>114</v>
      </c>
      <c r="BL7" s="285"/>
      <c r="BM7" s="285"/>
      <c r="BN7" s="286"/>
    </row>
    <row r="8" spans="1:66" ht="17.25" customHeight="1">
      <c r="B8" s="44">
        <v>107.8</v>
      </c>
      <c r="C8" s="44">
        <v>0.54339999999999999</v>
      </c>
      <c r="D8" s="20"/>
      <c r="E8" s="32">
        <f t="shared" ref="E8:E24" si="0">B7</f>
        <v>128</v>
      </c>
      <c r="F8" s="30">
        <f t="shared" ref="F8:F24" si="1">C7</f>
        <v>0</v>
      </c>
      <c r="G8" s="29">
        <f>F8+G9</f>
        <v>147.58460000000002</v>
      </c>
      <c r="H8" s="9">
        <f t="shared" ref="H8:H24" si="2">F8/$C$6</f>
        <v>0</v>
      </c>
      <c r="I8" s="10">
        <f t="shared" ref="I8" si="3">I9+H8</f>
        <v>1</v>
      </c>
      <c r="K8" s="44">
        <v>63</v>
      </c>
      <c r="L8" s="44">
        <v>2034.8</v>
      </c>
      <c r="N8" s="42">
        <f>K7</f>
        <v>73</v>
      </c>
      <c r="O8" s="30">
        <f>L7</f>
        <v>740.1</v>
      </c>
      <c r="P8" s="29">
        <f>O8+P9</f>
        <v>35617.199999999997</v>
      </c>
      <c r="Q8" s="9">
        <f>O8/$L$6</f>
        <v>2.0779286412182876E-2</v>
      </c>
      <c r="R8" s="10">
        <f t="shared" ref="R8:R15" si="4">R9+Q8</f>
        <v>0.99999999999999978</v>
      </c>
      <c r="S8"/>
      <c r="T8" s="79"/>
      <c r="U8" s="137">
        <f t="shared" ref="U8:U19" si="5">Q8</f>
        <v>2.0779286412182876E-2</v>
      </c>
      <c r="V8" s="138">
        <f t="shared" ref="V8:V19" si="6">1-R8</f>
        <v>0</v>
      </c>
      <c r="W8" s="139">
        <f t="shared" ref="W8:W19" si="7">SQRT(N8/$N$8)</f>
        <v>1</v>
      </c>
      <c r="X8" s="139">
        <f t="shared" ref="X8:X18" si="8">0.67*((N8/$N$8)^3)+0.33*(N8/$N$8)</f>
        <v>1</v>
      </c>
      <c r="Y8" s="139">
        <f t="shared" ref="Y8:Y17" si="9">X8+Y9</f>
        <v>2.0638315948335002</v>
      </c>
      <c r="Z8" s="139">
        <f t="shared" ref="Z8:Z18" si="10">Y8/$Y$8</f>
        <v>1</v>
      </c>
      <c r="AA8" s="140">
        <f>1-Z8</f>
        <v>0</v>
      </c>
      <c r="AB8" s="141">
        <v>0</v>
      </c>
      <c r="AC8" s="131">
        <f t="shared" ref="AC8:AC19" si="11">AB8/$AB$20</f>
        <v>0</v>
      </c>
      <c r="AD8" s="142">
        <f>AC8+AD9</f>
        <v>0.99999999999999978</v>
      </c>
      <c r="AU8" s="58">
        <v>256</v>
      </c>
      <c r="AV8" s="168">
        <f>IFERROR(SLOPE(BE8:BF8,BC8:BD8)*AU8+INTERCEPT(BE8:BF8,BC8:BD8),1)</f>
        <v>1</v>
      </c>
      <c r="AW8" s="168">
        <f t="shared" ref="AW8:AW16" si="12">IFERROR(SLOPE(BI8:BJ8,BG8:BH8)*AU8+INTERCEPT(BI8:BJ8,BG8:BH8),1)</f>
        <v>1</v>
      </c>
      <c r="AX8" s="168">
        <f t="shared" ref="AX8:AX16" si="13">0.5*(AV8+AW8)</f>
        <v>1</v>
      </c>
      <c r="AY8" s="168">
        <f>IFERROR(SLOPE(BM8:BN8,BK8:BL8)*AU8+INTERCEPT(BM8:BN8,BK8:BL8),1)</f>
        <v>1</v>
      </c>
      <c r="AZ8" s="188">
        <f t="shared" ref="AZ8:AZ15" si="14">AV8-AV9</f>
        <v>0</v>
      </c>
      <c r="BA8" s="189">
        <f>AY8-AY9</f>
        <v>0</v>
      </c>
      <c r="BB8" s="74"/>
      <c r="BC8" s="176" t="str">
        <f>IFERROR(INDEX($E$8:$E$24,MATCH(AU8,$E$8:$E$24,-1)),"-")</f>
        <v>-</v>
      </c>
      <c r="BD8" s="177" t="str" cm="1">
        <f t="array" ref="BD8">IFERROR(INDEX($E$8:$E$24,MATCH(AU8,$E$8:$E$24,-1)+1),BC8)</f>
        <v>-</v>
      </c>
      <c r="BE8" s="177">
        <f>IFERROR(INDEX($I$8:$I$24,MATCH(AU8,$E$8:$E$24,-1)),1)</f>
        <v>1</v>
      </c>
      <c r="BF8" s="178" cm="1">
        <f t="array" ref="BF8">IFERROR(INDEX($I$8:$I$24,MATCH(AU8,$E$8:$E$24,-1)+1),BE8)</f>
        <v>1</v>
      </c>
      <c r="BG8" s="177" t="str">
        <f t="shared" ref="BG8:BG16" si="15">IFERROR(INDEX($N$8:$N$24,MATCH(AU8,$N$8:$N$24,-1)),"-")</f>
        <v>-</v>
      </c>
      <c r="BH8" s="177" t="str" cm="1">
        <f t="array" ref="BH8">IFERROR(INDEX($N$8:$N$24,MATCH(AU8,$N$8:$N$24,-1)+1),BG8)</f>
        <v>-</v>
      </c>
      <c r="BI8" s="177">
        <f>IFERROR(INDEX($AD$8:$AD$24,MATCH(AU8,$N$8:$N$24,-1)),1)</f>
        <v>1</v>
      </c>
      <c r="BJ8" s="178" cm="1">
        <f t="array" ref="BJ8">IFERROR(INDEX($AD$8:$AD$24,MATCH(AU8,$N$8:$N$24,-1)+1),BI8)</f>
        <v>1</v>
      </c>
      <c r="BK8" s="177" t="str">
        <f>IFERROR(INDEX($N$8:$N$24,MATCH(AU8,$N$8:$N$24,-1)),"-")</f>
        <v>-</v>
      </c>
      <c r="BL8" s="177" t="str" cm="1">
        <f t="array" ref="BL8">IFERROR(INDEX($N$8:$N$24,MATCH(AU8,$N$8:$N$24,-1)+1),BK8)</f>
        <v>-</v>
      </c>
      <c r="BM8" s="177">
        <f>IFERROR(INDEX($R$8:$R$24,MATCH(AU8,$N$8:$N$24,-1)),1)</f>
        <v>1</v>
      </c>
      <c r="BN8" s="178" cm="1">
        <f t="array" ref="BN8">IFERROR(INDEX($R$8:$R$24,MATCH(AU8,$N$8:$N$24,-1)+1),BM8)</f>
        <v>1</v>
      </c>
    </row>
    <row r="9" spans="1:66" ht="17.25" customHeight="1">
      <c r="B9" s="44">
        <v>101.4</v>
      </c>
      <c r="C9" s="44">
        <v>0.77590000000000003</v>
      </c>
      <c r="D9" s="20"/>
      <c r="E9" s="32">
        <f t="shared" si="0"/>
        <v>107.8</v>
      </c>
      <c r="F9" s="30">
        <f t="shared" si="1"/>
        <v>0.54339999999999999</v>
      </c>
      <c r="G9" s="29">
        <f>F9+G10</f>
        <v>147.58460000000002</v>
      </c>
      <c r="H9" s="9">
        <f t="shared" si="2"/>
        <v>3.6819559764365651E-3</v>
      </c>
      <c r="I9" s="10">
        <f t="shared" ref="I9:I22" si="16">I10+H9</f>
        <v>1</v>
      </c>
      <c r="K9" s="44">
        <v>31.5</v>
      </c>
      <c r="L9" s="44">
        <v>7556.7</v>
      </c>
      <c r="N9" s="42">
        <f t="shared" ref="N9:O16" si="17">K8</f>
        <v>63</v>
      </c>
      <c r="O9" s="30">
        <f t="shared" si="17"/>
        <v>2034.8</v>
      </c>
      <c r="P9" s="29">
        <f t="shared" ref="P9:P15" si="18">O9+P10</f>
        <v>34877.1</v>
      </c>
      <c r="Q9" s="9">
        <f t="shared" ref="Q9:Q16" si="19">O9/$L$6</f>
        <v>5.7129701380232017E-2</v>
      </c>
      <c r="R9" s="11">
        <f t="shared" si="4"/>
        <v>0.97922071358781693</v>
      </c>
      <c r="S9"/>
      <c r="T9" s="79"/>
      <c r="U9" s="90">
        <f t="shared" si="5"/>
        <v>5.7129701380232017E-2</v>
      </c>
      <c r="V9" s="85">
        <f t="shared" si="6"/>
        <v>2.0779286412183073E-2</v>
      </c>
      <c r="W9" s="86">
        <f t="shared" si="7"/>
        <v>0.92898530592799855</v>
      </c>
      <c r="X9" s="86">
        <f t="shared" si="8"/>
        <v>0.71544791101674221</v>
      </c>
      <c r="Y9" s="86">
        <f t="shared" si="9"/>
        <v>1.0638315948335002</v>
      </c>
      <c r="Z9" s="86">
        <f t="shared" si="10"/>
        <v>0.51546434190495316</v>
      </c>
      <c r="AA9" s="84">
        <f t="shared" ref="AA9:AA18" si="20">1-Z9</f>
        <v>0.48453565809504684</v>
      </c>
      <c r="AB9" s="89">
        <f t="shared" ref="AB9:AB18" si="21">X9*(U9/W9)*(AA9/V9)</f>
        <v>1.0259501122542991</v>
      </c>
      <c r="AC9" s="88">
        <f t="shared" si="11"/>
        <v>0.55884575301496842</v>
      </c>
      <c r="AD9" s="91">
        <f t="shared" ref="AD9:AD18" si="22">AC9+AD10</f>
        <v>0.99999999999999978</v>
      </c>
      <c r="AU9" s="58">
        <v>128</v>
      </c>
      <c r="AV9" s="168">
        <f t="shared" ref="AV9:AV16" si="23">IFERROR(SLOPE(BE9:BF9,BC9:BD9)*AU9+INTERCEPT(BE9:BF9,BC9:BD9),0)</f>
        <v>1</v>
      </c>
      <c r="AW9" s="168">
        <f t="shared" si="12"/>
        <v>1</v>
      </c>
      <c r="AX9" s="168">
        <f t="shared" si="13"/>
        <v>1</v>
      </c>
      <c r="AY9" s="168">
        <f t="shared" ref="AY9:AY16" si="24">IFERROR(SLOPE(BM9:BN9,BK9:BL9)*AU9+INTERCEPT(BM9:BN9,BK9:BL9),1)</f>
        <v>1</v>
      </c>
      <c r="AZ9" s="188">
        <f t="shared" si="14"/>
        <v>9.2897903981851826E-2</v>
      </c>
      <c r="BA9" s="189">
        <f t="shared" ref="BA9:BA15" si="25">AY9-AY10</f>
        <v>1.8701357770964822E-2</v>
      </c>
      <c r="BB9" s="74"/>
      <c r="BC9" s="171">
        <f t="shared" ref="BC9:BC16" si="26">INDEX($E$8:$E$24,MATCH(AU9,$E$8:$E$24,-1))</f>
        <v>128</v>
      </c>
      <c r="BD9" s="170" cm="1">
        <f t="array" ref="BD9">IFERROR(INDEX($E$8:$E$24,MATCH(AU9,$E$8:$E$24,-1)+1),BC9)</f>
        <v>107.8</v>
      </c>
      <c r="BE9" s="170">
        <f t="shared" ref="BE9:BE16" si="27">INDEX($I$8:$I$24,MATCH(AU9,$E$8:$E$24,-1))</f>
        <v>1</v>
      </c>
      <c r="BF9" s="172" cm="1">
        <f t="array" ref="BF9">IFERROR(INDEX($I$8:$I$24,MATCH(AU9,$E$8:$E$24,-1)+1),BE9)</f>
        <v>1</v>
      </c>
      <c r="BG9" s="170" t="str">
        <f t="shared" si="15"/>
        <v>-</v>
      </c>
      <c r="BH9" s="170" t="str" cm="1">
        <f t="array" ref="BH9">IFERROR(INDEX($N$8:$N$24,MATCH(AU9,$N$8:$N$24,-1)+1),BG9)</f>
        <v>-</v>
      </c>
      <c r="BI9" s="170">
        <f>IFERROR(INDEX($AD$8:$AD$24,MATCH(AU9,$N$8:$N$24,-1)),1)</f>
        <v>1</v>
      </c>
      <c r="BJ9" s="172" cm="1">
        <f t="array" ref="BJ9">IFERROR(INDEX($AD$8:$AD$24,MATCH(AU9,$N$8:$N$24,-1)+1),BI9)</f>
        <v>1</v>
      </c>
      <c r="BK9" s="170" t="str">
        <f t="shared" ref="BK9:BK16" si="28">IFERROR(INDEX($N$8:$N$24,MATCH(AU9,$N$8:$N$24,-1)),"-")</f>
        <v>-</v>
      </c>
      <c r="BL9" s="170" t="str" cm="1">
        <f t="array" ref="BL9">IFERROR(INDEX($N$8:$N$24,MATCH(AU9,$N$8:$N$24,-1)+1),BK9)</f>
        <v>-</v>
      </c>
      <c r="BM9" s="170">
        <f t="shared" ref="BM9:BM16" si="29">IFERROR(INDEX($R$8:$R$24,MATCH(AU9,$N$8:$N$24,-1)),1)</f>
        <v>1</v>
      </c>
      <c r="BN9" s="172" cm="1">
        <f t="array" ref="BN9">IFERROR(INDEX($R$8:$R$24,MATCH(AU9,$N$8:$N$24,-1)+1),BM9)</f>
        <v>1</v>
      </c>
    </row>
    <row r="10" spans="1:66" ht="17.25" customHeight="1">
      <c r="B10" s="44">
        <v>95</v>
      </c>
      <c r="C10" s="44">
        <v>1.1125</v>
      </c>
      <c r="D10" s="20"/>
      <c r="E10" s="32">
        <f t="shared" si="0"/>
        <v>101.4</v>
      </c>
      <c r="F10" s="30">
        <f t="shared" si="1"/>
        <v>0.77590000000000003</v>
      </c>
      <c r="G10" s="26">
        <f>F10+G11</f>
        <v>147.04120000000003</v>
      </c>
      <c r="H10" s="9">
        <f t="shared" si="2"/>
        <v>5.2573235960933591E-3</v>
      </c>
      <c r="I10" s="11">
        <f t="shared" si="16"/>
        <v>0.99631804402356339</v>
      </c>
      <c r="K10" s="44">
        <v>16</v>
      </c>
      <c r="L10" s="44">
        <v>5154.6000000000004</v>
      </c>
      <c r="N10" s="42">
        <f t="shared" si="17"/>
        <v>31.5</v>
      </c>
      <c r="O10" s="30">
        <f t="shared" si="17"/>
        <v>7556.7</v>
      </c>
      <c r="P10" s="29">
        <f t="shared" si="18"/>
        <v>32842.299999999996</v>
      </c>
      <c r="Q10" s="9">
        <f t="shared" si="19"/>
        <v>0.21216434756241365</v>
      </c>
      <c r="R10" s="11">
        <f t="shared" si="4"/>
        <v>0.92209101220758494</v>
      </c>
      <c r="S10"/>
      <c r="T10" s="79"/>
      <c r="U10" s="90">
        <f t="shared" si="5"/>
        <v>0.21216434756241365</v>
      </c>
      <c r="V10" s="85">
        <f t="shared" si="6"/>
        <v>7.7908987792415063E-2</v>
      </c>
      <c r="W10" s="86">
        <f t="shared" si="7"/>
        <v>0.65689180944434711</v>
      </c>
      <c r="X10" s="86">
        <f t="shared" si="8"/>
        <v>0.19622893408257225</v>
      </c>
      <c r="Y10" s="86">
        <f t="shared" si="9"/>
        <v>0.34838368381675805</v>
      </c>
      <c r="Z10" s="86">
        <f t="shared" si="10"/>
        <v>0.16880431750772956</v>
      </c>
      <c r="AA10" s="84">
        <f t="shared" si="20"/>
        <v>0.83119568249227038</v>
      </c>
      <c r="AB10" s="89">
        <f t="shared" si="21"/>
        <v>0.67617221480852396</v>
      </c>
      <c r="AC10" s="88">
        <f t="shared" si="11"/>
        <v>0.3683180751568606</v>
      </c>
      <c r="AD10" s="91">
        <f t="shared" si="22"/>
        <v>0.44115424698503136</v>
      </c>
      <c r="AU10" s="58">
        <v>64</v>
      </c>
      <c r="AV10" s="168">
        <f t="shared" si="23"/>
        <v>0.90710209601814817</v>
      </c>
      <c r="AW10" s="168">
        <f t="shared" si="12"/>
        <v>0.99999999999999978</v>
      </c>
      <c r="AX10" s="168">
        <f t="shared" si="13"/>
        <v>0.95355104800907398</v>
      </c>
      <c r="AY10" s="168">
        <f t="shared" si="24"/>
        <v>0.98129864222903518</v>
      </c>
      <c r="AZ10" s="188">
        <f t="shared" si="14"/>
        <v>0.456786078120617</v>
      </c>
      <c r="BA10" s="189">
        <f t="shared" si="25"/>
        <v>5.8300809364621231E-2</v>
      </c>
      <c r="BB10" s="74"/>
      <c r="BC10" s="171">
        <f t="shared" si="26"/>
        <v>69.400000000000006</v>
      </c>
      <c r="BD10" s="170" cm="1">
        <f t="array" ref="BD10">IFERROR(INDEX($E$8:$E$24,MATCH(AU10,$E$8:$E$24,-1)+1),BC10)</f>
        <v>63</v>
      </c>
      <c r="BE10" s="170">
        <f t="shared" si="27"/>
        <v>0.93448909981122685</v>
      </c>
      <c r="BF10" s="172" cm="1">
        <f t="array" ref="BF10">IFERROR(INDEX($I$8:$I$24,MATCH(AU10,$E$8:$E$24,-1)+1),BE10)</f>
        <v>0.90203042864905958</v>
      </c>
      <c r="BG10" s="170">
        <f t="shared" si="15"/>
        <v>73</v>
      </c>
      <c r="BH10" s="170" cm="1">
        <f t="array" ref="BH10">IFERROR(INDEX($N$8:$N$24,MATCH(AU10,$N$8:$N$24,-1)+1),BG10)</f>
        <v>63</v>
      </c>
      <c r="BI10" s="170">
        <f t="shared" ref="BI10:BI13" si="30">IFERROR(INDEX($AD$8:$AD$24,MATCH(AU10,$N$8:$N$24,-1)),1)</f>
        <v>0.99999999999999978</v>
      </c>
      <c r="BJ10" s="172" cm="1">
        <f t="array" ref="BJ10">IFERROR(INDEX($AD$8:$AD$24,MATCH(AU10,$N$8:$N$24,-1)+1),BI10)</f>
        <v>0.99999999999999978</v>
      </c>
      <c r="BK10" s="170">
        <f t="shared" si="28"/>
        <v>73</v>
      </c>
      <c r="BL10" s="170" cm="1">
        <f t="array" ref="BL10">IFERROR(INDEX($N$8:$N$24,MATCH(AU10,$N$8:$N$24,-1)+1),BK10)</f>
        <v>63</v>
      </c>
      <c r="BM10" s="170">
        <f t="shared" si="29"/>
        <v>0.99999999999999978</v>
      </c>
      <c r="BN10" s="172" cm="1">
        <f t="array" ref="BN10">IFERROR(INDEX($R$8:$R$24,MATCH(AU10,$N$8:$N$24,-1)+1),BM10)</f>
        <v>0.97922071358781693</v>
      </c>
    </row>
    <row r="11" spans="1:66" ht="17.25" customHeight="1">
      <c r="A11"/>
      <c r="B11" s="44">
        <v>88.6</v>
      </c>
      <c r="C11" s="44">
        <v>1.6005</v>
      </c>
      <c r="D11" s="20"/>
      <c r="E11" s="32">
        <f t="shared" si="0"/>
        <v>95</v>
      </c>
      <c r="F11" s="30">
        <f t="shared" si="1"/>
        <v>1.1125</v>
      </c>
      <c r="G11" s="26">
        <f t="shared" ref="G11:G22" si="31">G12+F11</f>
        <v>146.26530000000002</v>
      </c>
      <c r="H11" s="9">
        <f t="shared" si="2"/>
        <v>7.5380493628739035E-3</v>
      </c>
      <c r="I11" s="11">
        <f t="shared" si="16"/>
        <v>0.99106072042747007</v>
      </c>
      <c r="K11" s="44">
        <v>8</v>
      </c>
      <c r="L11" s="44">
        <v>3987.4</v>
      </c>
      <c r="N11" s="42">
        <f t="shared" si="17"/>
        <v>16</v>
      </c>
      <c r="O11" s="30">
        <f t="shared" si="17"/>
        <v>5154.6000000000004</v>
      </c>
      <c r="P11" s="29">
        <f t="shared" si="18"/>
        <v>25285.599999999999</v>
      </c>
      <c r="Q11" s="9">
        <f t="shared" si="19"/>
        <v>0.144722212863448</v>
      </c>
      <c r="R11" s="11">
        <f t="shared" si="4"/>
        <v>0.70992666464517129</v>
      </c>
      <c r="S11"/>
      <c r="T11" s="79"/>
      <c r="U11" s="90">
        <f t="shared" si="5"/>
        <v>0.144722212863448</v>
      </c>
      <c r="V11" s="85">
        <f t="shared" si="6"/>
        <v>0.29007333535482871</v>
      </c>
      <c r="W11" s="86">
        <f t="shared" si="7"/>
        <v>0.46816458878452222</v>
      </c>
      <c r="X11" s="86">
        <f t="shared" si="8"/>
        <v>7.938326602693456E-2</v>
      </c>
      <c r="Y11" s="86">
        <f t="shared" si="9"/>
        <v>0.1521547497341858</v>
      </c>
      <c r="Z11" s="86">
        <f t="shared" si="10"/>
        <v>7.3724401794740865E-2</v>
      </c>
      <c r="AA11" s="84">
        <f t="shared" si="20"/>
        <v>0.92627559820525918</v>
      </c>
      <c r="AB11" s="89">
        <f t="shared" si="21"/>
        <v>7.8360646535715894E-2</v>
      </c>
      <c r="AC11" s="88">
        <f t="shared" si="11"/>
        <v>4.2683863471460345E-2</v>
      </c>
      <c r="AD11" s="91">
        <f t="shared" si="22"/>
        <v>7.2836171828170759E-2</v>
      </c>
      <c r="AU11" s="58">
        <v>32</v>
      </c>
      <c r="AV11" s="168">
        <f t="shared" si="23"/>
        <v>0.45031601789753117</v>
      </c>
      <c r="AW11" s="168">
        <f t="shared" si="12"/>
        <v>0.45002481449320553</v>
      </c>
      <c r="AX11" s="168">
        <f t="shared" si="13"/>
        <v>0.45017041619536835</v>
      </c>
      <c r="AY11" s="168">
        <f t="shared" si="24"/>
        <v>0.92299783286441395</v>
      </c>
      <c r="AZ11" s="188">
        <f t="shared" si="14"/>
        <v>0.45031601789753117</v>
      </c>
      <c r="BA11" s="189">
        <f t="shared" si="25"/>
        <v>0.21307116821924266</v>
      </c>
      <c r="BB11" s="74"/>
      <c r="BC11" s="171">
        <f t="shared" si="26"/>
        <v>37.4</v>
      </c>
      <c r="BD11" s="170" cm="1">
        <f t="array" ref="BD11">IFERROR(INDEX($E$8:$E$24,MATCH(AU11,$E$8:$E$24,-1)+1),BC11)</f>
        <v>31</v>
      </c>
      <c r="BE11" s="170">
        <f t="shared" si="27"/>
        <v>0.5782540996824872</v>
      </c>
      <c r="BF11" s="172" cm="1">
        <f t="array" ref="BF11">IFERROR(INDEX($I$8:$I$24,MATCH(AU11,$E$8:$E$24,-1)+1),BE11)</f>
        <v>0.42662378052994687</v>
      </c>
      <c r="BG11" s="170">
        <f t="shared" si="15"/>
        <v>63</v>
      </c>
      <c r="BH11" s="170" cm="1">
        <f t="array" ref="BH11">IFERROR(INDEX($N$8:$N$24,MATCH(AU11,$N$8:$N$24,-1)+1),BG11)</f>
        <v>31.5</v>
      </c>
      <c r="BI11" s="170">
        <f t="shared" si="30"/>
        <v>0.99999999999999978</v>
      </c>
      <c r="BJ11" s="172" cm="1">
        <f t="array" ref="BJ11">IFERROR(INDEX($AD$8:$AD$24,MATCH(AU11,$N$8:$N$24,-1)+1),BI11)</f>
        <v>0.44115424698503136</v>
      </c>
      <c r="BK11" s="170">
        <f t="shared" si="28"/>
        <v>63</v>
      </c>
      <c r="BL11" s="170" cm="1">
        <f t="array" ref="BL11">IFERROR(INDEX($N$8:$N$24,MATCH(AU11,$N$8:$N$24,-1)+1),BK11)</f>
        <v>31.5</v>
      </c>
      <c r="BM11" s="170">
        <f t="shared" si="29"/>
        <v>0.97922071358781693</v>
      </c>
      <c r="BN11" s="172" cm="1">
        <f t="array" ref="BN11">IFERROR(INDEX($R$8:$R$24,MATCH(AU11,$N$8:$N$24,-1)+1),BM11)</f>
        <v>0.92209101220758494</v>
      </c>
    </row>
    <row r="12" spans="1:66" ht="17.25" customHeight="1">
      <c r="A12"/>
      <c r="B12" s="44">
        <v>82.2</v>
      </c>
      <c r="C12" s="44">
        <v>2.3075999999999999</v>
      </c>
      <c r="D12" s="20"/>
      <c r="E12" s="32">
        <f t="shared" si="0"/>
        <v>88.6</v>
      </c>
      <c r="F12" s="30">
        <f t="shared" si="1"/>
        <v>1.6005</v>
      </c>
      <c r="G12" s="26">
        <f t="shared" si="31"/>
        <v>145.15280000000001</v>
      </c>
      <c r="H12" s="9">
        <f t="shared" si="2"/>
        <v>1.0844627420476118E-2</v>
      </c>
      <c r="I12" s="11">
        <f t="shared" si="16"/>
        <v>0.98352267106459612</v>
      </c>
      <c r="K12" s="44">
        <v>4</v>
      </c>
      <c r="L12" s="44">
        <v>3193.3</v>
      </c>
      <c r="N12" s="42">
        <f t="shared" si="17"/>
        <v>8</v>
      </c>
      <c r="O12" s="30">
        <f t="shared" si="17"/>
        <v>3987.4</v>
      </c>
      <c r="P12" s="29">
        <f t="shared" si="18"/>
        <v>20131</v>
      </c>
      <c r="Q12" s="9">
        <f t="shared" si="19"/>
        <v>0.1119515290365329</v>
      </c>
      <c r="R12" s="11">
        <f t="shared" si="4"/>
        <v>0.56520445178172329</v>
      </c>
      <c r="S12"/>
      <c r="T12" s="79"/>
      <c r="U12" s="90">
        <f t="shared" si="5"/>
        <v>0.1119515290365329</v>
      </c>
      <c r="V12" s="85">
        <f t="shared" si="6"/>
        <v>0.43479554821827671</v>
      </c>
      <c r="W12" s="86">
        <f t="shared" si="7"/>
        <v>0.33104235544094718</v>
      </c>
      <c r="X12" s="86">
        <f t="shared" si="8"/>
        <v>3.7046195924599699E-2</v>
      </c>
      <c r="Y12" s="86">
        <f>X12+Y13</f>
        <v>7.2771483707251228E-2</v>
      </c>
      <c r="Z12" s="86">
        <f t="shared" si="10"/>
        <v>3.5260378748645953E-2</v>
      </c>
      <c r="AA12" s="84">
        <f t="shared" si="20"/>
        <v>0.96473962125135404</v>
      </c>
      <c r="AB12" s="89">
        <f t="shared" si="21"/>
        <v>2.7798099920310571E-2</v>
      </c>
      <c r="AC12" s="88">
        <f t="shared" si="11"/>
        <v>1.5141915670945137E-2</v>
      </c>
      <c r="AD12" s="91">
        <f t="shared" si="22"/>
        <v>3.0152308356710421E-2</v>
      </c>
      <c r="AU12" s="58">
        <v>16</v>
      </c>
      <c r="AV12" s="168">
        <f t="shared" si="23"/>
        <v>0</v>
      </c>
      <c r="AW12" s="168">
        <f t="shared" si="12"/>
        <v>7.2836171828170759E-2</v>
      </c>
      <c r="AX12" s="168">
        <f t="shared" si="13"/>
        <v>3.641808591408538E-2</v>
      </c>
      <c r="AY12" s="168">
        <f t="shared" si="24"/>
        <v>0.70992666464517129</v>
      </c>
      <c r="AZ12" s="188">
        <f t="shared" si="14"/>
        <v>0</v>
      </c>
      <c r="BA12" s="189">
        <f t="shared" si="25"/>
        <v>0.144722212863448</v>
      </c>
      <c r="BB12" s="74"/>
      <c r="BC12" s="171">
        <f t="shared" si="26"/>
        <v>16</v>
      </c>
      <c r="BD12" s="170" cm="1">
        <f t="array" ref="BD12">IFERROR(INDEX($E$8:$E$24,MATCH(AU12,$E$8:$E$24,-1)+1),BC12)</f>
        <v>16</v>
      </c>
      <c r="BE12" s="170">
        <f t="shared" si="27"/>
        <v>0</v>
      </c>
      <c r="BF12" s="172" cm="1">
        <f t="array" ref="BF12">IFERROR(INDEX($I$8:$I$24,MATCH(AU12,$E$8:$E$24,-1)+1),BE12)</f>
        <v>0</v>
      </c>
      <c r="BG12" s="170">
        <f t="shared" si="15"/>
        <v>16</v>
      </c>
      <c r="BH12" s="170" cm="1">
        <f t="array" ref="BH12">IFERROR(INDEX($N$8:$N$24,MATCH(AU12,$N$8:$N$24,-1)+1),BG12)</f>
        <v>8</v>
      </c>
      <c r="BI12" s="170">
        <f t="shared" si="30"/>
        <v>7.2836171828170759E-2</v>
      </c>
      <c r="BJ12" s="172" cm="1">
        <f t="array" ref="BJ12">IFERROR(INDEX($AD$8:$AD$24,MATCH(AU12,$N$8:$N$24,-1)+1),BI12)</f>
        <v>3.0152308356710421E-2</v>
      </c>
      <c r="BK12" s="170">
        <f t="shared" si="28"/>
        <v>16</v>
      </c>
      <c r="BL12" s="170" cm="1">
        <f t="array" ref="BL12">IFERROR(INDEX($N$8:$N$24,MATCH(AU12,$N$8:$N$24,-1)+1),BK12)</f>
        <v>8</v>
      </c>
      <c r="BM12" s="170">
        <f t="shared" si="29"/>
        <v>0.70992666464517129</v>
      </c>
      <c r="BN12" s="172" cm="1">
        <f t="array" ref="BN12">IFERROR(INDEX($R$8:$R$24,MATCH(AU12,$N$8:$N$24,-1)+1),BM12)</f>
        <v>0.56520445178172329</v>
      </c>
    </row>
    <row r="13" spans="1:66" ht="17.25" customHeight="1">
      <c r="A13"/>
      <c r="B13" s="44">
        <v>75.8</v>
      </c>
      <c r="C13" s="44">
        <v>3.3285</v>
      </c>
      <c r="D13" s="20"/>
      <c r="E13" s="32">
        <f t="shared" si="0"/>
        <v>82.2</v>
      </c>
      <c r="F13" s="30">
        <f t="shared" si="1"/>
        <v>2.3075999999999999</v>
      </c>
      <c r="G13" s="26">
        <f t="shared" si="31"/>
        <v>143.5523</v>
      </c>
      <c r="H13" s="9">
        <f t="shared" si="2"/>
        <v>1.5635777716645229E-2</v>
      </c>
      <c r="I13" s="11">
        <f t="shared" si="16"/>
        <v>0.97267804364412003</v>
      </c>
      <c r="K13" s="44">
        <v>2</v>
      </c>
      <c r="L13" s="44">
        <v>3209.9</v>
      </c>
      <c r="N13" s="42">
        <f t="shared" si="17"/>
        <v>4</v>
      </c>
      <c r="O13" s="30">
        <f t="shared" si="17"/>
        <v>3193.3</v>
      </c>
      <c r="P13" s="29">
        <f t="shared" si="18"/>
        <v>16143.599999999999</v>
      </c>
      <c r="Q13" s="9">
        <f t="shared" si="19"/>
        <v>8.9656121199869723E-2</v>
      </c>
      <c r="R13" s="11">
        <f t="shared" si="4"/>
        <v>0.45325292274519041</v>
      </c>
      <c r="S13"/>
      <c r="T13" s="79"/>
      <c r="U13" s="90">
        <f t="shared" si="5"/>
        <v>8.9656121199869723E-2</v>
      </c>
      <c r="V13" s="85">
        <f t="shared" si="6"/>
        <v>0.54674707725480953</v>
      </c>
      <c r="W13" s="86">
        <f t="shared" si="7"/>
        <v>0.23408229439226111</v>
      </c>
      <c r="X13" s="86">
        <f t="shared" si="8"/>
        <v>1.8192418326191402E-2</v>
      </c>
      <c r="Y13" s="86">
        <f t="shared" si="9"/>
        <v>3.5725287782651528E-2</v>
      </c>
      <c r="Z13" s="86">
        <f t="shared" si="10"/>
        <v>1.7310175826401993E-2</v>
      </c>
      <c r="AA13" s="84">
        <f t="shared" si="20"/>
        <v>0.98268982417359796</v>
      </c>
      <c r="AB13" s="89">
        <f t="shared" si="21"/>
        <v>1.2523675412573834E-2</v>
      </c>
      <c r="AC13" s="88">
        <f t="shared" si="11"/>
        <v>6.8217769391111455E-3</v>
      </c>
      <c r="AD13" s="91">
        <f t="shared" si="22"/>
        <v>1.5010392685765282E-2</v>
      </c>
      <c r="AU13" s="58">
        <v>8</v>
      </c>
      <c r="AV13" s="168">
        <f t="shared" si="23"/>
        <v>0</v>
      </c>
      <c r="AW13" s="168">
        <f t="shared" si="12"/>
        <v>3.0152308356710421E-2</v>
      </c>
      <c r="AX13" s="168">
        <f t="shared" si="13"/>
        <v>1.507615417835521E-2</v>
      </c>
      <c r="AY13" s="168">
        <f t="shared" si="24"/>
        <v>0.56520445178172329</v>
      </c>
      <c r="AZ13" s="188">
        <f t="shared" si="14"/>
        <v>0</v>
      </c>
      <c r="BA13" s="189">
        <f t="shared" si="25"/>
        <v>0.20160765023640259</v>
      </c>
      <c r="BB13" s="74"/>
      <c r="BC13" s="171">
        <f t="shared" si="26"/>
        <v>16</v>
      </c>
      <c r="BD13" s="170" cm="1">
        <f t="array" ref="BD13">IFERROR(INDEX($E$8:$E$24,MATCH(AU13,$E$8:$E$24,-1)+1),BC13)</f>
        <v>16</v>
      </c>
      <c r="BE13" s="170">
        <f t="shared" si="27"/>
        <v>0</v>
      </c>
      <c r="BF13" s="172" cm="1">
        <f t="array" ref="BF13">IFERROR(INDEX($I$8:$I$24,MATCH(AU13,$E$8:$E$24,-1)+1),BE13)</f>
        <v>0</v>
      </c>
      <c r="BG13" s="170">
        <f t="shared" si="15"/>
        <v>8</v>
      </c>
      <c r="BH13" s="170" cm="1">
        <f t="array" ref="BH13">IFERROR(INDEX($N$8:$N$24,MATCH(AU13,$N$8:$N$24,-1)+1),BG13)</f>
        <v>4</v>
      </c>
      <c r="BI13" s="170">
        <f t="shared" si="30"/>
        <v>3.0152308356710421E-2</v>
      </c>
      <c r="BJ13" s="172" cm="1">
        <f t="array" ref="BJ13">IFERROR(INDEX($AD$8:$AD$24,MATCH(AU13,$N$8:$N$24,-1)+1),BI13)</f>
        <v>1.5010392685765282E-2</v>
      </c>
      <c r="BK13" s="170">
        <f t="shared" si="28"/>
        <v>8</v>
      </c>
      <c r="BL13" s="170" cm="1">
        <f t="array" ref="BL13">IFERROR(INDEX($N$8:$N$24,MATCH(AU13,$N$8:$N$24,-1)+1),BK13)</f>
        <v>4</v>
      </c>
      <c r="BM13" s="170">
        <f t="shared" si="29"/>
        <v>0.56520445178172329</v>
      </c>
      <c r="BN13" s="172" cm="1">
        <f t="array" ref="BN13">IFERROR(INDEX($R$8:$R$24,MATCH(AU13,$N$8:$N$24,-1)+1),BM13)</f>
        <v>0.45325292274519041</v>
      </c>
    </row>
    <row r="14" spans="1:66" ht="17.25" customHeight="1">
      <c r="A14"/>
      <c r="B14" s="44">
        <v>69.400000000000006</v>
      </c>
      <c r="C14" s="44">
        <v>4.7904</v>
      </c>
      <c r="D14" s="20"/>
      <c r="E14" s="32">
        <f t="shared" si="0"/>
        <v>75.8</v>
      </c>
      <c r="F14" s="30">
        <f t="shared" si="1"/>
        <v>3.3285</v>
      </c>
      <c r="G14" s="26">
        <f t="shared" si="31"/>
        <v>141.24469999999999</v>
      </c>
      <c r="H14" s="9">
        <f t="shared" si="2"/>
        <v>2.2553166116247896E-2</v>
      </c>
      <c r="I14" s="11">
        <f t="shared" si="16"/>
        <v>0.95704226592747477</v>
      </c>
      <c r="K14" s="44">
        <v>1</v>
      </c>
      <c r="L14" s="44">
        <v>1872</v>
      </c>
      <c r="N14" s="42">
        <f t="shared" si="17"/>
        <v>2</v>
      </c>
      <c r="O14" s="30">
        <f t="shared" si="17"/>
        <v>3209.9</v>
      </c>
      <c r="P14" s="29">
        <f t="shared" si="18"/>
        <v>12950.3</v>
      </c>
      <c r="Q14" s="9">
        <f t="shared" si="19"/>
        <v>9.0122188156284033E-2</v>
      </c>
      <c r="R14" s="11">
        <f t="shared" si="4"/>
        <v>0.3635968015453207</v>
      </c>
      <c r="S14"/>
      <c r="T14" s="79"/>
      <c r="U14" s="90">
        <f t="shared" si="5"/>
        <v>9.0122188156284033E-2</v>
      </c>
      <c r="V14" s="85">
        <f t="shared" si="6"/>
        <v>0.6364031984546793</v>
      </c>
      <c r="W14" s="86">
        <f t="shared" si="7"/>
        <v>0.16552117772047359</v>
      </c>
      <c r="X14" s="86">
        <f t="shared" si="8"/>
        <v>9.0548742085821438E-3</v>
      </c>
      <c r="Y14" s="86">
        <f t="shared" si="9"/>
        <v>1.7532869456460126E-2</v>
      </c>
      <c r="Z14" s="86">
        <f t="shared" si="10"/>
        <v>8.4953004403804534E-3</v>
      </c>
      <c r="AA14" s="84">
        <f t="shared" si="20"/>
        <v>0.99150469955961951</v>
      </c>
      <c r="AB14" s="89">
        <f t="shared" si="21"/>
        <v>7.6810926705821866E-3</v>
      </c>
      <c r="AC14" s="88">
        <f t="shared" si="11"/>
        <v>4.1839714876947898E-3</v>
      </c>
      <c r="AD14" s="91">
        <f t="shared" si="22"/>
        <v>8.1886157466541376E-3</v>
      </c>
      <c r="AU14" s="58">
        <v>2</v>
      </c>
      <c r="AV14" s="168">
        <f t="shared" si="23"/>
        <v>0</v>
      </c>
      <c r="AW14" s="168">
        <f t="shared" si="12"/>
        <v>8.1886157466541376E-3</v>
      </c>
      <c r="AX14" s="168">
        <f t="shared" si="13"/>
        <v>4.0943078733270688E-3</v>
      </c>
      <c r="AY14" s="168">
        <f t="shared" si="24"/>
        <v>0.3635968015453207</v>
      </c>
      <c r="AZ14" s="188">
        <f t="shared" si="14"/>
        <v>0</v>
      </c>
      <c r="BA14" s="189">
        <f t="shared" si="25"/>
        <v>9.0122188156284033E-2</v>
      </c>
      <c r="BB14" s="74"/>
      <c r="BC14" s="171">
        <f t="shared" si="26"/>
        <v>16</v>
      </c>
      <c r="BD14" s="170" cm="1">
        <f t="array" ref="BD14">IFERROR(INDEX($E$8:$E$24,MATCH(AU14,$E$8:$E$24,-1)+1),BC14)</f>
        <v>16</v>
      </c>
      <c r="BE14" s="170">
        <f t="shared" si="27"/>
        <v>0</v>
      </c>
      <c r="BF14" s="172" cm="1">
        <f t="array" ref="BF14">IFERROR(INDEX($I$8:$I$24,MATCH(AU14,$E$8:$E$24,-1)+1),BE14)</f>
        <v>0</v>
      </c>
      <c r="BG14" s="170">
        <f t="shared" si="15"/>
        <v>2</v>
      </c>
      <c r="BH14" s="170" cm="1">
        <f t="array" ref="BH14">IFERROR(INDEX($N$8:$N$24,MATCH(AU14,$N$8:$N$24,-1)+1),BG14)</f>
        <v>1</v>
      </c>
      <c r="BI14" s="170">
        <f>IFERROR(INDEX($AD$8:$AD$24,MATCH(AU14,$N$8:$N$24,-1)),1)</f>
        <v>8.1886157466541376E-3</v>
      </c>
      <c r="BJ14" s="172" cm="1">
        <f t="array" ref="BJ14">IFERROR(INDEX($AD$8:$AD$24,MATCH(AU14,$N$8:$N$24,-1)+1),BI14)</f>
        <v>4.0046442589593478E-3</v>
      </c>
      <c r="BK14" s="170">
        <f t="shared" si="28"/>
        <v>2</v>
      </c>
      <c r="BL14" s="170" cm="1">
        <f t="array" ref="BL14">IFERROR(INDEX($N$8:$N$24,MATCH(AU14,$N$8:$N$24,-1)+1),BK14)</f>
        <v>1</v>
      </c>
      <c r="BM14" s="170">
        <f t="shared" si="29"/>
        <v>0.3635968015453207</v>
      </c>
      <c r="BN14" s="172" cm="1">
        <f t="array" ref="BN14">IFERROR(INDEX($R$8:$R$24,MATCH(AU14,$N$8:$N$24,-1)+1),BM14)</f>
        <v>0.27347461338903667</v>
      </c>
    </row>
    <row r="15" spans="1:66" ht="17.25" customHeight="1">
      <c r="A15"/>
      <c r="B15" s="44">
        <v>63</v>
      </c>
      <c r="C15" s="44">
        <v>6.8521999999999998</v>
      </c>
      <c r="D15" s="20"/>
      <c r="E15" s="32">
        <f t="shared" si="0"/>
        <v>69.400000000000006</v>
      </c>
      <c r="F15" s="30">
        <f t="shared" si="1"/>
        <v>4.7904</v>
      </c>
      <c r="G15" s="26">
        <f t="shared" si="31"/>
        <v>137.9162</v>
      </c>
      <c r="H15" s="9">
        <f t="shared" si="2"/>
        <v>3.2458671162167323E-2</v>
      </c>
      <c r="I15" s="11">
        <f t="shared" si="16"/>
        <v>0.93448909981122685</v>
      </c>
      <c r="K15" s="44">
        <v>0.5</v>
      </c>
      <c r="L15" s="44">
        <v>1177.7</v>
      </c>
      <c r="N15" s="42">
        <f t="shared" si="17"/>
        <v>1</v>
      </c>
      <c r="O15" s="30">
        <f t="shared" si="17"/>
        <v>1872</v>
      </c>
      <c r="P15" s="29">
        <f t="shared" si="18"/>
        <v>9740.4</v>
      </c>
      <c r="Q15" s="9">
        <f t="shared" si="19"/>
        <v>5.2558876048650643E-2</v>
      </c>
      <c r="R15" s="11">
        <f t="shared" si="4"/>
        <v>0.27347461338903667</v>
      </c>
      <c r="S15"/>
      <c r="T15" s="79"/>
      <c r="U15" s="90">
        <f t="shared" si="5"/>
        <v>5.2558876048650643E-2</v>
      </c>
      <c r="V15" s="85">
        <f t="shared" si="6"/>
        <v>0.72652538661096333</v>
      </c>
      <c r="W15" s="86">
        <f t="shared" si="7"/>
        <v>0.11704114719613055</v>
      </c>
      <c r="X15" s="86">
        <f t="shared" si="8"/>
        <v>4.5222702349768775E-3</v>
      </c>
      <c r="Y15" s="86">
        <f t="shared" si="9"/>
        <v>8.4779952478779841E-3</v>
      </c>
      <c r="Z15" s="86">
        <f t="shared" si="10"/>
        <v>4.1078910067572387E-3</v>
      </c>
      <c r="AA15" s="84">
        <f t="shared" si="20"/>
        <v>0.99589210899324276</v>
      </c>
      <c r="AB15" s="89">
        <f t="shared" si="21"/>
        <v>2.7837197274812714E-3</v>
      </c>
      <c r="AC15" s="88">
        <f t="shared" si="11"/>
        <v>1.5163212408726698E-3</v>
      </c>
      <c r="AD15" s="91">
        <f t="shared" si="22"/>
        <v>4.0046442589593478E-3</v>
      </c>
      <c r="AU15" s="58">
        <v>1</v>
      </c>
      <c r="AV15" s="168">
        <f t="shared" si="23"/>
        <v>0</v>
      </c>
      <c r="AW15" s="168">
        <f t="shared" si="12"/>
        <v>4.0046442589593478E-3</v>
      </c>
      <c r="AX15" s="168">
        <f t="shared" si="13"/>
        <v>2.0023221294796739E-3</v>
      </c>
      <c r="AY15" s="168">
        <f t="shared" si="24"/>
        <v>0.27347461338903667</v>
      </c>
      <c r="AZ15" s="188">
        <f t="shared" si="14"/>
        <v>0</v>
      </c>
      <c r="BA15" s="189">
        <f t="shared" si="25"/>
        <v>0.27347461338903667</v>
      </c>
      <c r="BB15" s="74"/>
      <c r="BC15" s="171">
        <f t="shared" si="26"/>
        <v>16</v>
      </c>
      <c r="BD15" s="170" cm="1">
        <f t="array" ref="BD15">IFERROR(INDEX($E$8:$E$24,MATCH(AU15,$E$8:$E$24,-1)+1),BC15)</f>
        <v>16</v>
      </c>
      <c r="BE15" s="170">
        <f t="shared" si="27"/>
        <v>0</v>
      </c>
      <c r="BF15" s="172" cm="1">
        <f t="array" ref="BF15">IFERROR(INDEX($I$8:$I$24,MATCH(AU15,$E$8:$E$24,-1)+1),BE15)</f>
        <v>0</v>
      </c>
      <c r="BG15" s="170">
        <f t="shared" si="15"/>
        <v>1</v>
      </c>
      <c r="BH15" s="170" cm="1">
        <f t="array" ref="BH15">IFERROR(INDEX($N$8:$N$24,MATCH(AU15,$N$8:$N$24,-1)+1),BG15)</f>
        <v>0.5</v>
      </c>
      <c r="BI15" s="170">
        <f t="shared" ref="BI15" si="32">IFERROR(INDEX($AD$8:$AD$24,MATCH(AU15,$N$8:$N$24,-1)),1)</f>
        <v>4.0046442589593478E-3</v>
      </c>
      <c r="BJ15" s="172" cm="1">
        <f t="array" ref="BJ15">IFERROR(INDEX($AD$8:$AD$24,MATCH(AU15,$N$8:$N$24,-1)+1),BI15)</f>
        <v>2.4883230180866777E-3</v>
      </c>
      <c r="BK15" s="170">
        <f t="shared" si="28"/>
        <v>1</v>
      </c>
      <c r="BL15" s="170" cm="1">
        <f t="array" ref="BL15">IFERROR(INDEX($N$8:$N$24,MATCH(AU15,$N$8:$N$24,-1)+1),BK15)</f>
        <v>0.5</v>
      </c>
      <c r="BM15" s="170">
        <f t="shared" si="29"/>
        <v>0.27347461338903667</v>
      </c>
      <c r="BN15" s="172" cm="1">
        <f t="array" ref="BN15">IFERROR(INDEX($R$8:$R$24,MATCH(AU15,$N$8:$N$24,-1)+1),BM15)</f>
        <v>0.22091573734038605</v>
      </c>
    </row>
    <row r="16" spans="1:66" ht="17.25" customHeight="1" thickBot="1">
      <c r="A16"/>
      <c r="B16" s="44">
        <v>56.6</v>
      </c>
      <c r="C16" s="44">
        <v>9.6829999999999998</v>
      </c>
      <c r="D16" s="20"/>
      <c r="E16" s="32">
        <f t="shared" si="0"/>
        <v>63</v>
      </c>
      <c r="F16" s="30">
        <f t="shared" si="1"/>
        <v>6.8521999999999998</v>
      </c>
      <c r="G16" s="26">
        <f t="shared" si="31"/>
        <v>133.1258</v>
      </c>
      <c r="H16" s="9">
        <f t="shared" si="2"/>
        <v>4.6428963455536681E-2</v>
      </c>
      <c r="I16" s="11">
        <f t="shared" si="16"/>
        <v>0.90203042864905958</v>
      </c>
      <c r="K16" s="44">
        <v>0.25</v>
      </c>
      <c r="L16" s="44">
        <v>2040</v>
      </c>
      <c r="N16" s="42">
        <f t="shared" si="17"/>
        <v>0.5</v>
      </c>
      <c r="O16" s="30">
        <f t="shared" si="17"/>
        <v>1177.7</v>
      </c>
      <c r="P16" s="29">
        <f>O16+P17</f>
        <v>7868.4</v>
      </c>
      <c r="Q16" s="9">
        <f t="shared" si="19"/>
        <v>3.3065485215008475E-2</v>
      </c>
      <c r="R16" s="11">
        <f>Q16+R17</f>
        <v>0.22091573734038605</v>
      </c>
      <c r="S16"/>
      <c r="T16" s="79"/>
      <c r="U16" s="90">
        <f t="shared" si="5"/>
        <v>3.3065485215008475E-2</v>
      </c>
      <c r="V16" s="85">
        <f t="shared" si="6"/>
        <v>0.77908426265961395</v>
      </c>
      <c r="W16" s="86">
        <f t="shared" si="7"/>
        <v>8.2760588860236795E-2</v>
      </c>
      <c r="X16" s="86">
        <f t="shared" si="8"/>
        <v>2.2604892588241644E-3</v>
      </c>
      <c r="Y16" s="86">
        <f t="shared" si="9"/>
        <v>3.9557250129011075E-3</v>
      </c>
      <c r="Z16" s="86">
        <f t="shared" si="10"/>
        <v>1.9166898223690757E-3</v>
      </c>
      <c r="AA16" s="84">
        <f t="shared" si="20"/>
        <v>0.99808331017763097</v>
      </c>
      <c r="AB16" s="89">
        <f t="shared" si="21"/>
        <v>1.157007401966847E-3</v>
      </c>
      <c r="AC16" s="88">
        <f t="shared" si="11"/>
        <v>6.3023402899710086E-4</v>
      </c>
      <c r="AD16" s="91">
        <f t="shared" si="22"/>
        <v>2.4883230180866777E-3</v>
      </c>
      <c r="AU16" s="58">
        <v>6.3E-2</v>
      </c>
      <c r="AV16" s="168">
        <f t="shared" si="23"/>
        <v>0</v>
      </c>
      <c r="AW16" s="168">
        <f t="shared" si="12"/>
        <v>0</v>
      </c>
      <c r="AX16" s="168">
        <f t="shared" si="13"/>
        <v>0</v>
      </c>
      <c r="AY16" s="168">
        <f t="shared" si="24"/>
        <v>0</v>
      </c>
      <c r="AZ16" s="190">
        <f>SUM(AZ8:AZ15)</f>
        <v>1</v>
      </c>
      <c r="BA16" s="190">
        <f>SUM(BA8:BA15)</f>
        <v>1</v>
      </c>
      <c r="BB16" s="74"/>
      <c r="BC16" s="173">
        <f t="shared" si="26"/>
        <v>16</v>
      </c>
      <c r="BD16" s="174" cm="1">
        <f t="array" ref="BD16">IFERROR(INDEX($E$8:$E$24,MATCH(AU16,$E$8:$E$24,-1)+1),BC16)</f>
        <v>16</v>
      </c>
      <c r="BE16" s="174">
        <f t="shared" si="27"/>
        <v>0</v>
      </c>
      <c r="BF16" s="175" cm="1">
        <f t="array" ref="BF16">IFERROR(INDEX($I$8:$I$24,MATCH(AU16,$E$8:$E$24,-1)+1),BE16)</f>
        <v>0</v>
      </c>
      <c r="BG16" s="174">
        <f t="shared" si="15"/>
        <v>6.3E-2</v>
      </c>
      <c r="BH16" s="174" cm="1">
        <f t="array" ref="BH16">IFERROR(INDEX($N$8:$N$24,MATCH(AU16,$N$8:$N$24,-1)+1),BG16)</f>
        <v>0</v>
      </c>
      <c r="BI16" s="174">
        <f>IFERROR(INDEX($AD$8:$AD$24,MATCH(AU16,$N$8:$N$24,-1)),1)</f>
        <v>0</v>
      </c>
      <c r="BJ16" s="175" cm="1">
        <f t="array" ref="BJ16">IFERROR(INDEX($AD$8:$AD$24,MATCH(AU16,$N$8:$N$24,-1)+1),BI16)</f>
        <v>0</v>
      </c>
      <c r="BK16" s="174">
        <f t="shared" si="28"/>
        <v>6.3E-2</v>
      </c>
      <c r="BL16" s="174" cm="1">
        <f t="array" ref="BL16">IFERROR(INDEX($N$8:$N$24,MATCH(AU16,$N$8:$N$24,-1)+1),BK16)</f>
        <v>0</v>
      </c>
      <c r="BM16" s="174">
        <f t="shared" si="29"/>
        <v>0</v>
      </c>
      <c r="BN16" s="175" cm="1">
        <f t="array" ref="BN16">IFERROR(INDEX($R$8:$R$24,MATCH(AU16,$N$8:$N$24,-1)+1),BM16)</f>
        <v>0</v>
      </c>
    </row>
    <row r="17" spans="1:66" ht="17.25" customHeight="1" thickBot="1">
      <c r="A17"/>
      <c r="B17" s="44">
        <v>50.2</v>
      </c>
      <c r="C17" s="44">
        <v>13.392200000000001</v>
      </c>
      <c r="D17" s="20"/>
      <c r="E17" s="32">
        <f t="shared" si="0"/>
        <v>56.6</v>
      </c>
      <c r="F17" s="30">
        <f t="shared" si="1"/>
        <v>9.6829999999999998</v>
      </c>
      <c r="G17" s="26">
        <f t="shared" si="31"/>
        <v>126.27359999999999</v>
      </c>
      <c r="H17" s="9">
        <f t="shared" si="2"/>
        <v>6.5609826499512816E-2</v>
      </c>
      <c r="I17" s="11">
        <f t="shared" si="16"/>
        <v>0.85560146519352287</v>
      </c>
      <c r="K17" s="65">
        <v>0.125</v>
      </c>
      <c r="L17" s="44">
        <v>4650.7</v>
      </c>
      <c r="N17" s="42">
        <f t="shared" ref="N17:N19" si="33">K16</f>
        <v>0.25</v>
      </c>
      <c r="O17" s="30">
        <f t="shared" ref="O17:O19" si="34">L16</f>
        <v>2040</v>
      </c>
      <c r="P17" s="29">
        <f t="shared" ref="P17:P19" si="35">O17+P18</f>
        <v>6690.7</v>
      </c>
      <c r="Q17" s="9">
        <f t="shared" ref="Q17:Q19" si="36">O17/$L$6</f>
        <v>5.7275698258144936E-2</v>
      </c>
      <c r="R17" s="11">
        <f t="shared" ref="R17:R19" si="37">Q17+R18</f>
        <v>0.18785025212537759</v>
      </c>
      <c r="S17"/>
      <c r="T17" s="79"/>
      <c r="U17" s="90">
        <f t="shared" si="5"/>
        <v>5.7275698258144936E-2</v>
      </c>
      <c r="V17" s="85">
        <f t="shared" si="6"/>
        <v>0.81214974787462246</v>
      </c>
      <c r="W17" s="86">
        <f t="shared" si="7"/>
        <v>5.8520573598065277E-2</v>
      </c>
      <c r="X17" s="86">
        <f t="shared" si="8"/>
        <v>1.130163897079048E-3</v>
      </c>
      <c r="Y17" s="86">
        <f t="shared" si="9"/>
        <v>1.6952357540769426E-3</v>
      </c>
      <c r="Z17" s="86">
        <f t="shared" si="10"/>
        <v>8.2140217172792425E-4</v>
      </c>
      <c r="AA17" s="84">
        <f t="shared" si="20"/>
        <v>0.99917859782827212</v>
      </c>
      <c r="AB17" s="89">
        <f t="shared" si="21"/>
        <v>1.3608499981580477E-3</v>
      </c>
      <c r="AC17" s="88">
        <f t="shared" si="11"/>
        <v>7.4126922242837901E-4</v>
      </c>
      <c r="AD17" s="91">
        <f t="shared" si="22"/>
        <v>1.8580889890895769E-3</v>
      </c>
    </row>
    <row r="18" spans="1:66" ht="17.25" customHeight="1">
      <c r="A18"/>
      <c r="B18" s="44">
        <v>43.8</v>
      </c>
      <c r="C18" s="44">
        <v>17.856999999999999</v>
      </c>
      <c r="D18" s="20"/>
      <c r="E18" s="32">
        <f t="shared" si="0"/>
        <v>50.2</v>
      </c>
      <c r="F18" s="30">
        <f t="shared" si="1"/>
        <v>13.392200000000001</v>
      </c>
      <c r="G18" s="26">
        <f t="shared" si="31"/>
        <v>116.59059999999999</v>
      </c>
      <c r="H18" s="9">
        <f t="shared" si="2"/>
        <v>9.0742530047172934E-2</v>
      </c>
      <c r="I18" s="11">
        <f t="shared" si="16"/>
        <v>0.78999163869401001</v>
      </c>
      <c r="K18" s="65">
        <v>6.3E-2</v>
      </c>
      <c r="L18" s="65">
        <v>0</v>
      </c>
      <c r="N18" s="42">
        <f t="shared" si="33"/>
        <v>0.125</v>
      </c>
      <c r="O18" s="30">
        <f t="shared" si="34"/>
        <v>4650.7</v>
      </c>
      <c r="P18" s="29">
        <f t="shared" si="35"/>
        <v>4650.7</v>
      </c>
      <c r="Q18" s="9">
        <f t="shared" si="36"/>
        <v>0.13057455386723266</v>
      </c>
      <c r="R18" s="11">
        <f t="shared" si="37"/>
        <v>0.13057455386723266</v>
      </c>
      <c r="S18"/>
      <c r="T18" s="79"/>
      <c r="U18" s="90">
        <f t="shared" si="5"/>
        <v>0.13057455386723266</v>
      </c>
      <c r="V18" s="85">
        <f t="shared" si="6"/>
        <v>0.86942544613276729</v>
      </c>
      <c r="W18" s="86">
        <f t="shared" si="7"/>
        <v>4.1380294430118397E-2</v>
      </c>
      <c r="X18" s="86">
        <f t="shared" si="8"/>
        <v>5.6507185699789474E-4</v>
      </c>
      <c r="Y18" s="86">
        <f>X18+Y19</f>
        <v>5.6507185699789474E-4</v>
      </c>
      <c r="Z18" s="86">
        <f t="shared" si="10"/>
        <v>2.737974641014651E-4</v>
      </c>
      <c r="AA18" s="84">
        <f t="shared" si="20"/>
        <v>0.9997262025358985</v>
      </c>
      <c r="AB18" s="89">
        <f t="shared" si="21"/>
        <v>2.0502998524946944E-3</v>
      </c>
      <c r="AC18" s="88">
        <f t="shared" si="11"/>
        <v>1.1168197666611979E-3</v>
      </c>
      <c r="AD18" s="91">
        <f t="shared" si="22"/>
        <v>1.1168197666611979E-3</v>
      </c>
      <c r="AU18" s="194" t="s">
        <v>80</v>
      </c>
      <c r="AV18" s="235">
        <f t="shared" ref="AV18:AY18" si="38">SLOPE(AV21:AV22,AV19:AV20)*0.65+INTERCEPT(AV21:AV22,AV19:AV20)</f>
        <v>45.988796360802652</v>
      </c>
      <c r="AW18" s="236">
        <f t="shared" si="38"/>
        <v>43.635444843426249</v>
      </c>
      <c r="AX18" s="191">
        <f>SLOPE(AX21:AX22,AX19:AX20)*0.65+INTERCEPT(AX21:AX22,AX19:AX20)</f>
        <v>44.703203654674475</v>
      </c>
      <c r="AY18" s="237">
        <f t="shared" si="38"/>
        <v>12.68735498389789</v>
      </c>
    </row>
    <row r="19" spans="1:66" ht="17.25" customHeight="1" thickBot="1">
      <c r="A19"/>
      <c r="B19" s="44">
        <v>37.4</v>
      </c>
      <c r="C19" s="44">
        <v>22.378299999999999</v>
      </c>
      <c r="E19" s="32">
        <f t="shared" si="0"/>
        <v>43.8</v>
      </c>
      <c r="F19" s="30">
        <f t="shared" si="1"/>
        <v>17.856999999999999</v>
      </c>
      <c r="G19" s="26">
        <f t="shared" si="31"/>
        <v>103.19839999999999</v>
      </c>
      <c r="H19" s="9">
        <f t="shared" si="2"/>
        <v>0.12099500896434992</v>
      </c>
      <c r="I19" s="11">
        <f t="shared" si="16"/>
        <v>0.69924910864683709</v>
      </c>
      <c r="K19"/>
      <c r="L19"/>
      <c r="N19" s="42">
        <f t="shared" si="33"/>
        <v>6.3E-2</v>
      </c>
      <c r="O19" s="30">
        <f t="shared" si="34"/>
        <v>0</v>
      </c>
      <c r="P19" s="29">
        <f t="shared" si="35"/>
        <v>0</v>
      </c>
      <c r="Q19" s="9">
        <f t="shared" si="36"/>
        <v>0</v>
      </c>
      <c r="R19" s="11">
        <f t="shared" si="37"/>
        <v>0</v>
      </c>
      <c r="S19"/>
      <c r="T19" s="79"/>
      <c r="U19" s="92">
        <f t="shared" si="5"/>
        <v>0</v>
      </c>
      <c r="V19" s="93">
        <f t="shared" si="6"/>
        <v>1</v>
      </c>
      <c r="W19" s="94">
        <f t="shared" si="7"/>
        <v>2.9377094795607971E-2</v>
      </c>
      <c r="X19" s="151">
        <v>0</v>
      </c>
      <c r="Y19" s="151">
        <v>0</v>
      </c>
      <c r="Z19" s="151">
        <v>0</v>
      </c>
      <c r="AA19" s="95">
        <f>1-AH37</f>
        <v>1</v>
      </c>
      <c r="AB19" s="96">
        <v>0</v>
      </c>
      <c r="AC19" s="97">
        <f t="shared" si="11"/>
        <v>0</v>
      </c>
      <c r="AD19" s="98">
        <f>AC19</f>
        <v>0</v>
      </c>
      <c r="AU19" s="193"/>
      <c r="AV19" s="170">
        <f t="shared" ref="AV19:AW19" si="39">INDEX(AV8:AV16,MATCH(0.65,AV8:AV16,-1))</f>
        <v>0.90710209601814817</v>
      </c>
      <c r="AW19" s="170">
        <f t="shared" si="39"/>
        <v>0.99999999999999978</v>
      </c>
      <c r="AX19" s="170">
        <f>INDEX(AX8:AX16,MATCH(0.65,AX8:AX16,-1))</f>
        <v>0.95355104800907398</v>
      </c>
      <c r="AY19" s="170">
        <f t="shared" ref="AY19" si="40">INDEX(AY8:AY16,MATCH(0.65,AY8:AY16,-1))</f>
        <v>0.70992666464517129</v>
      </c>
    </row>
    <row r="20" spans="1:66" ht="17.25" customHeight="1">
      <c r="A20"/>
      <c r="B20" s="44">
        <v>31</v>
      </c>
      <c r="C20" s="44">
        <v>25.183700000000002</v>
      </c>
      <c r="E20" s="32">
        <f t="shared" si="0"/>
        <v>37.4</v>
      </c>
      <c r="F20" s="30">
        <f t="shared" si="1"/>
        <v>22.378299999999999</v>
      </c>
      <c r="G20" s="26">
        <f t="shared" si="31"/>
        <v>85.341399999999993</v>
      </c>
      <c r="H20" s="9">
        <f t="shared" si="2"/>
        <v>0.15163031915254027</v>
      </c>
      <c r="I20" s="11">
        <f t="shared" si="16"/>
        <v>0.5782540996824872</v>
      </c>
      <c r="K20"/>
      <c r="L20"/>
      <c r="S20"/>
      <c r="T20" s="79"/>
      <c r="U20" s="79"/>
      <c r="V20" s="79"/>
      <c r="W20" s="79"/>
      <c r="X20" s="79"/>
      <c r="Y20" s="79"/>
      <c r="Z20" s="79"/>
      <c r="AA20" s="79"/>
      <c r="AB20" s="80">
        <f>SUM(AB8:AB19)</f>
        <v>1.8358377185821069</v>
      </c>
      <c r="AC20" s="78">
        <f>SUM(AC8:AC19)</f>
        <v>0.99999999999999978</v>
      </c>
      <c r="AD20" s="148"/>
      <c r="AV20" s="170" cm="1">
        <f t="array" ref="AV20">INDEX(AV8:AV16,MATCH(0.65,AV8:AV16,-1)+1)</f>
        <v>0.45031601789753117</v>
      </c>
      <c r="AW20" s="170" cm="1">
        <f t="array" ref="AW20">INDEX(AW8:AW16,MATCH(0.65,AW8:AW16,-1)+1)</f>
        <v>0.45002481449320553</v>
      </c>
      <c r="AX20" s="170" cm="1">
        <f t="array" ref="AX20">INDEX(AX8:AX16,MATCH(0.65,AX8:AX16,-1)+1)</f>
        <v>0.45017041619536835</v>
      </c>
      <c r="AY20" s="170" cm="1">
        <f t="array" ref="AY20">INDEX(AY8:AY16,MATCH(0.65,AY8:AY16,-1)+1)</f>
        <v>0.56520445178172329</v>
      </c>
      <c r="BD20" s="169"/>
    </row>
    <row r="21" spans="1:66" ht="17.25" customHeight="1">
      <c r="A21"/>
      <c r="B21" s="44">
        <v>24.6</v>
      </c>
      <c r="C21" s="44">
        <v>23.280799999999999</v>
      </c>
      <c r="E21" s="32">
        <f t="shared" si="0"/>
        <v>31</v>
      </c>
      <c r="F21" s="30">
        <f t="shared" si="1"/>
        <v>25.183700000000002</v>
      </c>
      <c r="G21" s="26">
        <f t="shared" si="31"/>
        <v>62.963099999999997</v>
      </c>
      <c r="H21" s="9">
        <f t="shared" si="2"/>
        <v>0.17063907751892812</v>
      </c>
      <c r="I21" s="11">
        <f t="shared" si="16"/>
        <v>0.42662378052994687</v>
      </c>
      <c r="K21"/>
      <c r="L21"/>
      <c r="N21" t="s">
        <v>80</v>
      </c>
      <c r="O21" s="159">
        <f>N12+(0.65-R12)/(R11-R12)*(N11-N12)</f>
        <v>12.687354983897887</v>
      </c>
      <c r="S21"/>
      <c r="T21"/>
      <c r="W21" t="s">
        <v>80</v>
      </c>
      <c r="X21" s="159">
        <f>N10+(0.65-AD10)/(AD9-AD10)*(N9-N10)</f>
        <v>43.271837192069185</v>
      </c>
      <c r="AV21" s="170">
        <f t="shared" ref="AV21:AW21" si="41">INDEX($AU$8:$AU$16,MATCH(0.65,AV8:AV16,-1))</f>
        <v>64</v>
      </c>
      <c r="AW21" s="170">
        <f t="shared" si="41"/>
        <v>64</v>
      </c>
      <c r="AX21" s="170">
        <f>INDEX($AU$8:$AU$16,MATCH(0.65,AX8:AX16,-1))</f>
        <v>64</v>
      </c>
      <c r="AY21" s="170">
        <f t="shared" ref="AY21" si="42">INDEX($AU$8:$AU$16,MATCH(0.65,AY8:AY16,-1))</f>
        <v>16</v>
      </c>
      <c r="BD21" s="169"/>
    </row>
    <row r="22" spans="1:66" ht="17.25" customHeight="1">
      <c r="A22"/>
      <c r="B22" s="44">
        <v>18.2</v>
      </c>
      <c r="C22" s="44">
        <v>14.4986</v>
      </c>
      <c r="E22" s="32">
        <f t="shared" si="0"/>
        <v>24.6</v>
      </c>
      <c r="F22" s="30">
        <f t="shared" si="1"/>
        <v>23.280799999999999</v>
      </c>
      <c r="G22" s="26">
        <f t="shared" si="31"/>
        <v>37.779399999999995</v>
      </c>
      <c r="H22" s="9">
        <f t="shared" si="2"/>
        <v>0.15774545582669192</v>
      </c>
      <c r="I22" s="11">
        <f t="shared" si="16"/>
        <v>0.25598470301101872</v>
      </c>
      <c r="K22" s="24"/>
      <c r="N22"/>
      <c r="O22"/>
      <c r="P22"/>
      <c r="Q22"/>
      <c r="R22"/>
      <c r="S22"/>
      <c r="T22"/>
      <c r="AV22" s="170" cm="1">
        <f t="array" ref="AV22">INDEX($AU$8:$AU$16,MATCH(0.65,AV8:AV16,-1)+1)</f>
        <v>32</v>
      </c>
      <c r="AW22" s="170" cm="1">
        <f t="array" ref="AW22">INDEX($AU$8:$AU$16,MATCH(0.65,AW8:AW16,-1)+1)</f>
        <v>32</v>
      </c>
      <c r="AX22" s="170" cm="1">
        <f t="array" ref="AX22">INDEX($AU$8:$AU$16,MATCH(0.65,AX8:AX16,-1)+1)</f>
        <v>32</v>
      </c>
      <c r="AY22" s="170" cm="1">
        <f t="array" ref="AY22">INDEX($AU$8:$AU$16,MATCH(0.65,AY8:AY16,-1)+1)</f>
        <v>8</v>
      </c>
      <c r="BD22" s="169"/>
    </row>
    <row r="23" spans="1:66" ht="17.25" customHeight="1" thickBot="1">
      <c r="A23"/>
      <c r="B23" s="63">
        <v>16</v>
      </c>
      <c r="C23" s="63">
        <v>0</v>
      </c>
      <c r="E23" s="32">
        <f t="shared" si="0"/>
        <v>18.2</v>
      </c>
      <c r="F23" s="30">
        <f t="shared" si="1"/>
        <v>14.4986</v>
      </c>
      <c r="G23" s="26">
        <f>F23</f>
        <v>14.4986</v>
      </c>
      <c r="H23" s="9">
        <f t="shared" si="2"/>
        <v>9.8239247184326806E-2</v>
      </c>
      <c r="I23" s="11">
        <f>H23</f>
        <v>9.8239247184326806E-2</v>
      </c>
      <c r="K23" s="24"/>
      <c r="N23"/>
      <c r="O23"/>
      <c r="P23"/>
      <c r="Q23"/>
      <c r="R23"/>
      <c r="S23"/>
      <c r="T23"/>
    </row>
    <row r="24" spans="1:66" ht="17.25" customHeight="1">
      <c r="A24"/>
      <c r="C24" s="12"/>
      <c r="E24" s="32">
        <f t="shared" si="0"/>
        <v>16</v>
      </c>
      <c r="F24" s="30">
        <f t="shared" si="1"/>
        <v>0</v>
      </c>
      <c r="G24" s="26">
        <f>F24</f>
        <v>0</v>
      </c>
      <c r="H24" s="9">
        <f t="shared" si="2"/>
        <v>0</v>
      </c>
      <c r="I24" s="11">
        <f>H24</f>
        <v>0</v>
      </c>
      <c r="N24"/>
      <c r="O24"/>
      <c r="P24"/>
      <c r="Q24"/>
      <c r="R24"/>
      <c r="AU24" s="194" t="s">
        <v>176</v>
      </c>
      <c r="AV24" s="235">
        <f t="shared" ref="AV24:AW24" si="43">SLOPE(AV27:AV28,AV25:AV26)*0.84+INTERCEPT(AV27:AV28,AV25:AV26)</f>
        <v>59.299184507953093</v>
      </c>
      <c r="AW24" s="236">
        <f t="shared" si="43"/>
        <v>54.690489071280574</v>
      </c>
      <c r="AX24" s="191">
        <f>SLOPE(AX27:AX28,AX25:AX26)*0.84+INTERCEPT(AX27:AX28,AX25:AX26)</f>
        <v>56.781538846263899</v>
      </c>
      <c r="AY24" s="237">
        <f>SLOPE(AY27:AY28,AY25:AY26)*0.84+INTERCEPT(AY27:AY28,AY25:AY26)</f>
        <v>25.767503426534958</v>
      </c>
    </row>
    <row r="25" spans="1:66" ht="17.25" customHeight="1">
      <c r="A25"/>
      <c r="B25"/>
      <c r="C25"/>
      <c r="I25" s="23"/>
      <c r="K25"/>
      <c r="L25"/>
      <c r="M25"/>
      <c r="N25" s="287" t="s">
        <v>58</v>
      </c>
      <c r="O25"/>
      <c r="P25"/>
      <c r="Q25"/>
      <c r="R25"/>
      <c r="Z25" s="82"/>
      <c r="AU25" s="193"/>
      <c r="AV25" s="170">
        <f t="shared" ref="AV25:AW25" si="44">INDEX(AV8:AV16,MATCH(0.84,AV8:AV16,-1))</f>
        <v>0.90710209601814817</v>
      </c>
      <c r="AW25" s="170">
        <f t="shared" si="44"/>
        <v>0.99999999999999978</v>
      </c>
      <c r="AX25" s="170">
        <f>INDEX(AX8:AX16,MATCH(0.84,AX8:AX16,-1))</f>
        <v>0.95355104800907398</v>
      </c>
      <c r="AY25" s="170">
        <f>INDEX(AY8:AY16,MATCH(0.84,AY8:AY16,-1))</f>
        <v>0.92299783286441395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1:66" ht="17.25" customHeight="1" thickBot="1">
      <c r="A26"/>
      <c r="B26"/>
      <c r="C26"/>
      <c r="E26" t="s">
        <v>80</v>
      </c>
      <c r="F26" s="159">
        <f>E20+(0.65-I20)/(I19-I20)*(E19-E20)</f>
        <v>41.194981015848128</v>
      </c>
      <c r="I26" s="23"/>
      <c r="M26"/>
      <c r="N26" s="287"/>
      <c r="O26"/>
      <c r="P26"/>
      <c r="Q26"/>
      <c r="R26"/>
      <c r="Z26" s="82"/>
      <c r="AV26" s="170">
        <f t="shared" ref="AV26:AW26" si="45">INDEX(AV8:AV16,MATCH(0.84,AV8:AV16,-1)+1)</f>
        <v>0.45031601789753117</v>
      </c>
      <c r="AW26" s="170">
        <f t="shared" si="45"/>
        <v>0.45002481449320553</v>
      </c>
      <c r="AX26" s="170">
        <f>INDEX(AX8:AX16,MATCH(0.84,AX8:AX16,-1)+1)</f>
        <v>0.45017041619536835</v>
      </c>
      <c r="AY26" s="170">
        <f>INDEX(AY8:AY16,MATCH(0.84,AY8:AY16,-1)+1)</f>
        <v>0.70992666464517129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1:66" ht="17.25" customHeight="1" thickBot="1">
      <c r="A27"/>
      <c r="B27" s="68" t="s">
        <v>1</v>
      </c>
      <c r="C27" s="68" t="s">
        <v>45</v>
      </c>
      <c r="E27" s="239" t="s">
        <v>176</v>
      </c>
      <c r="F27" s="240">
        <f t="shared" ref="F27" si="46">SLOPE(F30:F31,F28:F29)*0.84+INTERCEPT(F30:F31,F28:F29)</f>
        <v>55.078133801507803</v>
      </c>
      <c r="I27" s="23"/>
      <c r="K27" s="16" t="s">
        <v>1</v>
      </c>
      <c r="L27" s="17" t="s">
        <v>45</v>
      </c>
      <c r="M27"/>
      <c r="O27" s="117" t="s">
        <v>70</v>
      </c>
      <c r="P27" s="117" t="s">
        <v>47</v>
      </c>
      <c r="Q27" s="118" t="s">
        <v>54</v>
      </c>
      <c r="R27" s="118" t="s">
        <v>55</v>
      </c>
      <c r="X27" s="118" t="s">
        <v>57</v>
      </c>
      <c r="Y27" s="118" t="s">
        <v>56</v>
      </c>
      <c r="Z27" s="118"/>
      <c r="AV27" s="170">
        <f t="shared" ref="AV27:AW27" si="47">INDEX($AU$8:$AU$16,MATCH(0.84,AV8:AV16,-1))</f>
        <v>64</v>
      </c>
      <c r="AW27" s="170">
        <f t="shared" si="47"/>
        <v>64</v>
      </c>
      <c r="AX27" s="170">
        <f>INDEX($AU$8:$AU$16,MATCH(0.84,AX8:AX16,-1))</f>
        <v>64</v>
      </c>
      <c r="AY27" s="170">
        <f>INDEX($AU$8:$AU$16,MATCH(0.84,AY8:AY16,-1))</f>
        <v>32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 spans="1:66" ht="17.25" customHeight="1">
      <c r="B28" s="68" t="s">
        <v>2</v>
      </c>
      <c r="C28" s="68" t="s">
        <v>46</v>
      </c>
      <c r="F28" s="170">
        <f>INDEX(I8:I24,MATCH(0.84,I8:I24,-1))</f>
        <v>0.85560146519352287</v>
      </c>
      <c r="I28" s="23"/>
      <c r="K28" s="68" t="s">
        <v>2</v>
      </c>
      <c r="L28" s="68" t="s">
        <v>46</v>
      </c>
      <c r="M28"/>
      <c r="O28" s="120">
        <v>128</v>
      </c>
      <c r="P28" s="121">
        <v>1</v>
      </c>
      <c r="Q28" s="122">
        <f t="shared" ref="Q28:Q33" si="48">P28-P29</f>
        <v>5.9374428881561747E-2</v>
      </c>
      <c r="R28" s="123">
        <f>Q28</f>
        <v>5.9374428881561747E-2</v>
      </c>
      <c r="T28" s="113"/>
      <c r="U28" s="115">
        <f>U29+R28</f>
        <v>1</v>
      </c>
      <c r="V28" s="115">
        <f>U28-V31-V34-V37-V40-V43</f>
        <v>0.18954698658544991</v>
      </c>
      <c r="X28" s="130">
        <v>63</v>
      </c>
      <c r="Y28" s="131">
        <f>V28</f>
        <v>0.18954698658544991</v>
      </c>
      <c r="Z28" s="132">
        <f>ROUND(Y28*100,0)</f>
        <v>19</v>
      </c>
      <c r="AV28" s="170">
        <f t="shared" ref="AV28:AW28" si="49">INDEX($AU$8:$AU$16,MATCH(0.84,AV8:AV16,-1)+1)</f>
        <v>32</v>
      </c>
      <c r="AW28" s="170">
        <f t="shared" si="49"/>
        <v>32</v>
      </c>
      <c r="AX28" s="170">
        <f>INDEX($AU$8:$AU$16,MATCH(0.84,AX8:AX16,-1)+1)</f>
        <v>32</v>
      </c>
      <c r="AY28" s="170">
        <f>INDEX($AU$8:$AU$16,MATCH(0.84,AY8:AY16,-1)+1)</f>
        <v>16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 spans="1:66" customFormat="1" ht="25.5" customHeight="1">
      <c r="B29" s="44">
        <v>63</v>
      </c>
      <c r="C29" s="69">
        <f>(I15-I16)/(E15-E16)*(B29-E16)+I16</f>
        <v>0.90203042864905958</v>
      </c>
      <c r="F29" s="170">
        <f>INDEX(I8:I24,MATCH(0.84,I8:I24,-1)+1)</f>
        <v>0.78999163869401001</v>
      </c>
      <c r="K29" s="44">
        <v>63</v>
      </c>
      <c r="L29" s="69">
        <f>R9</f>
        <v>0.97922071358781693</v>
      </c>
      <c r="N29" s="111"/>
      <c r="O29" s="124">
        <v>63</v>
      </c>
      <c r="P29" s="85">
        <f t="shared" ref="P29:P34" si="50">(C29+L29)/2</f>
        <v>0.94062557111843825</v>
      </c>
      <c r="Q29" s="119">
        <f t="shared" si="48"/>
        <v>0.26034511540777627</v>
      </c>
      <c r="R29" s="125">
        <f t="shared" ref="R29:R32" si="51">Q29/2</f>
        <v>0.13017255770388814</v>
      </c>
      <c r="S29" s="12"/>
      <c r="T29" s="129">
        <v>63</v>
      </c>
      <c r="U29" s="115">
        <f>P29</f>
        <v>0.94062557111843825</v>
      </c>
      <c r="V29" s="115"/>
      <c r="W29" s="12"/>
      <c r="X29" s="133">
        <v>31.5</v>
      </c>
      <c r="Y29" s="88">
        <f>V31</f>
        <v>0.29283111939792628</v>
      </c>
      <c r="Z29" s="134">
        <f t="shared" ref="Z29:Z33" si="52">ROUND(Y29*100,0)</f>
        <v>29</v>
      </c>
    </row>
    <row r="30" spans="1:66" customFormat="1" ht="14.4">
      <c r="B30" s="44">
        <v>31.5</v>
      </c>
      <c r="C30" s="69">
        <f>(I20-I21)/(E20-E21)*(B30-E21)+I21</f>
        <v>0.43846989921373908</v>
      </c>
      <c r="F30" s="170">
        <f>INDEX(E8:E24,MATCH(0.84,I8:I24,-1))</f>
        <v>56.6</v>
      </c>
      <c r="K30" s="44">
        <v>31.5</v>
      </c>
      <c r="L30" s="69">
        <f>R10</f>
        <v>0.92209101220758494</v>
      </c>
      <c r="N30" s="111"/>
      <c r="O30" s="124">
        <v>31.5</v>
      </c>
      <c r="P30" s="85">
        <f t="shared" si="50"/>
        <v>0.68028045571066198</v>
      </c>
      <c r="Q30" s="119">
        <f t="shared" si="48"/>
        <v>0.32531712338807633</v>
      </c>
      <c r="R30" s="125">
        <f t="shared" si="51"/>
        <v>0.16265856169403817</v>
      </c>
      <c r="S30" s="12"/>
      <c r="T30" s="114"/>
      <c r="U30" s="115">
        <f>U29-R29</f>
        <v>0.81045301341455012</v>
      </c>
      <c r="V30" s="115"/>
      <c r="W30" s="12"/>
      <c r="X30" s="133">
        <v>16</v>
      </c>
      <c r="Y30" s="88">
        <f>V34</f>
        <v>0.19883911490990017</v>
      </c>
      <c r="Z30" s="134">
        <f t="shared" si="52"/>
        <v>20</v>
      </c>
    </row>
    <row r="31" spans="1:66" customFormat="1" ht="14.4">
      <c r="B31" s="44">
        <v>16</v>
      </c>
      <c r="C31" s="69">
        <v>0</v>
      </c>
      <c r="F31" s="170">
        <f>INDEX(E8:E24,MATCH(0.84,I8:I24,-1)+1)</f>
        <v>50.2</v>
      </c>
      <c r="K31" s="44">
        <v>16</v>
      </c>
      <c r="L31" s="69">
        <f>R11</f>
        <v>0.70992666464517129</v>
      </c>
      <c r="N31" s="111"/>
      <c r="O31" s="124">
        <v>16</v>
      </c>
      <c r="P31" s="85">
        <f t="shared" si="50"/>
        <v>0.35496333232258565</v>
      </c>
      <c r="Q31" s="119">
        <f t="shared" si="48"/>
        <v>7.2361106431723998E-2</v>
      </c>
      <c r="R31" s="125">
        <f t="shared" si="51"/>
        <v>3.6180553215861999E-2</v>
      </c>
      <c r="S31" s="12"/>
      <c r="T31" s="114"/>
      <c r="U31" s="115">
        <f>U32+R29</f>
        <v>0.81045301341455012</v>
      </c>
      <c r="V31" s="115">
        <f>U31-V34-V37-V40-V43</f>
        <v>0.29283111939792628</v>
      </c>
      <c r="W31" s="12"/>
      <c r="X31" s="133">
        <v>8</v>
      </c>
      <c r="Y31" s="88">
        <f>V37</f>
        <v>8.6582465774962647E-2</v>
      </c>
      <c r="Z31" s="134">
        <f t="shared" si="52"/>
        <v>9</v>
      </c>
    </row>
    <row r="32" spans="1:66" customFormat="1" ht="14.4">
      <c r="B32" s="65">
        <v>8</v>
      </c>
      <c r="C32" s="1">
        <v>0</v>
      </c>
      <c r="K32" s="44">
        <v>8</v>
      </c>
      <c r="L32" s="69">
        <f>R12</f>
        <v>0.56520445178172329</v>
      </c>
      <c r="N32" s="111"/>
      <c r="O32" s="124">
        <v>8</v>
      </c>
      <c r="P32" s="85">
        <f t="shared" si="50"/>
        <v>0.28260222589086165</v>
      </c>
      <c r="Q32" s="119">
        <f t="shared" si="48"/>
        <v>0.1008038251182013</v>
      </c>
      <c r="R32" s="125">
        <f t="shared" si="51"/>
        <v>5.0401912559100648E-2</v>
      </c>
      <c r="S32" s="12"/>
      <c r="T32" s="114">
        <v>31.5</v>
      </c>
      <c r="U32" s="115">
        <f>P30</f>
        <v>0.68028045571066198</v>
      </c>
      <c r="V32" s="115"/>
      <c r="W32" s="12"/>
      <c r="X32" s="133">
        <v>2</v>
      </c>
      <c r="Y32" s="88">
        <f>V40</f>
        <v>8.607217861033431E-2</v>
      </c>
      <c r="Z32" s="134">
        <f t="shared" si="52"/>
        <v>9</v>
      </c>
    </row>
    <row r="33" spans="2:26" customFormat="1" ht="15" thickBot="1">
      <c r="B33" s="65">
        <v>2</v>
      </c>
      <c r="C33" s="1">
        <v>0</v>
      </c>
      <c r="K33" s="65">
        <v>2</v>
      </c>
      <c r="L33" s="69">
        <f>R14</f>
        <v>0.3635968015453207</v>
      </c>
      <c r="N33" s="111"/>
      <c r="O33" s="124">
        <v>2</v>
      </c>
      <c r="P33" s="85">
        <f t="shared" si="50"/>
        <v>0.18179840077266035</v>
      </c>
      <c r="Q33" s="119">
        <f t="shared" si="48"/>
        <v>7.1340532102467324E-2</v>
      </c>
      <c r="R33" s="125">
        <f>Q33/2</f>
        <v>3.5670266051233662E-2</v>
      </c>
      <c r="S33" s="12"/>
      <c r="T33" s="114"/>
      <c r="U33" s="115">
        <f>U32-R30</f>
        <v>0.51762189401662384</v>
      </c>
      <c r="V33" s="115"/>
      <c r="W33" s="12"/>
      <c r="X33" s="135">
        <v>0.5</v>
      </c>
      <c r="Y33" s="97">
        <f>V43</f>
        <v>0.14612813472142669</v>
      </c>
      <c r="Z33" s="136">
        <f t="shared" si="52"/>
        <v>15</v>
      </c>
    </row>
    <row r="34" spans="2:26" customFormat="1" ht="13.8" thickBot="1">
      <c r="B34" s="65">
        <v>0.5</v>
      </c>
      <c r="C34" s="1">
        <v>0</v>
      </c>
      <c r="K34" s="65">
        <v>0.5</v>
      </c>
      <c r="L34" s="69">
        <f>R16</f>
        <v>0.22091573734038605</v>
      </c>
      <c r="N34" s="111"/>
      <c r="O34" s="126">
        <v>0.5</v>
      </c>
      <c r="P34" s="93">
        <f t="shared" si="50"/>
        <v>0.11045786867019303</v>
      </c>
      <c r="Q34" s="127"/>
      <c r="R34" s="128"/>
      <c r="S34" s="12"/>
      <c r="T34" s="114"/>
      <c r="U34" s="115">
        <f>U35+R30</f>
        <v>0.51762189401662384</v>
      </c>
      <c r="V34" s="115">
        <f>U34-V37-V40-V43</f>
        <v>0.19883911490990017</v>
      </c>
      <c r="W34" s="12"/>
      <c r="X34" s="79"/>
      <c r="Y34" s="79"/>
      <c r="Z34" s="116">
        <f>SUM(Z28:Z33)</f>
        <v>101</v>
      </c>
    </row>
    <row r="35" spans="2:26" customFormat="1" ht="13.2">
      <c r="N35" s="12"/>
      <c r="O35" s="13"/>
      <c r="P35" s="112"/>
      <c r="Q35" s="46"/>
      <c r="R35" s="13"/>
      <c r="S35" s="12"/>
      <c r="T35" s="129">
        <v>16</v>
      </c>
      <c r="U35" s="115">
        <f>P31</f>
        <v>0.35496333232258565</v>
      </c>
      <c r="V35" s="115"/>
      <c r="W35" s="12"/>
      <c r="X35" s="12"/>
      <c r="Y35" s="12"/>
      <c r="Z35" s="12"/>
    </row>
    <row r="36" spans="2:26" customFormat="1" ht="13.2">
      <c r="N36" s="12"/>
      <c r="O36" s="12"/>
      <c r="P36" s="12"/>
      <c r="Q36" s="12"/>
      <c r="T36" s="114"/>
      <c r="U36" s="115">
        <f>U35-R31</f>
        <v>0.31878277910672365</v>
      </c>
      <c r="V36" s="115"/>
      <c r="W36" s="12"/>
      <c r="X36" s="12"/>
      <c r="Y36" s="12"/>
      <c r="Z36" s="12"/>
    </row>
    <row r="37" spans="2:26" customFormat="1" ht="13.2">
      <c r="N37" s="12"/>
      <c r="O37" s="12"/>
      <c r="P37" s="12"/>
      <c r="Q37" s="12"/>
      <c r="T37" s="114"/>
      <c r="U37" s="115">
        <f>U38+R31</f>
        <v>0.31878277910672365</v>
      </c>
      <c r="V37" s="115">
        <f>U37-V40-V43</f>
        <v>8.6582465774962647E-2</v>
      </c>
      <c r="W37" s="12"/>
      <c r="X37" s="12"/>
      <c r="Y37" s="12"/>
      <c r="Z37" s="12"/>
    </row>
    <row r="38" spans="2:26" customFormat="1" ht="13.2">
      <c r="N38" s="12"/>
      <c r="O38" s="12"/>
      <c r="P38" s="12"/>
      <c r="Q38" s="12"/>
      <c r="R38" s="12"/>
      <c r="S38" s="12"/>
      <c r="T38" s="129">
        <v>8</v>
      </c>
      <c r="U38" s="115">
        <f>P32</f>
        <v>0.28260222589086165</v>
      </c>
      <c r="V38" s="115"/>
      <c r="W38" s="12"/>
      <c r="X38" s="12"/>
      <c r="Y38" s="12"/>
      <c r="Z38" s="12"/>
    </row>
    <row r="39" spans="2:26" customFormat="1" ht="13.2">
      <c r="N39" s="12"/>
      <c r="O39" s="12"/>
      <c r="P39" s="12"/>
      <c r="Q39" s="12"/>
      <c r="R39" s="12"/>
      <c r="S39" s="12"/>
      <c r="T39" s="114"/>
      <c r="U39" s="115">
        <f>U38-R32</f>
        <v>0.232200313331761</v>
      </c>
      <c r="V39" s="115"/>
      <c r="W39" s="12"/>
      <c r="X39" s="12"/>
      <c r="Y39" s="12"/>
      <c r="Z39" s="12"/>
    </row>
    <row r="40" spans="2:26" customFormat="1" ht="13.2">
      <c r="N40" s="12"/>
      <c r="O40" s="12"/>
      <c r="P40" s="12"/>
      <c r="Q40" s="12"/>
      <c r="R40" s="12"/>
      <c r="S40" s="12"/>
      <c r="T40" s="114"/>
      <c r="U40" s="115">
        <f>U41+R32</f>
        <v>0.232200313331761</v>
      </c>
      <c r="V40" s="115">
        <f>U40-V43</f>
        <v>8.607217861033431E-2</v>
      </c>
      <c r="W40" s="12"/>
      <c r="X40" s="12"/>
      <c r="Y40" s="12"/>
      <c r="Z40" s="12"/>
    </row>
    <row r="41" spans="2:26" customFormat="1" ht="13.2">
      <c r="N41" s="12"/>
      <c r="O41" s="12"/>
      <c r="P41" s="12"/>
      <c r="Q41" s="12"/>
      <c r="R41" s="12"/>
      <c r="S41" s="12"/>
      <c r="T41" s="129">
        <v>2</v>
      </c>
      <c r="U41" s="115">
        <f>P33</f>
        <v>0.18179840077266035</v>
      </c>
      <c r="V41" s="115"/>
      <c r="W41" s="12"/>
      <c r="X41" s="12"/>
      <c r="Y41" s="12"/>
      <c r="Z41" s="12"/>
    </row>
    <row r="42" spans="2:26" customFormat="1" ht="13.2">
      <c r="N42" s="12"/>
      <c r="O42" s="12"/>
      <c r="P42" s="12"/>
      <c r="Q42" s="12"/>
      <c r="R42" s="12"/>
      <c r="S42" s="12"/>
      <c r="T42" s="114"/>
      <c r="U42" s="115">
        <f>U41-R33</f>
        <v>0.14612813472142669</v>
      </c>
      <c r="V42" s="115"/>
      <c r="W42" s="12"/>
      <c r="X42" s="12"/>
      <c r="Y42" s="12"/>
      <c r="Z42" s="12"/>
    </row>
    <row r="43" spans="2:26" customFormat="1" ht="13.2">
      <c r="N43" s="12"/>
      <c r="O43" s="12"/>
      <c r="P43" s="12"/>
      <c r="Q43" s="12"/>
      <c r="R43" s="12"/>
      <c r="S43" s="12"/>
      <c r="T43" s="114"/>
      <c r="U43" s="115">
        <f>P34+R33</f>
        <v>0.14612813472142669</v>
      </c>
      <c r="V43" s="115">
        <f>U43</f>
        <v>0.14612813472142669</v>
      </c>
      <c r="W43" s="12"/>
      <c r="X43" s="12"/>
      <c r="Y43" s="12"/>
      <c r="Z43" s="12"/>
    </row>
    <row r="44" spans="2:26" customFormat="1" ht="13.2">
      <c r="N44" s="12"/>
      <c r="O44" s="12"/>
      <c r="P44" s="12"/>
      <c r="Q44" s="12"/>
      <c r="R44" s="12"/>
      <c r="S44" s="12"/>
      <c r="T44" s="114">
        <v>0.5</v>
      </c>
      <c r="U44" s="115">
        <f>P34</f>
        <v>0.11045786867019303</v>
      </c>
      <c r="V44" s="115"/>
      <c r="W44" s="12"/>
      <c r="X44" s="12"/>
      <c r="Y44" s="12"/>
      <c r="Z44" s="12"/>
    </row>
    <row r="45" spans="2:26" customFormat="1" ht="13.2">
      <c r="N45" s="12"/>
      <c r="O45" s="12"/>
      <c r="P45" s="12"/>
      <c r="Q45" s="12"/>
      <c r="R45" s="12"/>
      <c r="S45" s="12"/>
      <c r="T45" s="114"/>
      <c r="U45" s="115">
        <v>0</v>
      </c>
      <c r="V45" s="115"/>
      <c r="Z45" s="12"/>
    </row>
    <row r="46" spans="2:26" customFormat="1" ht="13.2"/>
    <row r="47" spans="2:26" customFormat="1" ht="13.2"/>
    <row r="48" spans="2:26" customFormat="1" ht="13.2"/>
    <row r="49" customFormat="1" ht="13.2"/>
    <row r="50" customFormat="1" ht="27.75" customHeight="1"/>
    <row r="51" customFormat="1" ht="13.2"/>
    <row r="52" customFormat="1" ht="13.2"/>
    <row r="53" customFormat="1" ht="13.2"/>
    <row r="54" customFormat="1" ht="13.2"/>
    <row r="55" customFormat="1" ht="13.2"/>
    <row r="56" customFormat="1" ht="13.2"/>
    <row r="57" customFormat="1" ht="13.2"/>
    <row r="58" customFormat="1" ht="13.2"/>
    <row r="59" customFormat="1" ht="13.2"/>
    <row r="60" customFormat="1" ht="13.2"/>
    <row r="61" customFormat="1" ht="13.2"/>
    <row r="62" customFormat="1" ht="13.2"/>
    <row r="63" customFormat="1" ht="13.2"/>
    <row r="64" customFormat="1" ht="13.2"/>
    <row r="65" customFormat="1" ht="13.2"/>
    <row r="66" customFormat="1" ht="13.2"/>
    <row r="67" customFormat="1" ht="13.2"/>
    <row r="68" customFormat="1" ht="13.2"/>
    <row r="69" customFormat="1" ht="13.2"/>
    <row r="70" customFormat="1" ht="29.25" customHeight="1"/>
    <row r="71" customFormat="1" ht="13.2"/>
    <row r="72" customFormat="1" ht="13.2"/>
    <row r="73" customFormat="1" ht="13.2"/>
    <row r="74" customFormat="1" ht="13.2"/>
    <row r="75" customFormat="1" ht="13.2"/>
    <row r="76" customFormat="1" ht="13.2"/>
    <row r="77" customFormat="1" ht="13.2"/>
    <row r="78" customFormat="1" ht="13.2"/>
    <row r="79" customFormat="1" ht="13.2"/>
    <row r="80" customFormat="1" ht="13.2"/>
    <row r="81" customFormat="1" ht="13.2"/>
    <row r="82" customFormat="1" ht="13.2"/>
    <row r="83" customFormat="1" ht="13.2"/>
    <row r="84" customFormat="1" ht="13.2"/>
    <row r="85" customFormat="1" ht="13.2"/>
    <row r="86" customFormat="1" ht="13.2"/>
    <row r="87" customFormat="1" ht="13.2"/>
    <row r="88" customFormat="1" ht="13.2"/>
    <row r="89" customFormat="1" ht="13.2"/>
    <row r="90" customFormat="1" ht="33.75" customHeight="1"/>
    <row r="91" customFormat="1" ht="13.2"/>
    <row r="92" customFormat="1" ht="13.2"/>
    <row r="93" customFormat="1" ht="13.2"/>
    <row r="94" customFormat="1" ht="13.2"/>
    <row r="95" customFormat="1" ht="13.2"/>
    <row r="96" customFormat="1" ht="13.2"/>
    <row r="97" spans="2:66" customFormat="1" ht="13.2"/>
    <row r="98" spans="2:66" customFormat="1" ht="13.2"/>
    <row r="99" spans="2:66" customFormat="1" ht="13.2"/>
    <row r="100" spans="2:66" customFormat="1" ht="13.2"/>
    <row r="101" spans="2:66" customFormat="1" ht="13.2"/>
    <row r="102" spans="2:66" customFormat="1" ht="13.2"/>
    <row r="103" spans="2:66" customFormat="1" ht="13.2"/>
    <row r="104" spans="2:66" customFormat="1" ht="13.2"/>
    <row r="105" spans="2:66" customFormat="1" ht="13.2"/>
    <row r="106" spans="2:66" customFormat="1" ht="13.2">
      <c r="N106" s="12"/>
      <c r="O106" s="12"/>
      <c r="P106" s="12"/>
      <c r="Q106" s="12"/>
      <c r="R106" s="12"/>
    </row>
    <row r="107" spans="2:66" customFormat="1" ht="13.2">
      <c r="N107" s="12"/>
      <c r="O107" s="12"/>
      <c r="P107" s="12"/>
      <c r="Q107" s="12"/>
      <c r="R107" s="12"/>
    </row>
    <row r="108" spans="2:66" customFormat="1" ht="13.2">
      <c r="N108" s="12"/>
      <c r="O108" s="12"/>
      <c r="P108" s="12"/>
      <c r="Q108" s="12"/>
      <c r="R108" s="12"/>
    </row>
    <row r="109" spans="2:66" customFormat="1" ht="13.2">
      <c r="B109" s="12"/>
      <c r="C109" s="13"/>
      <c r="K109" s="12"/>
      <c r="L109" s="12"/>
      <c r="N109" s="12"/>
      <c r="O109" s="12"/>
      <c r="P109" s="12"/>
      <c r="Q109" s="12"/>
      <c r="R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</row>
    <row r="110" spans="2:66" customFormat="1" ht="13.2">
      <c r="B110" s="12"/>
      <c r="C110" s="13"/>
      <c r="K110" s="12"/>
      <c r="L110" s="12"/>
      <c r="N110" s="12"/>
      <c r="O110" s="12"/>
      <c r="P110" s="12"/>
      <c r="Q110" s="12"/>
      <c r="R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</row>
    <row r="111" spans="2:66" customFormat="1" ht="13.2">
      <c r="B111" s="12"/>
      <c r="C111" s="13"/>
      <c r="K111" s="12"/>
      <c r="L111" s="12"/>
      <c r="N111" s="12"/>
      <c r="O111" s="12"/>
      <c r="P111" s="12"/>
      <c r="Q111" s="12"/>
      <c r="R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</row>
    <row r="112" spans="2:66" customFormat="1" ht="13.2">
      <c r="B112" s="12"/>
      <c r="C112" s="13"/>
      <c r="K112" s="12"/>
      <c r="L112" s="12"/>
      <c r="N112" s="12"/>
      <c r="O112" s="12"/>
      <c r="P112" s="12"/>
      <c r="Q112" s="12"/>
      <c r="R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</row>
    <row r="113" spans="9:9">
      <c r="I113" s="23"/>
    </row>
    <row r="114" spans="9:9">
      <c r="I114" s="23"/>
    </row>
  </sheetData>
  <mergeCells count="6">
    <mergeCell ref="BK7:BN7"/>
    <mergeCell ref="N25:N26"/>
    <mergeCell ref="F3:I4"/>
    <mergeCell ref="O3:R4"/>
    <mergeCell ref="BC7:BF7"/>
    <mergeCell ref="BG7:BJ7"/>
  </mergeCells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127A842E9BF6A478818CE336A91DCB0" ma:contentTypeVersion="10" ma:contentTypeDescription="Ein neues Dokument erstellen." ma:contentTypeScope="" ma:versionID="a8d3782337b52efce8ca664d914cdd5a">
  <xsd:schema xmlns:xsd="http://www.w3.org/2001/XMLSchema" xmlns:xs="http://www.w3.org/2001/XMLSchema" xmlns:p="http://schemas.microsoft.com/office/2006/metadata/properties" xmlns:ns3="3a2713c9-a318-4640-bdcb-decaf3246a12" targetNamespace="http://schemas.microsoft.com/office/2006/metadata/properties" ma:root="true" ma:fieldsID="7a4e440cfd997ad68ae68c4000f4196d" ns3:_="">
    <xsd:import namespace="3a2713c9-a318-4640-bdcb-decaf3246a1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2713c9-a318-4640-bdcb-decaf3246a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687B3F0-7CBC-4846-98C4-053B7EC296B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607A34-21A3-42FB-80A5-770660F3C726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A5D88A8-B5B2-4380-81DF-C11F2DE42587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3a2713c9-a318-4640-bdcb-decaf3246a12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52</vt:i4>
      </vt:variant>
      <vt:variant>
        <vt:lpstr>Charts</vt:lpstr>
      </vt:variant>
      <vt:variant>
        <vt:i4>4</vt:i4>
      </vt:variant>
    </vt:vector>
  </HeadingPairs>
  <TitlesOfParts>
    <vt:vector size="56" baseType="lpstr">
      <vt:lpstr>Fractions_all_Pos_Hydro-FT</vt:lpstr>
      <vt:lpstr>Fractions_all_Pos_Hydro-FT-v2</vt:lpstr>
      <vt:lpstr>Cum_Perc_all_Pos</vt:lpstr>
      <vt:lpstr>d65</vt:lpstr>
      <vt:lpstr>d65_WithIntermediateSections</vt:lpstr>
      <vt:lpstr>pos1</vt:lpstr>
      <vt:lpstr>pos1-2b</vt:lpstr>
      <vt:lpstr>pos2b</vt:lpstr>
      <vt:lpstr>pos2b-3</vt:lpstr>
      <vt:lpstr>pos3</vt:lpstr>
      <vt:lpstr>pos3-4</vt:lpstr>
      <vt:lpstr>pos4</vt:lpstr>
      <vt:lpstr>pos4-6a</vt:lpstr>
      <vt:lpstr>pos6a</vt:lpstr>
      <vt:lpstr>pos6a-6b</vt:lpstr>
      <vt:lpstr>pos6b</vt:lpstr>
      <vt:lpstr>pos6b-5</vt:lpstr>
      <vt:lpstr>pos5</vt:lpstr>
      <vt:lpstr>pos5-7a</vt:lpstr>
      <vt:lpstr>pos7a</vt:lpstr>
      <vt:lpstr>pos7b</vt:lpstr>
      <vt:lpstr>pos7b-8a</vt:lpstr>
      <vt:lpstr>pos8a</vt:lpstr>
      <vt:lpstr>pos8a-8b</vt:lpstr>
      <vt:lpstr>pos8b</vt:lpstr>
      <vt:lpstr>pos8b-10</vt:lpstr>
      <vt:lpstr>pos10</vt:lpstr>
      <vt:lpstr>pos10-11</vt:lpstr>
      <vt:lpstr>pos11</vt:lpstr>
      <vt:lpstr>pos11-12</vt:lpstr>
      <vt:lpstr>pos12</vt:lpstr>
      <vt:lpstr>pos13</vt:lpstr>
      <vt:lpstr>pos14b</vt:lpstr>
      <vt:lpstr>pos15</vt:lpstr>
      <vt:lpstr>pos15-16</vt:lpstr>
      <vt:lpstr>pos16</vt:lpstr>
      <vt:lpstr>pos17</vt:lpstr>
      <vt:lpstr>pos18</vt:lpstr>
      <vt:lpstr>pos19a</vt:lpstr>
      <vt:lpstr>pos19b</vt:lpstr>
      <vt:lpstr>pos20a</vt:lpstr>
      <vt:lpstr>pos20b</vt:lpstr>
      <vt:lpstr>pos20b-21a</vt:lpstr>
      <vt:lpstr>pos21a</vt:lpstr>
      <vt:lpstr>pos21a-21b</vt:lpstr>
      <vt:lpstr>pos21b</vt:lpstr>
      <vt:lpstr>pos22b</vt:lpstr>
      <vt:lpstr>pos22a</vt:lpstr>
      <vt:lpstr>pos22a-23</vt:lpstr>
      <vt:lpstr>pos23</vt:lpstr>
      <vt:lpstr>pos23-24</vt:lpstr>
      <vt:lpstr>pos24</vt:lpstr>
      <vt:lpstr>LZA</vt:lpstr>
      <vt:lpstr>LZA 2</vt:lpstr>
      <vt:lpstr>US curves</vt:lpstr>
      <vt:lpstr>US curves 2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Eduardo Acuna</cp:lastModifiedBy>
  <cp:lastPrinted>2019-11-27T11:45:38Z</cp:lastPrinted>
  <dcterms:created xsi:type="dcterms:W3CDTF">2010-02-18T08:39:08Z</dcterms:created>
  <dcterms:modified xsi:type="dcterms:W3CDTF">2020-06-17T13:32:11Z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0x0101007127A842E9BF6A478818CE336A91DCB0</vt:lpwstr>
  </property>
</Properties>
</file>