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19_VERBUND Ausleitungsstrecke Töging\Ausleitungsstrecke_Töging_intern\200 Data Acquisition\240 Fieldwork\03_Daten\Februar_Maerz_2021\Sieving Analyses\Ering\FC\"/>
    </mc:Choice>
  </mc:AlternateContent>
  <bookViews>
    <workbookView xWindow="0" yWindow="0" windowWidth="23040" windowHeight="9195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F44" i="13"/>
  <c r="G44" i="13" s="1"/>
  <c r="I43" i="13"/>
  <c r="F43" i="13"/>
  <c r="G43" i="13" s="1"/>
  <c r="I42" i="13"/>
  <c r="J42" i="13" s="1"/>
  <c r="F42" i="13"/>
  <c r="G42" i="13" s="1"/>
  <c r="I41" i="13"/>
  <c r="J41" i="13" s="1"/>
  <c r="K41" i="13" s="1"/>
  <c r="C19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K38" i="13" s="1"/>
  <c r="C16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42" i="13" l="1"/>
  <c r="C20" i="13" s="1"/>
  <c r="K37" i="13"/>
  <c r="C15" i="13" s="1"/>
  <c r="K68" i="13"/>
  <c r="K35" i="13"/>
  <c r="C13" i="13" s="1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G37" i="13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840" i="11" s="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864" i="11" s="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846" i="11" s="1"/>
  <c r="BB563" i="11"/>
  <c r="BB816" i="11" s="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830" i="11" s="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<sst xmlns="http://schemas.openxmlformats.org/spreadsheetml/2006/main" count="396" uniqueCount="226">
  <si>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</si>
  <si>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</si>
  <si>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</si>
  <si>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</si>
  <si>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</si>
  <si>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</si>
  <si>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</si>
  <si>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</si>
  <si>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</si>
  <si>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</si>
  <si>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</si>
  <si>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</si>
  <si>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</si>
  <si>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</si>
  <si>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</si>
  <si>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</si>
  <si>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</si>
  <si>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</si>
  <si>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</si>
  <si>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</si>
  <si>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</si>
  <si>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</si>
  <si>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</si>
  <si>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</si>
  <si>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</si>
  <si>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</si>
  <si>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</si>
  <si>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</si>
  <si>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</si>
  <si>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</si>
  <si>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</si>
  <si>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</si>
  <si>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</si>
  <si>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</si>
  <si>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</si>
  <si>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</si>
  <si>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</si>
  <si>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</si>
  <si>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</si>
  <si>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</si>
  <si>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</si>
  <si>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</si>
  <si>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</si>
  <si>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</si>
  <si>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</si>
  <si>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</si>
  <si>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</si>
  <si>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</si>
  <si>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</si>
  <si>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</si>
  <si>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</si>
  <si>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</si>
  <si>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</si>
  <si>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</si>
  <si>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</si>
  <si>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</si>
  <si>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</si>
  <si>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</si>
  <si>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</si>
  <si>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</si>
  <si>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</si>
  <si>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</si>
  <si>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</si>
  <si>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</si>
  <si>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</si>
  <si>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</si>
  <si>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</si>
  <si>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</si>
  <si>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</si>
  <si>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</si>
  <si>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</si>
  <si>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</si>
  <si>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</si>
  <si>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</si>
  <si>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</si>
  <si>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</si>
  <si>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</si>
  <si>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</si>
  <si>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</si>
  <si>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</si>
  <si>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</si>
  <si>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</si>
  <si>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</si>
  <si>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</si>
  <si>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</si>
  <si>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</si>
  <si>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</si>
  <si>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</si>
  <si>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</si>
  <si>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</si>
  <si>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</si>
  <si>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</si>
  <si>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</si>
  <si>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</si>
  <si>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</si>
  <si>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</si>
  <si>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</si>
  <si>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</si>
  <si>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</si>
  <si>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</si>
  <si>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</si>
  <si>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</si>
  <si>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</si>
  <si>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</si>
  <si>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</si>
  <si>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</si>
  <si>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</si>
  <si>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</si>
  <si>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</si>
  <si>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</si>
  <si>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</si>
  <si>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</si>
  <si>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</si>
  <si>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</si>
  <si>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</si>
  <si>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</si>
  <si>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</si>
  <si>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</si>
  <si>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</si>
  <si>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</si>
  <si>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</si>
  <si>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</si>
  <si>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</si>
  <si>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</si>
  <si>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</si>
  <si>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</si>
  <si>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</si>
  <si>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</si>
  <si>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</si>
  <si>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</si>
  <si>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</si>
  <si>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</si>
  <si>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</si>
  <si>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</si>
  <si>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</si>
  <si>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</si>
  <si>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</si>
  <si>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</si>
  <si>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</si>
  <si>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</si>
  <si>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</si>
  <si>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</si>
  <si>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</si>
  <si>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</si>
  <si>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</si>
  <si>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</si>
  <si>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</si>
  <si>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</si>
  <si>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</si>
  <si>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</si>
  <si>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</si>
  <si>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</si>
  <si>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</si>
  <si>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</si>
  <si>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</si>
  <si>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</si>
  <si>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</si>
  <si>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</si>
  <si>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</si>
  <si>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</si>
  <si>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</si>
  <si>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</si>
  <si>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</si>
  <si>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</si>
  <si>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</si>
  <si>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</si>
  <si>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</si>
  <si>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</si>
  <si>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</si>
  <si>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</si>
  <si>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</si>
  <si>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</si>
  <si>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</si>
  <si>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</si>
  <si>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</si>
  <si>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</si>
  <si>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</si>
  <si>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</si>
  <si>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</si>
  <si>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</si>
  <si>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</si>
  <si>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</si>
  <si>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</si>
  <si>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</si>
  <si>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</si>
  <si>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</si>
  <si>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</si>
  <si>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</si>
  <si>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</si>
  <si>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</si>
  <si>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</si>
  <si>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</si>
  <si>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</si>
  <si>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</si>
  <si>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</si>
  <si>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</si>
  <si>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</si>
  <si>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</si>
  <si>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</si>
  <si>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</si>
  <si>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</si>
  <si>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</si>
  <si>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</si>
  <si>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</si>
  <si>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</si>
  <si>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</si>
  <si>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</si>
  <si>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</si>
  <si>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</si>
  <si>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</si>
  <si>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</si>
  <si>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</si>
  <si>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</si>
  <si>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</si>
  <si>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</si>
  <si>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</si>
  <si>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</si>
  <si>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</si>
  <si>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</si>
  <si>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</si>
  <si>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</si>
  <si>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</si>
  <si>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</si>
  <si>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</si>
  <si>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MS2_FC2</t>
  </si>
  <si>
    <t>Vor Spülung: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</si>
</sst>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5" fillId="0" borderId="0" applyFont="0" applyFill="0" applyBorder="0" applyAlignment="0" applyProtection="0"/>
    <xf numFmtId="0" fontId="7" fillId="0" borderId="0"/>
    <xf numFmtId="0" fontId="5" fillId="0" borderId="0"/>
    <xf numFmtId="0" fontId="4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3" fillId="0" borderId="0"/>
    <xf numFmtId="0" fontId="2" fillId="0" borderId="0"/>
  </cellStyleXfs>
  <cellXfs count="486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1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7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7" fillId="5" borderId="16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21" xfId="0" applyFont="1" applyFill="1" applyBorder="1" applyAlignment="1">
      <alignment horizontal="center"/>
    </xf>
    <xf numFmtId="0" fontId="13" fillId="10" borderId="42" xfId="0" applyFont="1" applyFill="1" applyBorder="1" applyAlignment="1">
      <alignment horizontal="center"/>
    </xf>
    <xf numFmtId="0" fontId="13" fillId="8" borderId="42" xfId="0" applyFont="1" applyFill="1" applyBorder="1" applyAlignment="1">
      <alignment horizontal="center"/>
    </xf>
    <xf numFmtId="0" fontId="17" fillId="10" borderId="42" xfId="0" applyFont="1" applyFill="1" applyBorder="1" applyAlignment="1">
      <alignment horizontal="center"/>
    </xf>
    <xf numFmtId="0" fontId="17" fillId="8" borderId="42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left"/>
    </xf>
    <xf numFmtId="0" fontId="7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20" fillId="0" borderId="0" xfId="0" applyFont="1"/>
    <xf numFmtId="0" fontId="21" fillId="0" borderId="21" xfId="0" applyFont="1" applyBorder="1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center"/>
    </xf>
    <xf numFmtId="0" fontId="0" fillId="0" borderId="0" xfId="0" applyAlignment="1"/>
    <xf numFmtId="0" fontId="22" fillId="0" borderId="0" xfId="2" applyFont="1"/>
    <xf numFmtId="0" fontId="7" fillId="0" borderId="0" xfId="2"/>
    <xf numFmtId="0" fontId="22" fillId="0" borderId="0" xfId="2" applyFont="1" applyAlignment="1">
      <alignment horizontal="center"/>
    </xf>
    <xf numFmtId="0" fontId="14" fillId="0" borderId="0" xfId="2" applyFont="1" applyAlignment="1">
      <alignment horizontal="center"/>
    </xf>
    <xf numFmtId="0" fontId="23" fillId="0" borderId="0" xfId="2" applyFont="1" applyAlignment="1">
      <alignment horizontal="center"/>
    </xf>
    <xf numFmtId="0" fontId="10" fillId="0" borderId="0" xfId="2" applyFont="1"/>
    <xf numFmtId="0" fontId="9" fillId="0" borderId="0" xfId="2" applyFont="1"/>
    <xf numFmtId="0" fontId="7" fillId="0" borderId="0" xfId="2" applyFont="1"/>
    <xf numFmtId="0" fontId="24" fillId="0" borderId="0" xfId="2" applyFont="1" applyBorder="1"/>
    <xf numFmtId="2" fontId="25" fillId="0" borderId="0" xfId="2" applyNumberFormat="1" applyFont="1" applyBorder="1"/>
    <xf numFmtId="0" fontId="25" fillId="0" borderId="0" xfId="2" applyFont="1"/>
    <xf numFmtId="0" fontId="10" fillId="0" borderId="0" xfId="2" applyFont="1" applyBorder="1"/>
    <xf numFmtId="2" fontId="25" fillId="0" borderId="0" xfId="2" applyNumberFormat="1" applyFont="1"/>
    <xf numFmtId="0" fontId="6" fillId="0" borderId="42" xfId="2" applyFont="1" applyBorder="1"/>
    <xf numFmtId="0" fontId="24" fillId="0" borderId="42" xfId="2" applyFont="1" applyBorder="1"/>
    <xf numFmtId="0" fontId="24" fillId="0" borderId="42" xfId="2" applyFont="1" applyBorder="1" applyAlignment="1">
      <alignment horizontal="center"/>
    </xf>
    <xf numFmtId="0" fontId="24" fillId="0" borderId="0" xfId="2" applyFont="1" applyBorder="1" applyAlignment="1">
      <alignment horizontal="center"/>
    </xf>
    <xf numFmtId="2" fontId="10" fillId="0" borderId="0" xfId="2" applyNumberFormat="1" applyFont="1"/>
    <xf numFmtId="0" fontId="26" fillId="0" borderId="0" xfId="2" applyFont="1" applyBorder="1"/>
    <xf numFmtId="0" fontId="27" fillId="0" borderId="0" xfId="2" applyFont="1"/>
    <xf numFmtId="0" fontId="9" fillId="0" borderId="0" xfId="2" applyFont="1" applyAlignment="1">
      <alignment horizontal="center"/>
    </xf>
    <xf numFmtId="0" fontId="10" fillId="12" borderId="33" xfId="2" applyFont="1" applyFill="1" applyBorder="1"/>
    <xf numFmtId="0" fontId="10" fillId="12" borderId="28" xfId="2" applyFont="1" applyFill="1" applyBorder="1"/>
    <xf numFmtId="0" fontId="10" fillId="12" borderId="20" xfId="2" applyFont="1" applyFill="1" applyBorder="1"/>
    <xf numFmtId="2" fontId="9" fillId="13" borderId="6" xfId="2" applyNumberFormat="1" applyFont="1" applyFill="1" applyBorder="1" applyAlignment="1">
      <alignment horizontal="center"/>
    </xf>
    <xf numFmtId="165" fontId="9" fillId="0" borderId="6" xfId="2" applyNumberFormat="1" applyFont="1" applyFill="1" applyBorder="1" applyAlignment="1">
      <alignment horizontal="center"/>
    </xf>
    <xf numFmtId="0" fontId="10" fillId="12" borderId="45" xfId="2" applyFont="1" applyFill="1" applyBorder="1"/>
    <xf numFmtId="0" fontId="10" fillId="12" borderId="37" xfId="2" applyFont="1" applyFill="1" applyBorder="1"/>
    <xf numFmtId="0" fontId="9" fillId="12" borderId="45" xfId="2" applyFont="1" applyFill="1" applyBorder="1" applyAlignment="1">
      <alignment horizontal="center"/>
    </xf>
    <xf numFmtId="0" fontId="9" fillId="12" borderId="37" xfId="2" applyFont="1" applyFill="1" applyBorder="1" applyAlignment="1">
      <alignment horizontal="center"/>
    </xf>
    <xf numFmtId="0" fontId="9" fillId="12" borderId="46" xfId="2" applyFont="1" applyFill="1" applyBorder="1" applyAlignment="1">
      <alignment horizontal="center"/>
    </xf>
    <xf numFmtId="0" fontId="10" fillId="12" borderId="47" xfId="2" applyFont="1" applyFill="1" applyBorder="1"/>
    <xf numFmtId="0" fontId="10" fillId="12" borderId="0" xfId="2" applyFont="1" applyFill="1" applyBorder="1"/>
    <xf numFmtId="1" fontId="27" fillId="13" borderId="45" xfId="2" applyNumberFormat="1" applyFont="1" applyFill="1" applyBorder="1" applyAlignment="1">
      <alignment horizontal="center"/>
    </xf>
    <xf numFmtId="1" fontId="27" fillId="13" borderId="37" xfId="2" applyNumberFormat="1" applyFont="1" applyFill="1" applyBorder="1" applyAlignment="1">
      <alignment horizontal="center"/>
    </xf>
    <xf numFmtId="167" fontId="27" fillId="13" borderId="37" xfId="2" applyNumberFormat="1" applyFont="1" applyFill="1" applyBorder="1" applyAlignment="1">
      <alignment horizontal="center"/>
    </xf>
    <xf numFmtId="2" fontId="27" fillId="13" borderId="37" xfId="2" applyNumberFormat="1" applyFont="1" applyFill="1" applyBorder="1" applyAlignment="1">
      <alignment horizontal="center"/>
    </xf>
    <xf numFmtId="2" fontId="9" fillId="13" borderId="37" xfId="2" applyNumberFormat="1" applyFont="1" applyFill="1" applyBorder="1"/>
    <xf numFmtId="0" fontId="9" fillId="13" borderId="37" xfId="2" applyFont="1" applyFill="1" applyBorder="1"/>
    <xf numFmtId="0" fontId="9" fillId="13" borderId="46" xfId="2" applyFont="1" applyFill="1" applyBorder="1"/>
    <xf numFmtId="0" fontId="10" fillId="12" borderId="48" xfId="2" applyFont="1" applyFill="1" applyBorder="1"/>
    <xf numFmtId="0" fontId="10" fillId="12" borderId="42" xfId="2" applyFont="1" applyFill="1" applyBorder="1"/>
    <xf numFmtId="2" fontId="9" fillId="13" borderId="48" xfId="2" applyNumberFormat="1" applyFont="1" applyFill="1" applyBorder="1" applyAlignment="1">
      <alignment horizontal="center"/>
    </xf>
    <xf numFmtId="2" fontId="9" fillId="13" borderId="42" xfId="2" applyNumberFormat="1" applyFont="1" applyFill="1" applyBorder="1" applyAlignment="1">
      <alignment horizontal="center"/>
    </xf>
    <xf numFmtId="2" fontId="9" fillId="13" borderId="42" xfId="2" applyNumberFormat="1" applyFont="1" applyFill="1" applyBorder="1"/>
    <xf numFmtId="0" fontId="9" fillId="13" borderId="42" xfId="2" applyFont="1" applyFill="1" applyBorder="1"/>
    <xf numFmtId="0" fontId="9" fillId="13" borderId="49" xfId="2" applyFont="1" applyFill="1" applyBorder="1"/>
    <xf numFmtId="0" fontId="9" fillId="0" borderId="0" xfId="2" applyFont="1" applyFill="1" applyBorder="1"/>
    <xf numFmtId="2" fontId="28" fillId="0" borderId="0" xfId="2" applyNumberFormat="1" applyFont="1" applyFill="1" applyBorder="1" applyAlignment="1">
      <alignment horizontal="center"/>
    </xf>
    <xf numFmtId="170" fontId="9" fillId="0" borderId="0" xfId="2" applyNumberFormat="1" applyFont="1" applyFill="1" applyBorder="1"/>
    <xf numFmtId="167" fontId="7" fillId="0" borderId="0" xfId="2" applyNumberFormat="1"/>
    <xf numFmtId="0" fontId="7" fillId="0" borderId="0" xfId="2" quotePrefix="1"/>
    <xf numFmtId="0" fontId="29" fillId="0" borderId="0" xfId="2" applyFont="1"/>
    <xf numFmtId="0" fontId="30" fillId="0" borderId="0" xfId="2" applyFont="1"/>
    <xf numFmtId="0" fontId="27" fillId="0" borderId="0" xfId="2" applyFont="1" applyAlignment="1">
      <alignment horizontal="left"/>
    </xf>
    <xf numFmtId="0" fontId="32" fillId="0" borderId="0" xfId="2" applyFont="1" applyAlignment="1">
      <alignment horizontal="left"/>
    </xf>
    <xf numFmtId="0" fontId="33" fillId="0" borderId="0" xfId="2" applyFont="1" applyAlignment="1">
      <alignment horizontal="center"/>
    </xf>
    <xf numFmtId="0" fontId="33" fillId="0" borderId="0" xfId="2" applyFont="1"/>
    <xf numFmtId="2" fontId="9" fillId="0" borderId="0" xfId="2" applyNumberFormat="1" applyFont="1" applyAlignment="1">
      <alignment horizontal="center"/>
    </xf>
    <xf numFmtId="0" fontId="36" fillId="0" borderId="0" xfId="2" applyFont="1"/>
    <xf numFmtId="1" fontId="36" fillId="0" borderId="0" xfId="2" applyNumberFormat="1" applyFont="1" applyAlignment="1">
      <alignment horizontal="center"/>
    </xf>
    <xf numFmtId="2" fontId="36" fillId="0" borderId="0" xfId="2" applyNumberFormat="1" applyFont="1" applyAlignment="1">
      <alignment horizontal="center"/>
    </xf>
    <xf numFmtId="171" fontId="36" fillId="0" borderId="0" xfId="2" applyNumberFormat="1" applyFont="1" applyAlignment="1">
      <alignment horizontal="center"/>
    </xf>
    <xf numFmtId="0" fontId="6" fillId="0" borderId="0" xfId="2" applyFont="1"/>
    <xf numFmtId="0" fontId="10" fillId="12" borderId="33" xfId="2" applyFont="1" applyFill="1" applyBorder="1" applyAlignment="1">
      <alignment horizontal="left"/>
    </xf>
    <xf numFmtId="0" fontId="9" fillId="12" borderId="28" xfId="2" applyFont="1" applyFill="1" applyBorder="1" applyAlignment="1">
      <alignment horizontal="center"/>
    </xf>
    <xf numFmtId="0" fontId="9" fillId="12" borderId="20" xfId="2" applyFont="1" applyFill="1" applyBorder="1"/>
    <xf numFmtId="0" fontId="9" fillId="12" borderId="47" xfId="2" applyFont="1" applyFill="1" applyBorder="1"/>
    <xf numFmtId="0" fontId="9" fillId="12" borderId="0" xfId="2" applyFont="1" applyFill="1" applyBorder="1"/>
    <xf numFmtId="0" fontId="9" fillId="0" borderId="45" xfId="2" applyFont="1" applyFill="1" applyBorder="1" applyAlignment="1">
      <alignment horizontal="center"/>
    </xf>
    <xf numFmtId="0" fontId="9" fillId="0" borderId="37" xfId="2" applyFont="1" applyFill="1" applyBorder="1" applyAlignment="1">
      <alignment horizontal="center"/>
    </xf>
    <xf numFmtId="0" fontId="9" fillId="0" borderId="46" xfId="2" applyFont="1" applyFill="1" applyBorder="1" applyAlignment="1">
      <alignment horizontal="center"/>
    </xf>
    <xf numFmtId="0" fontId="9" fillId="0" borderId="47" xfId="2" applyNumberFormat="1" applyFont="1" applyFill="1" applyBorder="1" applyAlignment="1">
      <alignment horizontal="center"/>
    </xf>
    <xf numFmtId="0" fontId="9" fillId="0" borderId="0" xfId="2" applyNumberFormat="1" applyFont="1" applyFill="1" applyBorder="1" applyAlignment="1">
      <alignment horizontal="center"/>
    </xf>
    <xf numFmtId="0" fontId="9" fillId="0" borderId="35" xfId="2" applyNumberFormat="1" applyFont="1" applyFill="1" applyBorder="1" applyAlignment="1">
      <alignment horizontal="center"/>
    </xf>
    <xf numFmtId="170" fontId="9" fillId="0" borderId="0" xfId="2" applyNumberFormat="1" applyFont="1"/>
    <xf numFmtId="2" fontId="9" fillId="0" borderId="47" xfId="2" applyNumberFormat="1" applyFont="1" applyFill="1" applyBorder="1" applyAlignment="1">
      <alignment horizontal="center"/>
    </xf>
    <xf numFmtId="2" fontId="9" fillId="0" borderId="0" xfId="2" applyNumberFormat="1" applyFont="1" applyFill="1" applyBorder="1" applyAlignment="1">
      <alignment horizontal="center"/>
    </xf>
    <xf numFmtId="2" fontId="9" fillId="0" borderId="35" xfId="2" applyNumberFormat="1" applyFont="1" applyFill="1" applyBorder="1" applyAlignment="1">
      <alignment horizontal="center"/>
    </xf>
    <xf numFmtId="2" fontId="28" fillId="0" borderId="48" xfId="2" applyNumberFormat="1" applyFont="1" applyFill="1" applyBorder="1" applyAlignment="1">
      <alignment horizontal="center"/>
    </xf>
    <xf numFmtId="2" fontId="28" fillId="0" borderId="42" xfId="2" applyNumberFormat="1" applyFont="1" applyFill="1" applyBorder="1" applyAlignment="1">
      <alignment horizontal="center"/>
    </xf>
    <xf numFmtId="2" fontId="9" fillId="0" borderId="42" xfId="2" applyNumberFormat="1" applyFont="1" applyFill="1" applyBorder="1" applyAlignment="1">
      <alignment horizontal="center"/>
    </xf>
    <xf numFmtId="2" fontId="28" fillId="0" borderId="49" xfId="2" applyNumberFormat="1" applyFont="1" applyFill="1" applyBorder="1" applyAlignment="1">
      <alignment horizontal="center"/>
    </xf>
    <xf numFmtId="0" fontId="27" fillId="12" borderId="45" xfId="2" applyFont="1" applyFill="1" applyBorder="1"/>
    <xf numFmtId="0" fontId="27" fillId="12" borderId="37" xfId="2" applyFont="1" applyFill="1" applyBorder="1"/>
    <xf numFmtId="0" fontId="27" fillId="12" borderId="46" xfId="2" applyFont="1" applyFill="1" applyBorder="1"/>
    <xf numFmtId="0" fontId="27" fillId="12" borderId="0" xfId="2" applyFont="1" applyFill="1" applyBorder="1"/>
    <xf numFmtId="2" fontId="28" fillId="12" borderId="0" xfId="2" applyNumberFormat="1" applyFont="1" applyFill="1" applyBorder="1" applyAlignment="1">
      <alignment horizontal="center"/>
    </xf>
    <xf numFmtId="2" fontId="9" fillId="12" borderId="0" xfId="2" applyNumberFormat="1" applyFont="1" applyFill="1" applyBorder="1" applyAlignment="1">
      <alignment horizontal="center"/>
    </xf>
    <xf numFmtId="2" fontId="28" fillId="12" borderId="35" xfId="2" applyNumberFormat="1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42" xfId="2" applyFont="1" applyFill="1" applyBorder="1"/>
    <xf numFmtId="0" fontId="9" fillId="12" borderId="49" xfId="2" applyFont="1" applyFill="1" applyBorder="1"/>
    <xf numFmtId="2" fontId="28" fillId="12" borderId="42" xfId="2" applyNumberFormat="1" applyFont="1" applyFill="1" applyBorder="1" applyAlignment="1">
      <alignment horizontal="center"/>
    </xf>
    <xf numFmtId="2" fontId="9" fillId="12" borderId="42" xfId="2" applyNumberFormat="1" applyFont="1" applyFill="1" applyBorder="1" applyAlignment="1">
      <alignment horizontal="center"/>
    </xf>
    <xf numFmtId="2" fontId="28" fillId="12" borderId="49" xfId="2" applyNumberFormat="1" applyFont="1" applyFill="1" applyBorder="1" applyAlignment="1">
      <alignment horizontal="center"/>
    </xf>
    <xf numFmtId="2" fontId="9" fillId="0" borderId="0" xfId="2" applyNumberFormat="1" applyFont="1" applyFill="1" applyBorder="1"/>
    <xf numFmtId="2" fontId="28" fillId="12" borderId="28" xfId="2" applyNumberFormat="1" applyFont="1" applyFill="1" applyBorder="1" applyAlignment="1">
      <alignment horizontal="center"/>
    </xf>
    <xf numFmtId="0" fontId="9" fillId="12" borderId="28" xfId="2" applyFont="1" applyFill="1" applyBorder="1"/>
    <xf numFmtId="2" fontId="9" fillId="12" borderId="20" xfId="2" applyNumberFormat="1" applyFont="1" applyFill="1" applyBorder="1"/>
    <xf numFmtId="2" fontId="9" fillId="0" borderId="45" xfId="2" applyNumberFormat="1" applyFont="1" applyFill="1" applyBorder="1" applyAlignment="1">
      <alignment horizontal="center"/>
    </xf>
    <xf numFmtId="2" fontId="28" fillId="0" borderId="37" xfId="2" applyNumberFormat="1" applyFont="1" applyFill="1" applyBorder="1" applyAlignment="1">
      <alignment horizontal="center"/>
    </xf>
    <xf numFmtId="2" fontId="28" fillId="0" borderId="46" xfId="2" applyNumberFormat="1" applyFont="1" applyFill="1" applyBorder="1" applyAlignment="1">
      <alignment horizontal="center"/>
    </xf>
    <xf numFmtId="2" fontId="9" fillId="12" borderId="35" xfId="2" applyNumberFormat="1" applyFont="1" applyFill="1" applyBorder="1"/>
    <xf numFmtId="2" fontId="28" fillId="0" borderId="47" xfId="2" applyNumberFormat="1" applyFont="1" applyFill="1" applyBorder="1" applyAlignment="1">
      <alignment horizontal="center"/>
    </xf>
    <xf numFmtId="2" fontId="28" fillId="0" borderId="35" xfId="2" applyNumberFormat="1" applyFont="1" applyFill="1" applyBorder="1" applyAlignment="1">
      <alignment horizontal="center"/>
    </xf>
    <xf numFmtId="0" fontId="9" fillId="12" borderId="47" xfId="2" quotePrefix="1" applyFont="1" applyFill="1" applyBorder="1"/>
    <xf numFmtId="0" fontId="9" fillId="12" borderId="48" xfId="2" quotePrefix="1" applyFont="1" applyFill="1" applyBorder="1"/>
    <xf numFmtId="2" fontId="9" fillId="12" borderId="49" xfId="2" applyNumberFormat="1" applyFont="1" applyFill="1" applyBorder="1"/>
    <xf numFmtId="0" fontId="9" fillId="12" borderId="37" xfId="2" applyFont="1" applyFill="1" applyBorder="1"/>
    <xf numFmtId="0" fontId="9" fillId="12" borderId="46" xfId="2" applyFont="1" applyFill="1" applyBorder="1"/>
    <xf numFmtId="2" fontId="28" fillId="12" borderId="37" xfId="2" applyNumberFormat="1" applyFont="1" applyFill="1" applyBorder="1" applyAlignment="1">
      <alignment horizontal="center"/>
    </xf>
    <xf numFmtId="2" fontId="9" fillId="12" borderId="37" xfId="2" applyNumberFormat="1" applyFont="1" applyFill="1" applyBorder="1" applyAlignment="1">
      <alignment horizontal="center"/>
    </xf>
    <xf numFmtId="2" fontId="28" fillId="12" borderId="46" xfId="2" applyNumberFormat="1" applyFont="1" applyFill="1" applyBorder="1" applyAlignment="1">
      <alignment horizontal="center"/>
    </xf>
    <xf numFmtId="0" fontId="9" fillId="12" borderId="35" xfId="2" applyFont="1" applyFill="1" applyBorder="1"/>
    <xf numFmtId="2" fontId="39" fillId="12" borderId="42" xfId="2" applyNumberFormat="1" applyFont="1" applyFill="1" applyBorder="1" applyAlignment="1">
      <alignment horizontal="left"/>
    </xf>
    <xf numFmtId="0" fontId="6" fillId="0" borderId="0" xfId="2" applyFont="1" applyFill="1" applyBorder="1"/>
    <xf numFmtId="166" fontId="40" fillId="0" borderId="0" xfId="2" applyNumberFormat="1" applyFont="1"/>
    <xf numFmtId="0" fontId="9" fillId="12" borderId="33" xfId="2" applyFont="1" applyFill="1" applyBorder="1"/>
    <xf numFmtId="0" fontId="41" fillId="12" borderId="47" xfId="2" applyFont="1" applyFill="1" applyBorder="1"/>
    <xf numFmtId="1" fontId="9" fillId="0" borderId="45" xfId="2" applyNumberFormat="1" applyFont="1" applyFill="1" applyBorder="1" applyAlignment="1">
      <alignment horizontal="center"/>
    </xf>
    <xf numFmtId="1" fontId="9" fillId="0" borderId="37" xfId="2" applyNumberFormat="1" applyFont="1" applyFill="1" applyBorder="1" applyAlignment="1">
      <alignment horizontal="center"/>
    </xf>
    <xf numFmtId="1" fontId="9" fillId="0" borderId="46" xfId="2" applyNumberFormat="1" applyFont="1" applyFill="1" applyBorder="1" applyAlignment="1">
      <alignment horizontal="center"/>
    </xf>
    <xf numFmtId="2" fontId="41" fillId="12" borderId="48" xfId="2" applyNumberFormat="1" applyFont="1" applyFill="1" applyBorder="1" applyAlignment="1">
      <alignment horizontal="left"/>
    </xf>
    <xf numFmtId="1" fontId="9" fillId="0" borderId="48" xfId="2" applyNumberFormat="1" applyFont="1" applyBorder="1" applyAlignment="1">
      <alignment horizontal="center"/>
    </xf>
    <xf numFmtId="1" fontId="9" fillId="0" borderId="42" xfId="2" applyNumberFormat="1" applyFont="1" applyBorder="1" applyAlignment="1">
      <alignment horizontal="center"/>
    </xf>
    <xf numFmtId="1" fontId="9" fillId="0" borderId="49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27" fillId="0" borderId="0" xfId="2" applyFont="1" applyFill="1" applyBorder="1"/>
    <xf numFmtId="1" fontId="9" fillId="0" borderId="0" xfId="2" applyNumberFormat="1" applyFont="1" applyFill="1" applyBorder="1" applyAlignment="1">
      <alignment horizontal="center"/>
    </xf>
    <xf numFmtId="167" fontId="9" fillId="0" borderId="45" xfId="2" applyNumberFormat="1" applyFont="1" applyFill="1" applyBorder="1" applyAlignment="1">
      <alignment horizontal="center"/>
    </xf>
    <xf numFmtId="167" fontId="9" fillId="0" borderId="37" xfId="2" applyNumberFormat="1" applyFont="1" applyFill="1" applyBorder="1" applyAlignment="1">
      <alignment horizontal="center"/>
    </xf>
    <xf numFmtId="167" fontId="9" fillId="0" borderId="46" xfId="2" applyNumberFormat="1" applyFont="1" applyFill="1" applyBorder="1" applyAlignment="1">
      <alignment horizontal="center"/>
    </xf>
    <xf numFmtId="167" fontId="9" fillId="0" borderId="47" xfId="2" applyNumberFormat="1" applyFont="1" applyBorder="1" applyAlignment="1">
      <alignment horizontal="center"/>
    </xf>
    <xf numFmtId="167" fontId="9" fillId="0" borderId="0" xfId="2" applyNumberFormat="1" applyFont="1" applyBorder="1" applyAlignment="1">
      <alignment horizontal="center"/>
    </xf>
    <xf numFmtId="167" fontId="9" fillId="0" borderId="0" xfId="2" applyNumberFormat="1" applyFont="1" applyFill="1" applyBorder="1" applyAlignment="1">
      <alignment horizontal="center"/>
    </xf>
    <xf numFmtId="167" fontId="9" fillId="0" borderId="35" xfId="2" applyNumberFormat="1" applyFont="1" applyFill="1" applyBorder="1" applyAlignment="1">
      <alignment horizontal="center"/>
    </xf>
    <xf numFmtId="167" fontId="9" fillId="0" borderId="48" xfId="2" applyNumberFormat="1" applyFont="1" applyBorder="1" applyAlignment="1">
      <alignment horizontal="center"/>
    </xf>
    <xf numFmtId="167" fontId="9" fillId="0" borderId="42" xfId="2" applyNumberFormat="1" applyFont="1" applyBorder="1" applyAlignment="1">
      <alignment horizontal="center"/>
    </xf>
    <xf numFmtId="167" fontId="9" fillId="0" borderId="49" xfId="2" applyNumberFormat="1" applyFont="1" applyFill="1" applyBorder="1" applyAlignment="1">
      <alignment horizontal="center"/>
    </xf>
    <xf numFmtId="0" fontId="9" fillId="0" borderId="0" xfId="2" applyFont="1" applyBorder="1"/>
    <xf numFmtId="0" fontId="9" fillId="0" borderId="0" xfId="2" applyFont="1" applyBorder="1" applyAlignment="1">
      <alignment horizontal="center"/>
    </xf>
    <xf numFmtId="2" fontId="9" fillId="0" borderId="0" xfId="2" applyNumberFormat="1" applyFont="1"/>
    <xf numFmtId="0" fontId="27" fillId="12" borderId="22" xfId="2" applyFont="1" applyFill="1" applyBorder="1"/>
    <xf numFmtId="2" fontId="39" fillId="12" borderId="48" xfId="2" applyNumberFormat="1" applyFont="1" applyFill="1" applyBorder="1" applyAlignment="1">
      <alignment horizontal="left"/>
    </xf>
    <xf numFmtId="0" fontId="9" fillId="0" borderId="0" xfId="2" applyFont="1" applyFill="1"/>
    <xf numFmtId="2" fontId="12" fillId="0" borderId="0" xfId="2" quotePrefix="1" applyNumberFormat="1" applyFont="1" applyFill="1" applyBorder="1" applyAlignment="1">
      <alignment horizontal="right"/>
    </xf>
    <xf numFmtId="1" fontId="12" fillId="0" borderId="0" xfId="2" applyNumberFormat="1" applyFont="1" applyFill="1" applyBorder="1" applyAlignment="1">
      <alignment horizontal="center"/>
    </xf>
    <xf numFmtId="167" fontId="9" fillId="0" borderId="47" xfId="2" applyNumberFormat="1" applyFont="1" applyFill="1" applyBorder="1" applyAlignment="1">
      <alignment horizontal="center"/>
    </xf>
    <xf numFmtId="167" fontId="9" fillId="0" borderId="48" xfId="2" applyNumberFormat="1" applyFont="1" applyFill="1" applyBorder="1" applyAlignment="1">
      <alignment horizontal="center"/>
    </xf>
    <xf numFmtId="167" fontId="9" fillId="0" borderId="42" xfId="2" applyNumberFormat="1" applyFont="1" applyFill="1" applyBorder="1" applyAlignment="1">
      <alignment horizontal="center"/>
    </xf>
    <xf numFmtId="166" fontId="9" fillId="0" borderId="0" xfId="2" applyNumberFormat="1" applyFont="1" applyAlignment="1">
      <alignment horizontal="left"/>
    </xf>
    <xf numFmtId="172" fontId="9" fillId="0" borderId="0" xfId="2" applyNumberFormat="1" applyFont="1"/>
    <xf numFmtId="167" fontId="9" fillId="0" borderId="0" xfId="2" applyNumberFormat="1" applyFont="1" applyBorder="1"/>
    <xf numFmtId="167" fontId="9" fillId="0" borderId="33" xfId="2" applyNumberFormat="1" applyFont="1" applyFill="1" applyBorder="1" applyAlignment="1">
      <alignment horizontal="center"/>
    </xf>
    <xf numFmtId="167" fontId="9" fillId="0" borderId="28" xfId="2" applyNumberFormat="1" applyFont="1" applyFill="1" applyBorder="1" applyAlignment="1">
      <alignment horizontal="center"/>
    </xf>
    <xf numFmtId="167" fontId="9" fillId="0" borderId="20" xfId="2" applyNumberFormat="1" applyFont="1" applyFill="1" applyBorder="1" applyAlignment="1">
      <alignment horizontal="center"/>
    </xf>
    <xf numFmtId="169" fontId="9" fillId="0" borderId="0" xfId="2" applyNumberFormat="1" applyFont="1"/>
    <xf numFmtId="171" fontId="9" fillId="0" borderId="0" xfId="2" applyNumberFormat="1" applyFont="1"/>
    <xf numFmtId="167" fontId="9" fillId="12" borderId="37" xfId="2" applyNumberFormat="1" applyFont="1" applyFill="1" applyBorder="1" applyAlignment="1">
      <alignment horizontal="center"/>
    </xf>
    <xf numFmtId="167" fontId="9" fillId="13" borderId="22" xfId="2" applyNumberFormat="1" applyFont="1" applyFill="1" applyBorder="1"/>
    <xf numFmtId="167" fontId="9" fillId="12" borderId="0" xfId="2" applyNumberFormat="1" applyFont="1" applyFill="1" applyBorder="1" applyAlignment="1">
      <alignment horizontal="center"/>
    </xf>
    <xf numFmtId="2" fontId="9" fillId="13" borderId="36" xfId="2" applyNumberFormat="1" applyFont="1" applyFill="1" applyBorder="1"/>
    <xf numFmtId="0" fontId="9" fillId="13" borderId="36" xfId="2" applyFont="1" applyFill="1" applyBorder="1"/>
    <xf numFmtId="167" fontId="9" fillId="12" borderId="42" xfId="2" applyNumberFormat="1" applyFont="1" applyFill="1" applyBorder="1" applyAlignment="1">
      <alignment horizontal="center"/>
    </xf>
    <xf numFmtId="2" fontId="9" fillId="13" borderId="38" xfId="2" applyNumberFormat="1" applyFont="1" applyFill="1" applyBorder="1"/>
    <xf numFmtId="167" fontId="9" fillId="12" borderId="28" xfId="2" applyNumberFormat="1" applyFont="1" applyFill="1" applyBorder="1" applyAlignment="1">
      <alignment horizontal="center"/>
    </xf>
    <xf numFmtId="2" fontId="9" fillId="13" borderId="6" xfId="2" applyNumberFormat="1" applyFont="1" applyFill="1" applyBorder="1"/>
    <xf numFmtId="0" fontId="46" fillId="14" borderId="45" xfId="2" applyFont="1" applyFill="1" applyBorder="1"/>
    <xf numFmtId="0" fontId="46" fillId="14" borderId="46" xfId="2" applyFont="1" applyFill="1" applyBorder="1"/>
    <xf numFmtId="2" fontId="46" fillId="14" borderId="47" xfId="2" applyNumberFormat="1" applyFont="1" applyFill="1" applyBorder="1"/>
    <xf numFmtId="0" fontId="46" fillId="14" borderId="35" xfId="2" applyFont="1" applyFill="1" applyBorder="1"/>
    <xf numFmtId="2" fontId="46" fillId="14" borderId="48" xfId="2" applyNumberFormat="1" applyFont="1" applyFill="1" applyBorder="1"/>
    <xf numFmtId="0" fontId="46" fillId="14" borderId="49" xfId="2" applyFont="1" applyFill="1" applyBorder="1"/>
    <xf numFmtId="166" fontId="9" fillId="0" borderId="0" xfId="2" applyNumberFormat="1" applyFont="1" applyAlignment="1">
      <alignment horizontal="center"/>
    </xf>
    <xf numFmtId="169" fontId="27" fillId="13" borderId="37" xfId="2" applyNumberFormat="1" applyFont="1" applyFill="1" applyBorder="1" applyAlignment="1">
      <alignment horizontal="center"/>
    </xf>
    <xf numFmtId="165" fontId="27" fillId="13" borderId="37" xfId="2" applyNumberFormat="1" applyFont="1" applyFill="1" applyBorder="1" applyAlignment="1">
      <alignment horizontal="center"/>
    </xf>
    <xf numFmtId="166" fontId="27" fillId="13" borderId="37" xfId="2" applyNumberFormat="1" applyFont="1" applyFill="1" applyBorder="1" applyAlignment="1">
      <alignment horizontal="center"/>
    </xf>
    <xf numFmtId="2" fontId="7" fillId="0" borderId="0" xfId="2" applyNumberFormat="1"/>
    <xf numFmtId="0" fontId="7" fillId="0" borderId="0" xfId="2" applyFill="1"/>
    <xf numFmtId="0" fontId="7" fillId="5" borderId="17" xfId="0" applyFont="1" applyFill="1" applyBorder="1" applyAlignment="1">
      <alignment horizontal="center"/>
    </xf>
    <xf numFmtId="0" fontId="7" fillId="0" borderId="19" xfId="0" applyFont="1" applyFill="1" applyBorder="1"/>
    <xf numFmtId="0" fontId="7" fillId="9" borderId="4" xfId="0" applyFont="1" applyFill="1" applyBorder="1" applyAlignment="1">
      <alignment horizontal="center" vertical="center"/>
    </xf>
    <xf numFmtId="0" fontId="7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7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7" fillId="10" borderId="15" xfId="0" applyFont="1" applyFill="1" applyBorder="1" applyAlignment="1">
      <alignment horizontal="center" wrapText="1"/>
    </xf>
    <xf numFmtId="0" fontId="7" fillId="11" borderId="26" xfId="0" applyFont="1" applyFill="1" applyBorder="1" applyAlignment="1">
      <alignment horizontal="center" wrapText="1"/>
    </xf>
    <xf numFmtId="0" fontId="7" fillId="10" borderId="26" xfId="0" applyFont="1" applyFill="1" applyBorder="1" applyAlignment="1">
      <alignment horizontal="center" wrapText="1"/>
    </xf>
    <xf numFmtId="0" fontId="7" fillId="11" borderId="7" xfId="0" applyFont="1" applyFill="1" applyBorder="1" applyAlignment="1">
      <alignment horizontal="center" wrapText="1"/>
    </xf>
    <xf numFmtId="0" fontId="21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5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9" fillId="0" borderId="0" xfId="3" applyFont="1" applyFill="1" applyBorder="1"/>
    <xf numFmtId="0" fontId="9" fillId="0" borderId="0" xfId="3" applyFont="1" applyFill="1" applyBorder="1" applyAlignment="1">
      <alignment horizontal="center"/>
    </xf>
    <xf numFmtId="0" fontId="10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right"/>
    </xf>
    <xf numFmtId="0" fontId="6" fillId="0" borderId="15" xfId="3" applyFont="1" applyBorder="1" applyAlignment="1">
      <alignment horizontal="center"/>
    </xf>
    <xf numFmtId="0" fontId="6" fillId="0" borderId="7" xfId="3" applyFont="1" applyBorder="1" applyAlignment="1">
      <alignment horizontal="center"/>
    </xf>
    <xf numFmtId="0" fontId="6" fillId="0" borderId="14" xfId="3" applyFont="1" applyBorder="1" applyAlignment="1">
      <alignment horizontal="center"/>
    </xf>
    <xf numFmtId="165" fontId="9" fillId="0" borderId="0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9" fillId="7" borderId="1" xfId="3" applyNumberFormat="1" applyFont="1" applyFill="1" applyBorder="1" applyAlignment="1">
      <alignment horizontal="center"/>
    </xf>
    <xf numFmtId="165" fontId="9" fillId="6" borderId="25" xfId="3" applyNumberFormat="1" applyFont="1" applyFill="1" applyBorder="1" applyAlignment="1">
      <alignment horizontal="center"/>
    </xf>
    <xf numFmtId="165" fontId="9" fillId="7" borderId="4" xfId="3" applyNumberFormat="1" applyFont="1" applyFill="1" applyBorder="1" applyAlignment="1">
      <alignment horizontal="center"/>
    </xf>
    <xf numFmtId="165" fontId="9" fillId="7" borderId="25" xfId="3" applyNumberFormat="1" applyFont="1" applyFill="1" applyBorder="1" applyAlignment="1">
      <alignment horizontal="center"/>
    </xf>
    <xf numFmtId="165" fontId="9" fillId="6" borderId="3" xfId="3" applyNumberFormat="1" applyFont="1" applyFill="1" applyBorder="1" applyAlignment="1">
      <alignment horizontal="center"/>
    </xf>
    <xf numFmtId="165" fontId="9" fillId="6" borderId="4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165" fontId="9" fillId="0" borderId="0" xfId="3" applyNumberFormat="1" applyFont="1" applyFill="1" applyBorder="1"/>
    <xf numFmtId="9" fontId="9" fillId="0" borderId="0" xfId="1" applyFont="1" applyFill="1" applyBorder="1"/>
    <xf numFmtId="165" fontId="9" fillId="5" borderId="24" xfId="3" applyNumberFormat="1" applyFont="1" applyFill="1" applyBorder="1" applyAlignment="1">
      <alignment horizontal="center"/>
    </xf>
    <xf numFmtId="165" fontId="9" fillId="5" borderId="4" xfId="3" applyNumberFormat="1" applyFont="1" applyFill="1" applyBorder="1" applyAlignment="1">
      <alignment horizontal="center"/>
    </xf>
    <xf numFmtId="165" fontId="9" fillId="5" borderId="5" xfId="3" applyNumberFormat="1" applyFont="1" applyFill="1" applyBorder="1" applyAlignment="1">
      <alignment horizontal="center"/>
    </xf>
    <xf numFmtId="166" fontId="9" fillId="5" borderId="25" xfId="3" applyNumberFormat="1" applyFont="1" applyFill="1" applyBorder="1" applyAlignment="1">
      <alignment horizontal="center"/>
    </xf>
    <xf numFmtId="169" fontId="9" fillId="5" borderId="25" xfId="3" applyNumberFormat="1" applyFont="1" applyFill="1" applyBorder="1" applyAlignment="1">
      <alignment horizontal="center"/>
    </xf>
    <xf numFmtId="165" fontId="9" fillId="0" borderId="0" xfId="3" applyNumberFormat="1" applyFont="1" applyBorder="1" applyAlignment="1">
      <alignment horizontal="center"/>
    </xf>
    <xf numFmtId="0" fontId="10" fillId="0" borderId="0" xfId="3" applyFont="1" applyFill="1" applyBorder="1"/>
    <xf numFmtId="14" fontId="9" fillId="0" borderId="0" xfId="3" applyNumberFormat="1" applyFont="1" applyFill="1" applyBorder="1" applyAlignment="1">
      <alignment horizontal="center"/>
    </xf>
    <xf numFmtId="165" fontId="9" fillId="0" borderId="6" xfId="3" applyNumberFormat="1" applyFont="1" applyFill="1" applyBorder="1" applyAlignment="1">
      <alignment horizontal="center"/>
    </xf>
    <xf numFmtId="167" fontId="9" fillId="3" borderId="6" xfId="3" applyNumberFormat="1" applyFont="1" applyFill="1" applyBorder="1" applyAlignment="1">
      <alignment horizontal="center"/>
    </xf>
    <xf numFmtId="167" fontId="9" fillId="4" borderId="6" xfId="3" applyNumberFormat="1" applyFont="1" applyFill="1" applyBorder="1" applyAlignment="1">
      <alignment horizontal="center"/>
    </xf>
    <xf numFmtId="165" fontId="9" fillId="2" borderId="6" xfId="3" applyNumberFormat="1" applyFont="1" applyFill="1" applyBorder="1" applyAlignment="1">
      <alignment horizontal="center"/>
    </xf>
    <xf numFmtId="0" fontId="10" fillId="0" borderId="19" xfId="3" applyFont="1" applyFill="1" applyBorder="1" applyAlignment="1">
      <alignment horizontal="center"/>
    </xf>
    <xf numFmtId="165" fontId="9" fillId="0" borderId="20" xfId="3" applyNumberFormat="1" applyFont="1" applyFill="1" applyBorder="1" applyAlignment="1">
      <alignment horizontal="center"/>
    </xf>
    <xf numFmtId="14" fontId="9" fillId="0" borderId="19" xfId="3" applyNumberFormat="1" applyFont="1" applyFill="1" applyBorder="1" applyAlignment="1">
      <alignment horizontal="center"/>
    </xf>
    <xf numFmtId="0" fontId="9" fillId="0" borderId="21" xfId="3" applyFont="1" applyFill="1" applyBorder="1" applyAlignment="1">
      <alignment horizontal="center"/>
    </xf>
    <xf numFmtId="0" fontId="9" fillId="3" borderId="6" xfId="3" applyFont="1" applyFill="1" applyBorder="1" applyAlignment="1">
      <alignment horizontal="center"/>
    </xf>
    <xf numFmtId="0" fontId="9" fillId="16" borderId="0" xfId="3" applyFont="1" applyFill="1" applyBorder="1"/>
    <xf numFmtId="0" fontId="9" fillId="0" borderId="19" xfId="3" applyFont="1" applyFill="1" applyBorder="1"/>
    <xf numFmtId="0" fontId="9" fillId="0" borderId="43" xfId="3" applyFont="1" applyFill="1" applyBorder="1"/>
    <xf numFmtId="0" fontId="9" fillId="15" borderId="22" xfId="3" applyFont="1" applyFill="1" applyBorder="1"/>
    <xf numFmtId="10" fontId="9" fillId="0" borderId="0" xfId="3" applyNumberFormat="1" applyFont="1" applyFill="1" applyBorder="1"/>
    <xf numFmtId="2" fontId="4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2" fillId="0" borderId="0" xfId="10"/>
    <xf numFmtId="0" fontId="2" fillId="0" borderId="52" xfId="10" applyBorder="1"/>
    <xf numFmtId="0" fontId="2" fillId="0" borderId="0" xfId="10" applyBorder="1"/>
    <xf numFmtId="0" fontId="5" fillId="2" borderId="53" xfId="3" applyFont="1" applyFill="1" applyBorder="1" applyAlignment="1">
      <alignment horizontal="right"/>
    </xf>
    <xf numFmtId="0" fontId="5" fillId="0" borderId="0" xfId="3"/>
    <xf numFmtId="0" fontId="6" fillId="5" borderId="1" xfId="3" applyFont="1" applyFill="1" applyBorder="1" applyAlignment="1">
      <alignment horizontal="center"/>
    </xf>
    <xf numFmtId="0" fontId="6" fillId="5" borderId="11" xfId="3" applyFont="1" applyFill="1" applyBorder="1" applyAlignment="1">
      <alignment horizontal="center"/>
    </xf>
    <xf numFmtId="0" fontId="6" fillId="0" borderId="0" xfId="3" applyFont="1" applyFill="1" applyBorder="1" applyAlignment="1">
      <alignment horizontal="center"/>
    </xf>
    <xf numFmtId="0" fontId="6" fillId="5" borderId="21" xfId="3" applyFont="1" applyFill="1" applyBorder="1" applyAlignment="1">
      <alignment horizontal="center"/>
    </xf>
    <xf numFmtId="0" fontId="6" fillId="5" borderId="29" xfId="3" applyFont="1" applyFill="1" applyBorder="1" applyAlignment="1">
      <alignment horizontal="center"/>
    </xf>
    <xf numFmtId="0" fontId="5" fillId="5" borderId="15" xfId="3" applyFill="1" applyBorder="1" applyAlignment="1">
      <alignment horizontal="center"/>
    </xf>
    <xf numFmtId="0" fontId="5" fillId="5" borderId="32" xfId="3" applyFill="1" applyBorder="1" applyAlignment="1">
      <alignment horizontal="center"/>
    </xf>
    <xf numFmtId="14" fontId="5" fillId="0" borderId="0" xfId="3" applyNumberFormat="1" applyFill="1" applyBorder="1" applyAlignment="1">
      <alignment horizontal="center"/>
    </xf>
    <xf numFmtId="0" fontId="5" fillId="5" borderId="16" xfId="3" applyFill="1" applyBorder="1" applyAlignment="1">
      <alignment horizontal="center"/>
    </xf>
    <xf numFmtId="0" fontId="5" fillId="5" borderId="28" xfId="3" applyFill="1" applyBorder="1" applyAlignment="1">
      <alignment horizontal="center"/>
    </xf>
    <xf numFmtId="168" fontId="5" fillId="0" borderId="0" xfId="3" applyNumberFormat="1" applyFill="1" applyBorder="1" applyAlignment="1">
      <alignment horizontal="center"/>
    </xf>
    <xf numFmtId="0" fontId="5" fillId="0" borderId="0" xfId="3" applyFill="1" applyBorder="1" applyAlignment="1">
      <alignment horizontal="center"/>
    </xf>
    <xf numFmtId="0" fontId="8" fillId="0" borderId="0" xfId="3" applyFont="1" applyFill="1" applyBorder="1" applyAlignment="1">
      <alignment horizontal="center"/>
    </xf>
    <xf numFmtId="164" fontId="5" fillId="0" borderId="0" xfId="3" applyNumberFormat="1" applyFill="1" applyBorder="1" applyAlignment="1">
      <alignment horizontal="center"/>
    </xf>
    <xf numFmtId="0" fontId="5" fillId="5" borderId="17" xfId="3" applyFill="1" applyBorder="1" applyAlignment="1">
      <alignment horizontal="center"/>
    </xf>
    <xf numFmtId="0" fontId="5" fillId="5" borderId="37" xfId="3" applyFill="1" applyBorder="1" applyAlignment="1">
      <alignment horizontal="center"/>
    </xf>
    <xf numFmtId="0" fontId="5" fillId="0" borderId="43" xfId="3" applyBorder="1"/>
    <xf numFmtId="0" fontId="5" fillId="0" borderId="43" xfId="3" applyBorder="1" applyAlignment="1">
      <alignment horizontal="center"/>
    </xf>
    <xf numFmtId="0" fontId="5" fillId="0" borderId="44" xfId="3" applyBorder="1" applyAlignment="1">
      <alignment horizontal="center"/>
    </xf>
    <xf numFmtId="0" fontId="5" fillId="10" borderId="54" xfId="3" applyFill="1" applyBorder="1" applyAlignment="1">
      <alignment horizontal="center" wrapText="1"/>
    </xf>
    <xf numFmtId="0" fontId="5" fillId="11" borderId="55" xfId="3" applyFill="1" applyBorder="1" applyAlignment="1">
      <alignment horizontal="center" wrapText="1"/>
    </xf>
    <xf numFmtId="0" fontId="5" fillId="10" borderId="55" xfId="3" applyFill="1" applyBorder="1" applyAlignment="1">
      <alignment horizontal="center" wrapText="1"/>
    </xf>
    <xf numFmtId="0" fontId="5" fillId="11" borderId="56" xfId="3" applyFill="1" applyBorder="1" applyAlignment="1">
      <alignment horizontal="center" wrapText="1"/>
    </xf>
    <xf numFmtId="0" fontId="5" fillId="0" borderId="0" xfId="3" applyFill="1" applyBorder="1" applyAlignment="1">
      <alignment horizontal="center" wrapText="1"/>
    </xf>
    <xf numFmtId="0" fontId="5" fillId="0" borderId="0" xfId="3" applyFill="1" applyAlignment="1">
      <alignment wrapText="1"/>
    </xf>
    <xf numFmtId="167" fontId="5" fillId="8" borderId="31" xfId="3" applyNumberFormat="1" applyFill="1" applyBorder="1" applyAlignment="1">
      <alignment horizontal="center"/>
    </xf>
    <xf numFmtId="167" fontId="5" fillId="8" borderId="9" xfId="3" applyNumberFormat="1" applyFill="1" applyBorder="1" applyAlignment="1">
      <alignment horizontal="center"/>
    </xf>
    <xf numFmtId="167" fontId="5" fillId="10" borderId="49" xfId="3" applyNumberFormat="1" applyFill="1" applyBorder="1" applyAlignment="1">
      <alignment horizontal="center" vertical="center"/>
    </xf>
    <xf numFmtId="167" fontId="5" fillId="11" borderId="38" xfId="3" applyNumberFormat="1" applyFill="1" applyBorder="1" applyAlignment="1">
      <alignment horizontal="center" vertical="center"/>
    </xf>
    <xf numFmtId="10" fontId="5" fillId="10" borderId="38" xfId="1" applyNumberFormat="1" applyFill="1" applyBorder="1" applyAlignment="1">
      <alignment horizontal="center" vertical="center"/>
    </xf>
    <xf numFmtId="10" fontId="5" fillId="11" borderId="50" xfId="1" applyNumberFormat="1" applyFill="1" applyBorder="1" applyAlignment="1">
      <alignment horizontal="center" vertical="center"/>
    </xf>
    <xf numFmtId="2" fontId="5" fillId="0" borderId="0" xfId="3" applyNumberFormat="1" applyFill="1" applyBorder="1" applyAlignment="1">
      <alignment horizontal="center" vertical="center"/>
    </xf>
    <xf numFmtId="166" fontId="5" fillId="0" borderId="0" xfId="3" applyNumberFormat="1"/>
    <xf numFmtId="167" fontId="5" fillId="8" borderId="57" xfId="3" applyNumberFormat="1" applyFill="1" applyBorder="1" applyAlignment="1">
      <alignment horizontal="center"/>
    </xf>
    <xf numFmtId="167" fontId="5" fillId="8" borderId="58" xfId="3" applyNumberFormat="1" applyFill="1" applyBorder="1" applyAlignment="1">
      <alignment horizontal="center"/>
    </xf>
    <xf numFmtId="167" fontId="5" fillId="11" borderId="6" xfId="3" applyNumberFormat="1" applyFill="1" applyBorder="1" applyAlignment="1">
      <alignment horizontal="center" vertical="center"/>
    </xf>
    <xf numFmtId="10" fontId="5" fillId="11" borderId="13" xfId="1" applyNumberFormat="1" applyFill="1" applyBorder="1" applyAlignment="1">
      <alignment horizontal="center" vertical="center"/>
    </xf>
    <xf numFmtId="167" fontId="5" fillId="9" borderId="57" xfId="3" applyNumberFormat="1" applyFill="1" applyBorder="1" applyAlignment="1">
      <alignment horizontal="center"/>
    </xf>
    <xf numFmtId="167" fontId="5" fillId="9" borderId="58" xfId="3" applyNumberFormat="1" applyFill="1" applyBorder="1" applyAlignment="1">
      <alignment horizontal="center"/>
    </xf>
    <xf numFmtId="165" fontId="5" fillId="8" borderId="57" xfId="3" applyNumberFormat="1" applyFill="1" applyBorder="1" applyAlignment="1">
      <alignment horizontal="center"/>
    </xf>
    <xf numFmtId="165" fontId="5" fillId="8" borderId="58" xfId="3" applyNumberFormat="1" applyFill="1" applyBorder="1" applyAlignment="1">
      <alignment horizontal="center"/>
    </xf>
    <xf numFmtId="0" fontId="5" fillId="9" borderId="57" xfId="3" applyFill="1" applyBorder="1" applyAlignment="1">
      <alignment horizontal="center" vertical="center"/>
    </xf>
    <xf numFmtId="165" fontId="5" fillId="9" borderId="57" xfId="3" applyNumberFormat="1" applyFill="1" applyBorder="1" applyAlignment="1">
      <alignment horizontal="center"/>
    </xf>
    <xf numFmtId="165" fontId="5" fillId="9" borderId="58" xfId="3" applyNumberFormat="1" applyFill="1" applyBorder="1" applyAlignment="1">
      <alignment horizontal="center"/>
    </xf>
    <xf numFmtId="166" fontId="5" fillId="9" borderId="57" xfId="3" applyNumberFormat="1" applyFill="1" applyBorder="1" applyAlignment="1">
      <alignment horizontal="center"/>
    </xf>
    <xf numFmtId="166" fontId="5" fillId="9" borderId="10" xfId="3" applyNumberFormat="1" applyFill="1" applyBorder="1" applyAlignment="1">
      <alignment horizontal="center"/>
    </xf>
    <xf numFmtId="0" fontId="5" fillId="8" borderId="60" xfId="3" applyFill="1" applyBorder="1" applyAlignment="1">
      <alignment horizontal="center" vertical="center"/>
    </xf>
    <xf numFmtId="169" fontId="5" fillId="8" borderId="60" xfId="3" applyNumberFormat="1" applyFill="1" applyBorder="1" applyAlignment="1">
      <alignment horizontal="center"/>
    </xf>
    <xf numFmtId="169" fontId="5" fillId="8" borderId="61" xfId="3" applyNumberFormat="1" applyFill="1" applyBorder="1" applyAlignment="1">
      <alignment horizontal="center"/>
    </xf>
    <xf numFmtId="167" fontId="5" fillId="10" borderId="62" xfId="3" applyNumberFormat="1" applyFill="1" applyBorder="1" applyAlignment="1">
      <alignment horizontal="center" vertical="center"/>
    </xf>
    <xf numFmtId="167" fontId="5" fillId="11" borderId="27" xfId="3" applyNumberFormat="1" applyFill="1" applyBorder="1" applyAlignment="1">
      <alignment horizontal="center" vertical="center"/>
    </xf>
    <xf numFmtId="10" fontId="5" fillId="10" borderId="63" xfId="1" applyNumberFormat="1" applyFill="1" applyBorder="1" applyAlignment="1">
      <alignment horizontal="center" vertical="center"/>
    </xf>
    <xf numFmtId="10" fontId="5" fillId="11" borderId="8" xfId="1" applyNumberFormat="1" applyFill="1" applyBorder="1" applyAlignment="1">
      <alignment horizontal="center" vertical="center"/>
    </xf>
    <xf numFmtId="0" fontId="5" fillId="0" borderId="0" xfId="3" applyFill="1"/>
    <xf numFmtId="0" fontId="5" fillId="18" borderId="0" xfId="3" applyFill="1" applyAlignment="1">
      <alignment wrapText="1"/>
    </xf>
    <xf numFmtId="166" fontId="13" fillId="0" borderId="0" xfId="3" applyNumberFormat="1" applyFont="1"/>
    <xf numFmtId="2" fontId="5" fillId="0" borderId="0" xfId="3" applyNumberFormat="1"/>
    <xf numFmtId="2" fontId="13" fillId="0" borderId="0" xfId="3" applyNumberFormat="1" applyFont="1"/>
    <xf numFmtId="10" fontId="5" fillId="0" borderId="0" xfId="3" applyNumberFormat="1"/>
    <xf numFmtId="0" fontId="13" fillId="0" borderId="0" xfId="3" applyFont="1"/>
    <xf numFmtId="11" fontId="13" fillId="0" borderId="0" xfId="3" applyNumberFormat="1" applyFont="1"/>
    <xf numFmtId="0" fontId="8" fillId="18" borderId="0" xfId="3" applyFont="1" applyFill="1"/>
    <xf numFmtId="49" fontId="5" fillId="0" borderId="0" xfId="3" applyNumberFormat="1"/>
    <xf numFmtId="0" fontId="8" fillId="0" borderId="0" xfId="3" applyFont="1" applyAlignment="1">
      <alignment horizontal="center" vertical="center"/>
    </xf>
    <xf numFmtId="0" fontId="5" fillId="0" borderId="0" xfId="3" applyNumberFormat="1"/>
    <xf numFmtId="0" fontId="47" fillId="0" borderId="0" xfId="3" applyFont="1"/>
    <xf numFmtId="0" fontId="6" fillId="0" borderId="8" xfId="3" applyFont="1" applyBorder="1" applyAlignment="1">
      <alignment horizontal="center"/>
    </xf>
    <xf numFmtId="0" fontId="5" fillId="2" borderId="15" xfId="3" applyFont="1" applyFill="1" applyBorder="1" applyAlignment="1">
      <alignment horizontal="right"/>
    </xf>
    <xf numFmtId="14" fontId="5" fillId="2" borderId="7" xfId="3" applyNumberFormat="1" applyFont="1" applyFill="1" applyBorder="1" applyAlignment="1">
      <alignment horizontal="center"/>
    </xf>
    <xf numFmtId="0" fontId="5" fillId="2" borderId="23" xfId="3" applyFont="1" applyFill="1" applyBorder="1" applyAlignment="1">
      <alignment horizontal="right"/>
    </xf>
    <xf numFmtId="168" fontId="5" fillId="2" borderId="18" xfId="3" applyNumberFormat="1" applyFont="1" applyFill="1" applyBorder="1" applyAlignment="1">
      <alignment horizontal="center"/>
    </xf>
    <xf numFmtId="14" fontId="5" fillId="17" borderId="13" xfId="3" applyNumberFormat="1" applyFill="1" applyBorder="1" applyAlignment="1">
      <alignment horizontal="center"/>
    </xf>
    <xf numFmtId="0" fontId="8" fillId="2" borderId="16" xfId="3" applyFont="1" applyFill="1" applyBorder="1" applyAlignment="1">
      <alignment horizontal="right"/>
    </xf>
    <xf numFmtId="0" fontId="8" fillId="2" borderId="50" xfId="3" applyFont="1" applyFill="1" applyBorder="1" applyAlignment="1">
      <alignment horizontal="center"/>
    </xf>
    <xf numFmtId="0" fontId="5" fillId="2" borderId="16" xfId="3" applyFont="1" applyFill="1" applyBorder="1" applyAlignment="1">
      <alignment horizontal="right"/>
    </xf>
    <xf numFmtId="14" fontId="5" fillId="2" borderId="13" xfId="3" applyNumberFormat="1" applyFill="1" applyBorder="1" applyAlignment="1">
      <alignment horizontal="center"/>
    </xf>
    <xf numFmtId="0" fontId="5" fillId="2" borderId="17" xfId="3" applyFont="1" applyFill="1" applyBorder="1" applyAlignment="1">
      <alignment horizontal="right"/>
    </xf>
    <xf numFmtId="165" fontId="5" fillId="2" borderId="18" xfId="3" applyNumberFormat="1" applyFont="1" applyFill="1" applyBorder="1" applyAlignment="1">
      <alignment horizontal="center"/>
    </xf>
    <xf numFmtId="0" fontId="9" fillId="16" borderId="19" xfId="3" applyFont="1" applyFill="1" applyBorder="1"/>
    <xf numFmtId="0" fontId="9" fillId="16" borderId="43" xfId="3" applyFont="1" applyFill="1" applyBorder="1"/>
    <xf numFmtId="0" fontId="9" fillId="15" borderId="6" xfId="3" applyFont="1" applyFill="1" applyBorder="1"/>
    <xf numFmtId="10" fontId="9" fillId="0" borderId="0" xfId="1" applyNumberFormat="1" applyFont="1" applyFill="1" applyBorder="1"/>
    <xf numFmtId="0" fontId="9" fillId="7" borderId="5" xfId="3" applyFont="1" applyFill="1" applyBorder="1" applyAlignment="1">
      <alignment horizontal="center" textRotation="90" wrapText="1"/>
    </xf>
    <xf numFmtId="0" fontId="9" fillId="7" borderId="2" xfId="3" applyFont="1" applyFill="1" applyBorder="1" applyAlignment="1">
      <alignment horizontal="center" textRotation="90" wrapText="1"/>
    </xf>
    <xf numFmtId="0" fontId="9" fillId="7" borderId="21" xfId="3" applyFont="1" applyFill="1" applyBorder="1" applyAlignment="1">
      <alignment horizontal="center" textRotation="90" wrapText="1"/>
    </xf>
    <xf numFmtId="0" fontId="9" fillId="6" borderId="2" xfId="3" applyFont="1" applyFill="1" applyBorder="1" applyAlignment="1">
      <alignment horizontal="center" textRotation="90" wrapText="1"/>
    </xf>
    <xf numFmtId="0" fontId="9" fillId="6" borderId="21" xfId="3" applyFont="1" applyFill="1" applyBorder="1" applyAlignment="1">
      <alignment horizontal="center" textRotation="90" wrapText="1"/>
    </xf>
    <xf numFmtId="0" fontId="9" fillId="5" borderId="24" xfId="3" applyFont="1" applyFill="1" applyBorder="1" applyAlignment="1">
      <alignment horizontal="center" textRotation="90" wrapText="1"/>
    </xf>
    <xf numFmtId="0" fontId="9" fillId="5" borderId="4" xfId="3" applyFont="1" applyFill="1" applyBorder="1" applyAlignment="1">
      <alignment horizontal="center" textRotation="90" wrapText="1"/>
    </xf>
    <xf numFmtId="0" fontId="9" fillId="5" borderId="5" xfId="3" applyFont="1" applyFill="1" applyBorder="1" applyAlignment="1">
      <alignment horizontal="center" textRotation="90" wrapText="1"/>
    </xf>
    <xf numFmtId="0" fontId="9" fillId="5" borderId="25" xfId="3" applyFont="1" applyFill="1" applyBorder="1" applyAlignment="1">
      <alignment horizontal="center" textRotation="90" wrapText="1"/>
    </xf>
    <xf numFmtId="0" fontId="6" fillId="0" borderId="31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2" fontId="7" fillId="15" borderId="33" xfId="0" applyNumberFormat="1" applyFont="1" applyFill="1" applyBorder="1" applyAlignment="1">
      <alignment horizontal="center" vertical="center"/>
    </xf>
    <xf numFmtId="2" fontId="7" fillId="15" borderId="10" xfId="0" applyNumberFormat="1" applyFont="1" applyFill="1" applyBorder="1" applyAlignment="1">
      <alignment horizontal="center" vertical="center"/>
    </xf>
    <xf numFmtId="0" fontId="7" fillId="15" borderId="57" xfId="0" applyFont="1" applyFill="1" applyBorder="1" applyAlignment="1">
      <alignment horizontal="center" vertical="center"/>
    </xf>
    <xf numFmtId="0" fontId="7" fillId="15" borderId="20" xfId="0" applyFont="1" applyFill="1" applyBorder="1" applyAlignment="1">
      <alignment horizontal="center" vertical="center"/>
    </xf>
    <xf numFmtId="0" fontId="7" fillId="8" borderId="57" xfId="0" applyFont="1" applyFill="1" applyBorder="1" applyAlignment="1">
      <alignment horizontal="center" vertical="center"/>
    </xf>
    <xf numFmtId="0" fontId="7" fillId="8" borderId="20" xfId="0" applyFont="1" applyFill="1" applyBorder="1" applyAlignment="1">
      <alignment horizontal="center" vertical="center"/>
    </xf>
    <xf numFmtId="0" fontId="7" fillId="15" borderId="60" xfId="0" applyFont="1" applyFill="1" applyBorder="1" applyAlignment="1">
      <alignment horizontal="center" vertical="center"/>
    </xf>
    <xf numFmtId="0" fontId="7" fillId="15" borderId="66" xfId="0" applyFont="1" applyFill="1" applyBorder="1" applyAlignment="1">
      <alignment horizontal="center" vertical="center"/>
    </xf>
    <xf numFmtId="2" fontId="7" fillId="8" borderId="33" xfId="0" applyNumberFormat="1" applyFont="1" applyFill="1" applyBorder="1" applyAlignment="1">
      <alignment horizontal="center" vertical="center"/>
    </xf>
    <xf numFmtId="2" fontId="7" fillId="8" borderId="10" xfId="0" applyNumberFormat="1" applyFont="1" applyFill="1" applyBorder="1" applyAlignment="1">
      <alignment horizontal="center" vertical="center"/>
    </xf>
    <xf numFmtId="2" fontId="5" fillId="15" borderId="64" xfId="0" applyNumberFormat="1" applyFont="1" applyFill="1" applyBorder="1" applyAlignment="1">
      <alignment horizontal="center" vertical="center"/>
    </xf>
    <xf numFmtId="2" fontId="5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7" fillId="11" borderId="57" xfId="0" applyFont="1" applyFill="1" applyBorder="1" applyAlignment="1">
      <alignment horizontal="center" vertical="center"/>
    </xf>
    <xf numFmtId="0" fontId="7" fillId="11" borderId="20" xfId="0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7" fillId="11" borderId="31" xfId="0" applyFont="1" applyFill="1" applyBorder="1" applyAlignment="1">
      <alignment horizontal="center" vertical="center"/>
    </xf>
    <xf numFmtId="0" fontId="7" fillId="11" borderId="67" xfId="0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7" fillId="0" borderId="57" xfId="0" applyFont="1" applyFill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/>
    </xf>
    <xf numFmtId="0" fontId="7" fillId="0" borderId="60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7" fillId="8" borderId="24" xfId="0" applyFont="1" applyFill="1" applyBorder="1" applyAlignment="1">
      <alignment horizontal="center" vertical="center"/>
    </xf>
    <xf numFmtId="0" fontId="7" fillId="8" borderId="5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5" borderId="39" xfId="0" applyFont="1" applyFill="1" applyBorder="1" applyAlignment="1">
      <alignment horizontal="center"/>
    </xf>
    <xf numFmtId="0" fontId="6" fillId="5" borderId="40" xfId="0" applyFont="1" applyFill="1" applyBorder="1" applyAlignment="1">
      <alignment horizontal="center"/>
    </xf>
    <xf numFmtId="0" fontId="6" fillId="5" borderId="29" xfId="0" applyFont="1" applyFill="1" applyBorder="1" applyAlignment="1">
      <alignment horizontal="center"/>
    </xf>
    <xf numFmtId="0" fontId="6" fillId="5" borderId="30" xfId="0" applyFont="1" applyFill="1" applyBorder="1" applyAlignment="1">
      <alignment horizontal="center"/>
    </xf>
    <xf numFmtId="0" fontId="6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8" fillId="5" borderId="33" xfId="0" applyFont="1" applyFill="1" applyBorder="1" applyAlignment="1">
      <alignment horizontal="center"/>
    </xf>
    <xf numFmtId="0" fontId="8" fillId="5" borderId="28" xfId="0" applyFont="1" applyFill="1" applyBorder="1" applyAlignment="1">
      <alignment horizontal="center"/>
    </xf>
    <xf numFmtId="0" fontId="8" fillId="5" borderId="10" xfId="0" applyFont="1" applyFill="1" applyBorder="1" applyAlignment="1">
      <alignment horizontal="center"/>
    </xf>
    <xf numFmtId="0" fontId="7" fillId="5" borderId="64" xfId="0" applyFont="1" applyFill="1" applyBorder="1" applyAlignment="1">
      <alignment horizontal="center"/>
    </xf>
    <xf numFmtId="0" fontId="7" fillId="5" borderId="34" xfId="0" applyFont="1" applyFill="1" applyBorder="1" applyAlignment="1">
      <alignment horizontal="center"/>
    </xf>
    <xf numFmtId="0" fontId="7" fillId="5" borderId="61" xfId="0" applyFont="1" applyFill="1" applyBorder="1" applyAlignment="1">
      <alignment horizontal="center"/>
    </xf>
    <xf numFmtId="14" fontId="5" fillId="5" borderId="32" xfId="3" applyNumberFormat="1" applyFill="1" applyBorder="1" applyAlignment="1">
      <alignment horizontal="center"/>
    </xf>
    <xf numFmtId="14" fontId="5" fillId="5" borderId="9" xfId="3" applyNumberFormat="1" applyFill="1" applyBorder="1" applyAlignment="1">
      <alignment horizontal="center"/>
    </xf>
    <xf numFmtId="0" fontId="6" fillId="5" borderId="11" xfId="3" applyFont="1" applyFill="1" applyBorder="1" applyAlignment="1">
      <alignment horizontal="center"/>
    </xf>
    <xf numFmtId="0" fontId="6" fillId="5" borderId="39" xfId="3" applyFont="1" applyFill="1" applyBorder="1" applyAlignment="1">
      <alignment horizontal="center"/>
    </xf>
    <xf numFmtId="0" fontId="6" fillId="5" borderId="40" xfId="3" applyFont="1" applyFill="1" applyBorder="1" applyAlignment="1">
      <alignment horizontal="center"/>
    </xf>
    <xf numFmtId="0" fontId="6" fillId="5" borderId="29" xfId="3" applyFont="1" applyFill="1" applyBorder="1" applyAlignment="1">
      <alignment horizontal="center"/>
    </xf>
    <xf numFmtId="0" fontId="6" fillId="5" borderId="30" xfId="3" applyFont="1" applyFill="1" applyBorder="1" applyAlignment="1">
      <alignment horizontal="center"/>
    </xf>
    <xf numFmtId="0" fontId="6" fillId="5" borderId="41" xfId="3" applyFont="1" applyFill="1" applyBorder="1" applyAlignment="1">
      <alignment horizontal="center"/>
    </xf>
    <xf numFmtId="0" fontId="5" fillId="9" borderId="59" xfId="3" applyFill="1" applyBorder="1" applyAlignment="1">
      <alignment horizontal="center" vertical="center"/>
    </xf>
    <xf numFmtId="0" fontId="5" fillId="9" borderId="12" xfId="3" applyFill="1" applyBorder="1" applyAlignment="1">
      <alignment horizontal="center" vertical="center"/>
    </xf>
    <xf numFmtId="0" fontId="5" fillId="9" borderId="53" xfId="3" applyFill="1" applyBorder="1" applyAlignment="1">
      <alignment horizontal="center" vertical="center"/>
    </xf>
    <xf numFmtId="0" fontId="5" fillId="8" borderId="59" xfId="3" applyFill="1" applyBorder="1" applyAlignment="1">
      <alignment horizontal="center" vertical="center"/>
    </xf>
    <xf numFmtId="0" fontId="5" fillId="8" borderId="12" xfId="3" applyFill="1" applyBorder="1" applyAlignment="1">
      <alignment horizontal="center" vertical="center"/>
    </xf>
    <xf numFmtId="0" fontId="5" fillId="8" borderId="53" xfId="3" applyFill="1" applyBorder="1" applyAlignment="1">
      <alignment horizontal="center" vertical="center"/>
    </xf>
    <xf numFmtId="10" fontId="5" fillId="5" borderId="32" xfId="1" applyNumberFormat="1" applyFill="1" applyBorder="1" applyAlignment="1">
      <alignment horizontal="center"/>
    </xf>
    <xf numFmtId="10" fontId="5" fillId="5" borderId="9" xfId="1" applyNumberFormat="1" applyFill="1" applyBorder="1" applyAlignment="1">
      <alignment horizontal="center"/>
    </xf>
    <xf numFmtId="0" fontId="8" fillId="0" borderId="0" xfId="3" applyFont="1" applyAlignment="1">
      <alignment horizontal="center"/>
    </xf>
    <xf numFmtId="0" fontId="5" fillId="5" borderId="32" xfId="3" applyNumberFormat="1" applyFill="1" applyBorder="1" applyAlignment="1">
      <alignment horizontal="center"/>
    </xf>
    <xf numFmtId="0" fontId="5" fillId="5" borderId="9" xfId="3" applyNumberFormat="1" applyFill="1" applyBorder="1" applyAlignment="1">
      <alignment horizontal="center"/>
    </xf>
    <xf numFmtId="14" fontId="1" fillId="0" borderId="0" xfId="10" applyNumberFormat="1" applyFont="1"/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MS2_FC2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8.514605344934742E-2</c:v>
                </c:pt>
                <c:pt idx="2">
                  <c:v>0.1295835922933499</c:v>
                </c:pt>
                <c:pt idx="3">
                  <c:v>0.23632691112492232</c:v>
                </c:pt>
                <c:pt idx="4">
                  <c:v>0.21985705407085146</c:v>
                </c:pt>
                <c:pt idx="5">
                  <c:v>0.11901802361715351</c:v>
                </c:pt>
                <c:pt idx="6">
                  <c:v>5.4381603480422626E-2</c:v>
                </c:pt>
                <c:pt idx="7">
                  <c:v>2.2684897451833438E-2</c:v>
                </c:pt>
                <c:pt idx="8">
                  <c:v>1.8955873213175885E-2</c:v>
                </c:pt>
                <c:pt idx="9">
                  <c:v>6.836544437538844E-2</c:v>
                </c:pt>
                <c:pt idx="10">
                  <c:v>3.5114978247358611E-2</c:v>
                </c:pt>
                <c:pt idx="11">
                  <c:v>5.9042883778744563E-3</c:v>
                </c:pt>
                <c:pt idx="12">
                  <c:v>4.6612802983219395E-3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MS2_FC2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0.91485394655065255</c:v>
                </c:pt>
                <c:pt idx="3">
                  <c:v>0.78527035425730263</c:v>
                </c:pt>
                <c:pt idx="4">
                  <c:v>0.5489434431323803</c:v>
                </c:pt>
                <c:pt idx="5">
                  <c:v>0.32908638906152887</c:v>
                </c:pt>
                <c:pt idx="6">
                  <c:v>0.21006836544437538</c:v>
                </c:pt>
                <c:pt idx="7">
                  <c:v>0.15568676196395276</c:v>
                </c:pt>
                <c:pt idx="8">
                  <c:v>0.13300186451211932</c:v>
                </c:pt>
                <c:pt idx="9">
                  <c:v>0.11404599129894344</c:v>
                </c:pt>
                <c:pt idx="10">
                  <c:v>4.5680546923555006E-2</c:v>
                </c:pt>
                <c:pt idx="11">
                  <c:v>1.0565568676196395E-2</c:v>
                </c:pt>
                <c:pt idx="12">
                  <c:v>4.6612802983219395E-3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8.514605344934742E-2</c:v>
                </c:pt>
                <c:pt idx="2">
                  <c:v>0.1295835922933499</c:v>
                </c:pt>
                <c:pt idx="3">
                  <c:v>0.23632691112492232</c:v>
                </c:pt>
                <c:pt idx="4">
                  <c:v>0.21985705407085146</c:v>
                </c:pt>
                <c:pt idx="5">
                  <c:v>0.11901802361715351</c:v>
                </c:pt>
                <c:pt idx="6">
                  <c:v>5.4381603480422626E-2</c:v>
                </c:pt>
                <c:pt idx="7">
                  <c:v>2.2684897451833438E-2</c:v>
                </c:pt>
                <c:pt idx="8">
                  <c:v>1.8955873213175885E-2</c:v>
                </c:pt>
                <c:pt idx="9">
                  <c:v>6.836544437538844E-2</c:v>
                </c:pt>
                <c:pt idx="10">
                  <c:v>3.5114978247358611E-2</c:v>
                </c:pt>
                <c:pt idx="11">
                  <c:v>5.9042883778744563E-3</c:v>
                </c:pt>
                <c:pt idx="12">
                  <c:v>4.6612802983219395E-3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8.514605344934742E-2</c:v>
                </c:pt>
                <c:pt idx="2">
                  <c:v>0.1295835922933499</c:v>
                </c:pt>
                <c:pt idx="3">
                  <c:v>0.23632691112492232</c:v>
                </c:pt>
                <c:pt idx="4">
                  <c:v>0.21985705407085146</c:v>
                </c:pt>
                <c:pt idx="5">
                  <c:v>0.11901802361715351</c:v>
                </c:pt>
                <c:pt idx="6">
                  <c:v>5.4381603480422626E-2</c:v>
                </c:pt>
                <c:pt idx="7">
                  <c:v>2.2684897451833438E-2</c:v>
                </c:pt>
                <c:pt idx="8">
                  <c:v>1.8955873213175885E-2</c:v>
                </c:pt>
                <c:pt idx="9">
                  <c:v>6.836544437538844E-2</c:v>
                </c:pt>
                <c:pt idx="10">
                  <c:v>3.5114978247358611E-2</c:v>
                </c:pt>
                <c:pt idx="11">
                  <c:v>5.9042883778744563E-3</c:v>
                </c:pt>
                <c:pt idx="12">
                  <c:v>4.6612802983219395E-3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8.514605344934742E-2</c:v>
                </c:pt>
                <c:pt idx="2">
                  <c:v>0.1295835922933499</c:v>
                </c:pt>
                <c:pt idx="3">
                  <c:v>0.23632691112492232</c:v>
                </c:pt>
                <c:pt idx="4">
                  <c:v>0.21985705407085146</c:v>
                </c:pt>
                <c:pt idx="5">
                  <c:v>0.11901802361715351</c:v>
                </c:pt>
                <c:pt idx="6">
                  <c:v>5.4381603480422626E-2</c:v>
                </c:pt>
                <c:pt idx="7">
                  <c:v>2.2684897451833438E-2</c:v>
                </c:pt>
                <c:pt idx="8">
                  <c:v>1.8955873213175885E-2</c:v>
                </c:pt>
                <c:pt idx="9">
                  <c:v>6.836544437538844E-2</c:v>
                </c:pt>
                <c:pt idx="10">
                  <c:v>3.5114978247358611E-2</c:v>
                </c:pt>
                <c:pt idx="11">
                  <c:v>5.9042883778744563E-3</c:v>
                </c:pt>
                <c:pt idx="12">
                  <c:v>4.6612802983219395E-3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2.0078317921812857E-2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15" zoomScaleNormal="115" workbookViewId="0">
      <selection activeCell="E22" sqref="E22"/>
    </sheetView>
  </sheetViews>
  <sheetFormatPr defaultColWidth="9.140625" defaultRowHeight="11.25" x14ac:dyDescent="0.2"/>
  <cols>
    <col min="1" max="1" width="5.140625" style="255" customWidth="1"/>
    <col min="2" max="2" width="30.42578125" style="255" bestFit="1" customWidth="1"/>
    <col min="3" max="3" width="15.7109375" style="256" customWidth="1"/>
    <col min="4" max="8" width="15.7109375" style="255" customWidth="1"/>
    <col min="9" max="9" width="15.7109375" style="279" customWidth="1"/>
    <col min="10" max="10" width="15.7109375" style="255" customWidth="1"/>
    <col min="11" max="11" width="20.7109375" style="255" customWidth="1"/>
    <col min="12" max="16384" width="9.14062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2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25">
      <c r="B4" s="369" t="s">
        <v>1</v>
      </c>
      <c r="C4" s="370">
        <v>44371</v>
      </c>
      <c r="D4" s="262"/>
      <c r="E4" s="297"/>
      <c r="F4" s="297"/>
      <c r="I4" s="263"/>
      <c r="J4" s="263"/>
      <c r="K4" s="262"/>
    </row>
    <row r="5" spans="1:11" ht="17.25" customHeight="1" x14ac:dyDescent="0.25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x14ac:dyDescent="0.25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25">
      <c r="B7" s="374" t="s">
        <v>187</v>
      </c>
      <c r="C7" s="375" t="s">
        <v>224</v>
      </c>
      <c r="D7" s="262" t="s">
        <v>225</v>
      </c>
      <c r="E7" s="485">
        <v>44251</v>
      </c>
      <c r="F7" s="297"/>
      <c r="I7" s="263"/>
      <c r="J7" s="263"/>
      <c r="K7" s="262"/>
    </row>
    <row r="8" spans="1:11" ht="17.25" customHeight="1" x14ac:dyDescent="0.25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">
      <c r="B9" s="378" t="s">
        <v>21</v>
      </c>
      <c r="C9" s="379">
        <f>C35+C57+C79+C101</f>
        <v>32200</v>
      </c>
      <c r="D9" s="262"/>
      <c r="E9" s="297"/>
      <c r="F9" s="297"/>
      <c r="I9" s="263"/>
      <c r="J9" s="263"/>
      <c r="K9" s="262"/>
    </row>
    <row r="10" spans="1:11" ht="17.25" customHeight="1" thickBot="1" x14ac:dyDescent="0.3">
      <c r="A10" s="384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">
      <c r="A11" s="385"/>
      <c r="B11" s="266">
        <v>125</v>
      </c>
      <c r="C11" s="265">
        <f t="shared" ref="C11:C22" si="0">K33+K55+K77+K99</f>
        <v>2740</v>
      </c>
      <c r="D11" s="262"/>
      <c r="E11" s="297"/>
      <c r="F11" s="297"/>
      <c r="I11" s="263"/>
      <c r="J11" s="263"/>
      <c r="K11" s="262"/>
    </row>
    <row r="12" spans="1:11" ht="17.25" customHeight="1" thickBot="1" x14ac:dyDescent="0.3">
      <c r="A12" s="385"/>
      <c r="B12" s="266">
        <v>63</v>
      </c>
      <c r="C12" s="265">
        <f t="shared" si="0"/>
        <v>4170</v>
      </c>
      <c r="D12" s="262"/>
      <c r="E12" s="297"/>
      <c r="F12" s="297"/>
      <c r="I12" s="263"/>
      <c r="J12" s="263"/>
      <c r="K12" s="262"/>
    </row>
    <row r="13" spans="1:11" ht="17.25" customHeight="1" thickBot="1" x14ac:dyDescent="0.3">
      <c r="A13" s="386"/>
      <c r="B13" s="267">
        <v>31.5</v>
      </c>
      <c r="C13" s="265">
        <f t="shared" si="0"/>
        <v>7605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7" t="s">
        <v>45</v>
      </c>
      <c r="B14" s="268">
        <v>16</v>
      </c>
      <c r="C14" s="265">
        <f t="shared" si="0"/>
        <v>7075</v>
      </c>
      <c r="D14" s="262"/>
      <c r="I14" s="256"/>
      <c r="J14" s="256"/>
      <c r="K14" s="262"/>
    </row>
    <row r="15" spans="1:11" ht="17.25" customHeight="1" thickBot="1" x14ac:dyDescent="0.25">
      <c r="A15" s="387"/>
      <c r="B15" s="269">
        <v>8</v>
      </c>
      <c r="C15" s="265">
        <f t="shared" si="0"/>
        <v>3830</v>
      </c>
      <c r="D15" s="262"/>
      <c r="I15" s="263"/>
      <c r="J15" s="263"/>
      <c r="K15" s="262"/>
    </row>
    <row r="16" spans="1:11" ht="17.25" customHeight="1" thickBot="1" x14ac:dyDescent="0.25">
      <c r="A16" s="387"/>
      <c r="B16" s="269">
        <v>4</v>
      </c>
      <c r="C16" s="265">
        <f t="shared" si="0"/>
        <v>1750</v>
      </c>
      <c r="D16" s="262"/>
      <c r="I16" s="263"/>
      <c r="J16" s="263"/>
      <c r="K16" s="262"/>
    </row>
    <row r="17" spans="1:11" ht="17.25" customHeight="1" thickBot="1" x14ac:dyDescent="0.25">
      <c r="A17" s="387"/>
      <c r="B17" s="269">
        <v>2</v>
      </c>
      <c r="C17" s="265">
        <f t="shared" si="0"/>
        <v>730</v>
      </c>
      <c r="D17" s="262"/>
      <c r="I17" s="263"/>
      <c r="J17" s="263"/>
      <c r="K17" s="262"/>
    </row>
    <row r="18" spans="1:11" ht="17.25" customHeight="1" thickBot="1" x14ac:dyDescent="0.25">
      <c r="A18" s="387"/>
      <c r="B18" s="269">
        <v>1</v>
      </c>
      <c r="C18" s="265">
        <f t="shared" si="0"/>
        <v>610</v>
      </c>
      <c r="I18" s="270"/>
      <c r="K18" s="271"/>
    </row>
    <row r="19" spans="1:11" ht="17.25" customHeight="1" thickBot="1" x14ac:dyDescent="0.25">
      <c r="A19" s="388"/>
      <c r="B19" s="265">
        <v>0.5</v>
      </c>
      <c r="C19" s="265">
        <f t="shared" si="0"/>
        <v>2200</v>
      </c>
      <c r="I19" s="270"/>
      <c r="K19" s="272"/>
    </row>
    <row r="20" spans="1:11" ht="17.25" customHeight="1" thickBot="1" x14ac:dyDescent="0.25">
      <c r="A20" s="389" t="s">
        <v>44</v>
      </c>
      <c r="B20" s="273">
        <v>0.25</v>
      </c>
      <c r="C20" s="265">
        <f t="shared" si="0"/>
        <v>1130</v>
      </c>
      <c r="I20" s="270"/>
    </row>
    <row r="21" spans="1:11" ht="17.25" customHeight="1" thickBot="1" x14ac:dyDescent="0.25">
      <c r="A21" s="390"/>
      <c r="B21" s="274">
        <v>0.125</v>
      </c>
      <c r="C21" s="265">
        <f t="shared" si="0"/>
        <v>190</v>
      </c>
      <c r="I21" s="270"/>
      <c r="K21" s="271"/>
    </row>
    <row r="22" spans="1:11" ht="17.25" customHeight="1" thickBot="1" x14ac:dyDescent="0.25">
      <c r="A22" s="390"/>
      <c r="B22" s="274">
        <v>6.3E-2</v>
      </c>
      <c r="C22" s="265">
        <f t="shared" si="0"/>
        <v>150</v>
      </c>
      <c r="I22" s="270"/>
      <c r="K22" s="271"/>
    </row>
    <row r="23" spans="1:11" ht="17.25" customHeight="1" thickBot="1" x14ac:dyDescent="0.25">
      <c r="A23" s="391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1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2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2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2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4285</v>
      </c>
      <c r="I33" s="283">
        <f>H33</f>
        <v>4285</v>
      </c>
      <c r="J33" s="283">
        <f>I33</f>
        <v>4285</v>
      </c>
      <c r="K33" s="284">
        <f t="shared" si="1"/>
        <v>2740</v>
      </c>
    </row>
    <row r="34" spans="2:11" ht="12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5885</v>
      </c>
      <c r="I34" s="283">
        <f t="shared" ref="I34:J44" si="3">H34</f>
        <v>5885</v>
      </c>
      <c r="J34" s="283">
        <f t="shared" si="3"/>
        <v>5885</v>
      </c>
      <c r="K34" s="284">
        <f>AVERAGE(H34:J34)-AVERAGE(E34:G34)</f>
        <v>4170</v>
      </c>
    </row>
    <row r="35" spans="2:11" ht="12" thickBot="1" x14ac:dyDescent="0.25">
      <c r="B35" s="258" t="s">
        <v>27</v>
      </c>
      <c r="C35" s="288">
        <f>D47-D45</f>
        <v>32200</v>
      </c>
      <c r="D35" s="286">
        <v>16</v>
      </c>
      <c r="E35" s="282">
        <v>1760</v>
      </c>
      <c r="F35" s="282">
        <f t="shared" si="2"/>
        <v>1760</v>
      </c>
      <c r="G35" s="282">
        <f t="shared" si="2"/>
        <v>1760</v>
      </c>
      <c r="H35" s="283">
        <v>9365</v>
      </c>
      <c r="I35" s="283">
        <f t="shared" si="3"/>
        <v>9365</v>
      </c>
      <c r="J35" s="283">
        <f t="shared" si="3"/>
        <v>9365</v>
      </c>
      <c r="K35" s="284">
        <f t="shared" ref="K35:K44" si="4">AVERAGE(H35:J35)-AVERAGE(E35:G35)</f>
        <v>7605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1500</v>
      </c>
      <c r="F36" s="282">
        <f t="shared" si="2"/>
        <v>1500</v>
      </c>
      <c r="G36" s="282">
        <f t="shared" si="2"/>
        <v>1500</v>
      </c>
      <c r="H36" s="283">
        <v>8575</v>
      </c>
      <c r="I36" s="283">
        <f t="shared" si="3"/>
        <v>8575</v>
      </c>
      <c r="J36" s="283">
        <f t="shared" si="3"/>
        <v>8575</v>
      </c>
      <c r="K36" s="284">
        <f t="shared" si="4"/>
        <v>7075</v>
      </c>
    </row>
    <row r="37" spans="2:11" x14ac:dyDescent="0.2">
      <c r="D37" s="281">
        <v>4</v>
      </c>
      <c r="E37" s="282">
        <v>1570</v>
      </c>
      <c r="F37" s="282">
        <f t="shared" si="2"/>
        <v>1570</v>
      </c>
      <c r="G37" s="282">
        <f t="shared" si="2"/>
        <v>1570</v>
      </c>
      <c r="H37" s="283">
        <v>5400</v>
      </c>
      <c r="I37" s="283">
        <f t="shared" si="3"/>
        <v>5400</v>
      </c>
      <c r="J37" s="283">
        <f t="shared" si="3"/>
        <v>5400</v>
      </c>
      <c r="K37" s="284">
        <f t="shared" si="4"/>
        <v>3830</v>
      </c>
    </row>
    <row r="38" spans="2:11" x14ac:dyDescent="0.2">
      <c r="B38" s="258"/>
      <c r="C38" s="255"/>
      <c r="D38" s="281">
        <v>2</v>
      </c>
      <c r="E38" s="282">
        <v>1385</v>
      </c>
      <c r="F38" s="282">
        <f t="shared" si="2"/>
        <v>1385</v>
      </c>
      <c r="G38" s="282">
        <f t="shared" si="2"/>
        <v>1385</v>
      </c>
      <c r="H38" s="283">
        <v>3135</v>
      </c>
      <c r="I38" s="283">
        <f t="shared" si="3"/>
        <v>3135</v>
      </c>
      <c r="J38" s="283">
        <f t="shared" si="3"/>
        <v>3135</v>
      </c>
      <c r="K38" s="284">
        <f t="shared" si="4"/>
        <v>1750</v>
      </c>
    </row>
    <row r="39" spans="2:11" x14ac:dyDescent="0.2">
      <c r="C39" s="255"/>
      <c r="D39" s="281">
        <v>1</v>
      </c>
      <c r="E39" s="282">
        <v>1200</v>
      </c>
      <c r="F39" s="282">
        <f t="shared" si="2"/>
        <v>1200</v>
      </c>
      <c r="G39" s="282">
        <f t="shared" si="2"/>
        <v>1200</v>
      </c>
      <c r="H39" s="283">
        <v>1930</v>
      </c>
      <c r="I39" s="283">
        <f t="shared" si="3"/>
        <v>1930</v>
      </c>
      <c r="J39" s="283">
        <f t="shared" si="3"/>
        <v>1930</v>
      </c>
      <c r="K39" s="284">
        <f t="shared" si="4"/>
        <v>730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1655</v>
      </c>
      <c r="I40" s="283">
        <f t="shared" si="3"/>
        <v>1655</v>
      </c>
      <c r="J40" s="283">
        <f t="shared" si="3"/>
        <v>1655</v>
      </c>
      <c r="K40" s="284">
        <f t="shared" si="4"/>
        <v>610</v>
      </c>
    </row>
    <row r="41" spans="2:11" x14ac:dyDescent="0.2">
      <c r="C41" s="255"/>
      <c r="D41" s="281">
        <v>0.25</v>
      </c>
      <c r="E41" s="282">
        <v>980</v>
      </c>
      <c r="F41" s="282">
        <f t="shared" si="2"/>
        <v>980</v>
      </c>
      <c r="G41" s="282">
        <f t="shared" si="2"/>
        <v>980</v>
      </c>
      <c r="H41" s="283">
        <v>3180</v>
      </c>
      <c r="I41" s="283">
        <f t="shared" si="3"/>
        <v>3180</v>
      </c>
      <c r="J41" s="283">
        <f t="shared" si="3"/>
        <v>3180</v>
      </c>
      <c r="K41" s="284">
        <f t="shared" si="4"/>
        <v>2200</v>
      </c>
    </row>
    <row r="42" spans="2:11" x14ac:dyDescent="0.2">
      <c r="C42" s="255"/>
      <c r="D42" s="281">
        <v>0.125</v>
      </c>
      <c r="E42" s="282">
        <v>945</v>
      </c>
      <c r="F42" s="282">
        <f t="shared" si="2"/>
        <v>945</v>
      </c>
      <c r="G42" s="282">
        <f t="shared" si="2"/>
        <v>945</v>
      </c>
      <c r="H42" s="283">
        <v>2075</v>
      </c>
      <c r="I42" s="283">
        <f t="shared" si="3"/>
        <v>2075</v>
      </c>
      <c r="J42" s="283">
        <f t="shared" si="3"/>
        <v>2075</v>
      </c>
      <c r="K42" s="284">
        <f t="shared" si="4"/>
        <v>1130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1100</v>
      </c>
      <c r="I43" s="283">
        <f t="shared" si="3"/>
        <v>1100</v>
      </c>
      <c r="J43" s="283">
        <f t="shared" si="3"/>
        <v>1100</v>
      </c>
      <c r="K43" s="284">
        <f t="shared" si="4"/>
        <v>190</v>
      </c>
    </row>
    <row r="44" spans="2:11" ht="12" thickBot="1" x14ac:dyDescent="0.25">
      <c r="C44" s="255"/>
      <c r="D44" s="281" t="s">
        <v>196</v>
      </c>
      <c r="E44" s="282">
        <v>1685</v>
      </c>
      <c r="F44" s="282">
        <f t="shared" si="2"/>
        <v>1685</v>
      </c>
      <c r="G44" s="282">
        <f t="shared" si="2"/>
        <v>1685</v>
      </c>
      <c r="H44" s="283">
        <v>1835</v>
      </c>
      <c r="I44" s="283">
        <f t="shared" si="3"/>
        <v>1835</v>
      </c>
      <c r="J44" s="283">
        <f t="shared" si="3"/>
        <v>1835</v>
      </c>
      <c r="K44" s="284">
        <f t="shared" si="4"/>
        <v>150</v>
      </c>
    </row>
    <row r="45" spans="2:11" ht="12" thickBot="1" x14ac:dyDescent="0.25">
      <c r="C45" s="290" t="s">
        <v>30</v>
      </c>
      <c r="D45" s="380">
        <f>3310+3320</f>
        <v>6630</v>
      </c>
      <c r="I45" s="270"/>
      <c r="J45" s="255" t="s">
        <v>31</v>
      </c>
      <c r="K45" s="271">
        <f>SUM(K31:K44)</f>
        <v>32180</v>
      </c>
    </row>
    <row r="46" spans="2:11" ht="12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6.2111801242236027E-4</v>
      </c>
    </row>
    <row r="47" spans="2:11" ht="12" thickBot="1" x14ac:dyDescent="0.25">
      <c r="B47" s="290" t="s">
        <v>33</v>
      </c>
      <c r="C47" s="290"/>
      <c r="D47" s="381">
        <f>19980+18850</f>
        <v>38830</v>
      </c>
      <c r="E47" s="293" t="s">
        <v>195</v>
      </c>
      <c r="G47" s="271"/>
      <c r="I47" s="270"/>
      <c r="K47" s="294"/>
    </row>
    <row r="48" spans="2:11" ht="12" thickBot="1" x14ac:dyDescent="0.25">
      <c r="B48" s="255" t="s">
        <v>34</v>
      </c>
      <c r="C48" s="255"/>
      <c r="D48" s="292"/>
      <c r="E48" s="382"/>
      <c r="I48" s="270"/>
    </row>
    <row r="49" spans="2:11" ht="12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2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2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2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2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2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2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2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2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2" thickBot="1" x14ac:dyDescent="0.25">
      <c r="B70" s="255" t="s">
        <v>34</v>
      </c>
      <c r="C70" s="255"/>
      <c r="D70" s="291"/>
      <c r="I70" s="270"/>
    </row>
    <row r="71" spans="2:11" ht="12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2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2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2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2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2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2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2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2" thickBot="1" x14ac:dyDescent="0.25">
      <c r="B91" s="255" t="s">
        <v>33</v>
      </c>
      <c r="C91" s="255"/>
      <c r="D91" s="291"/>
      <c r="I91" s="270"/>
    </row>
    <row r="92" spans="2:11" ht="12" thickBot="1" x14ac:dyDescent="0.25">
      <c r="B92" s="255" t="s">
        <v>39</v>
      </c>
      <c r="C92" s="255"/>
      <c r="D92" s="291"/>
      <c r="I92" s="270"/>
    </row>
    <row r="93" spans="2:11" ht="12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2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2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2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2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2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2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2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2" thickBot="1" x14ac:dyDescent="0.25">
      <c r="B113" s="255" t="s">
        <v>33</v>
      </c>
      <c r="C113" s="255"/>
      <c r="D113" s="291"/>
      <c r="I113" s="270"/>
    </row>
    <row r="114" spans="2:9" ht="12" thickBot="1" x14ac:dyDescent="0.25">
      <c r="B114" s="255" t="s">
        <v>34</v>
      </c>
      <c r="C114" s="255"/>
      <c r="D114" s="291"/>
      <c r="I114" s="270"/>
    </row>
    <row r="115" spans="2:9" ht="12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40625" defaultRowHeight="12.75" x14ac:dyDescent="0.2"/>
  <cols>
    <col min="1" max="1" width="11.7109375" customWidth="1"/>
    <col min="2" max="2" width="25.5703125" customWidth="1"/>
    <col min="3" max="3" width="13.140625" customWidth="1"/>
    <col min="4" max="4" width="15" customWidth="1"/>
    <col min="5" max="5" width="15.42578125" customWidth="1"/>
    <col min="6" max="6" width="16.5703125" customWidth="1"/>
    <col min="8" max="8" width="14.42578125" customWidth="1"/>
    <col min="9" max="9" width="6.42578125" customWidth="1"/>
    <col min="10" max="10" width="7" customWidth="1"/>
    <col min="11" max="11" width="6.7109375" customWidth="1"/>
  </cols>
  <sheetData>
    <row r="1" spans="1:11" ht="15.75" x14ac:dyDescent="0.25">
      <c r="B1" s="21" t="s">
        <v>2</v>
      </c>
      <c r="C1" s="451" t="s">
        <v>20</v>
      </c>
      <c r="D1" s="452"/>
      <c r="E1" s="452"/>
      <c r="F1" s="453"/>
    </row>
    <row r="2" spans="1:11" ht="16.5" thickBot="1" x14ac:dyDescent="0.3">
      <c r="B2" s="22" t="s">
        <v>3</v>
      </c>
      <c r="C2" s="454" t="s">
        <v>5</v>
      </c>
      <c r="D2" s="455"/>
      <c r="E2" s="455"/>
      <c r="F2" s="456"/>
    </row>
    <row r="3" spans="1:11" x14ac:dyDescent="0.2">
      <c r="B3" s="19" t="s">
        <v>1</v>
      </c>
      <c r="C3" s="457">
        <f>'Input-data'!C4</f>
        <v>44371</v>
      </c>
      <c r="D3" s="458"/>
      <c r="E3" s="458"/>
      <c r="F3" s="459"/>
    </row>
    <row r="4" spans="1:11" x14ac:dyDescent="0.2">
      <c r="B4" s="20" t="s">
        <v>42</v>
      </c>
      <c r="C4" s="442">
        <f>'Input-data'!C5</f>
        <v>0</v>
      </c>
      <c r="D4" s="443"/>
      <c r="E4" s="443"/>
      <c r="F4" s="444"/>
    </row>
    <row r="5" spans="1:11" x14ac:dyDescent="0.2">
      <c r="B5" s="20" t="s">
        <v>43</v>
      </c>
      <c r="C5" s="445">
        <f>'Input-data'!C6</f>
        <v>0</v>
      </c>
      <c r="D5" s="446"/>
      <c r="E5" s="446"/>
      <c r="F5" s="447"/>
    </row>
    <row r="6" spans="1:11" x14ac:dyDescent="0.2">
      <c r="B6" s="20" t="s">
        <v>0</v>
      </c>
      <c r="C6" s="460" t="str">
        <f>'Input-data'!C7</f>
        <v>MS2_FC2</v>
      </c>
      <c r="D6" s="461"/>
      <c r="E6" s="461"/>
      <c r="F6" s="462"/>
      <c r="G6" s="7"/>
    </row>
    <row r="7" spans="1:11" x14ac:dyDescent="0.2">
      <c r="B7" s="20" t="s">
        <v>4</v>
      </c>
      <c r="C7" s="439">
        <f>'Input-data'!C8</f>
        <v>0</v>
      </c>
      <c r="D7" s="440"/>
      <c r="E7" s="440"/>
      <c r="F7" s="441"/>
      <c r="G7" s="7"/>
    </row>
    <row r="8" spans="1:11" x14ac:dyDescent="0.2">
      <c r="B8" s="20" t="s">
        <v>11</v>
      </c>
      <c r="C8" s="448">
        <f>(C9-D12)/D12</f>
        <v>6.215040397762585E-4</v>
      </c>
      <c r="D8" s="449"/>
      <c r="E8" s="449"/>
      <c r="F8" s="450"/>
      <c r="G8" s="7"/>
    </row>
    <row r="9" spans="1:11" ht="13.5" thickBot="1" x14ac:dyDescent="0.25">
      <c r="B9" s="224" t="s">
        <v>6</v>
      </c>
      <c r="C9" s="463">
        <f>'Input-data'!C9</f>
        <v>32200</v>
      </c>
      <c r="D9" s="464"/>
      <c r="E9" s="464"/>
      <c r="F9" s="465"/>
      <c r="G9" s="7"/>
    </row>
    <row r="10" spans="1:11" ht="30.75" customHeight="1" thickBot="1" x14ac:dyDescent="0.2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">
      <c r="A11" s="432" t="s">
        <v>52</v>
      </c>
      <c r="B11" s="230">
        <v>250</v>
      </c>
      <c r="C11" s="242">
        <f>'Input-data'!C10</f>
        <v>0</v>
      </c>
      <c r="D11" s="243">
        <f t="shared" ref="D11:D24" si="0">D12+C11</f>
        <v>32180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">
      <c r="A12" s="433"/>
      <c r="B12" s="231">
        <v>125</v>
      </c>
      <c r="C12" s="242">
        <f>'Input-data'!C11</f>
        <v>2740</v>
      </c>
      <c r="D12" s="244">
        <f t="shared" si="0"/>
        <v>32180</v>
      </c>
      <c r="E12" s="246">
        <f t="shared" ref="E12:E26" si="2">C12/$D$11</f>
        <v>8.514605344934742E-2</v>
      </c>
      <c r="F12" s="248">
        <f t="shared" si="1"/>
        <v>1</v>
      </c>
      <c r="G12" s="7"/>
    </row>
    <row r="13" spans="1:11" ht="17.25" customHeight="1" x14ac:dyDescent="0.2">
      <c r="A13" s="434"/>
      <c r="B13" s="231">
        <v>63</v>
      </c>
      <c r="C13" s="242">
        <f>'Input-data'!C12</f>
        <v>4170</v>
      </c>
      <c r="D13" s="244">
        <f t="shared" si="0"/>
        <v>29440</v>
      </c>
      <c r="E13" s="246">
        <f t="shared" si="2"/>
        <v>0.1295835922933499</v>
      </c>
      <c r="F13" s="248">
        <f t="shared" si="1"/>
        <v>0.91485394655065255</v>
      </c>
      <c r="G13" s="7"/>
    </row>
    <row r="14" spans="1:11" ht="17.25" customHeight="1" x14ac:dyDescent="0.2">
      <c r="A14" s="436" t="s">
        <v>53</v>
      </c>
      <c r="B14" s="232">
        <v>31.5</v>
      </c>
      <c r="C14" s="242">
        <f>'Input-data'!C13</f>
        <v>7605</v>
      </c>
      <c r="D14" s="244">
        <f t="shared" si="0"/>
        <v>25270</v>
      </c>
      <c r="E14" s="246">
        <f t="shared" si="2"/>
        <v>0.23632691112492232</v>
      </c>
      <c r="F14" s="248">
        <f t="shared" si="1"/>
        <v>0.78527035425730263</v>
      </c>
      <c r="G14" s="7"/>
    </row>
    <row r="15" spans="1:11" ht="17.25" customHeight="1" x14ac:dyDescent="0.2">
      <c r="A15" s="437"/>
      <c r="B15" s="232">
        <v>16</v>
      </c>
      <c r="C15" s="242">
        <f>'Input-data'!C14</f>
        <v>7075</v>
      </c>
      <c r="D15" s="244">
        <f t="shared" si="0"/>
        <v>17665</v>
      </c>
      <c r="E15" s="246">
        <f t="shared" si="2"/>
        <v>0.21985705407085146</v>
      </c>
      <c r="F15" s="248">
        <f t="shared" si="1"/>
        <v>0.5489434431323803</v>
      </c>
      <c r="G15" s="7"/>
    </row>
    <row r="16" spans="1:11" ht="17.25" customHeight="1" x14ac:dyDescent="0.2">
      <c r="A16" s="437"/>
      <c r="B16" s="232">
        <v>8</v>
      </c>
      <c r="C16" s="242">
        <f>'Input-data'!C15</f>
        <v>3830</v>
      </c>
      <c r="D16" s="244">
        <f t="shared" si="0"/>
        <v>10590</v>
      </c>
      <c r="E16" s="246">
        <f t="shared" si="2"/>
        <v>0.11901802361715351</v>
      </c>
      <c r="F16" s="248">
        <f t="shared" si="1"/>
        <v>0.32908638906152887</v>
      </c>
      <c r="G16" s="7"/>
      <c r="H16" s="43"/>
      <c r="I16" s="43"/>
      <c r="J16" s="43"/>
      <c r="K16" s="43"/>
    </row>
    <row r="17" spans="1:8" ht="17.25" customHeight="1" x14ac:dyDescent="0.2">
      <c r="A17" s="437"/>
      <c r="B17" s="232">
        <v>4</v>
      </c>
      <c r="C17" s="242">
        <f>'Input-data'!C16</f>
        <v>1750</v>
      </c>
      <c r="D17" s="244">
        <f t="shared" si="0"/>
        <v>6760</v>
      </c>
      <c r="E17" s="246">
        <f>C17/$D$11</f>
        <v>5.4381603480422626E-2</v>
      </c>
      <c r="F17" s="248">
        <f t="shared" si="1"/>
        <v>0.21006836544437538</v>
      </c>
      <c r="G17" s="7"/>
    </row>
    <row r="18" spans="1:8" ht="17.25" customHeight="1" x14ac:dyDescent="0.2">
      <c r="A18" s="438"/>
      <c r="B18" s="232">
        <v>2</v>
      </c>
      <c r="C18" s="242">
        <f>'Input-data'!C17</f>
        <v>730</v>
      </c>
      <c r="D18" s="244">
        <f t="shared" si="0"/>
        <v>5010</v>
      </c>
      <c r="E18" s="246">
        <f t="shared" si="2"/>
        <v>2.2684897451833438E-2</v>
      </c>
      <c r="F18" s="248">
        <f t="shared" si="1"/>
        <v>0.15568676196395276</v>
      </c>
      <c r="G18" s="7"/>
      <c r="H18" s="12"/>
    </row>
    <row r="19" spans="1:8" ht="17.25" customHeight="1" x14ac:dyDescent="0.2">
      <c r="A19" s="435" t="s">
        <v>54</v>
      </c>
      <c r="B19" s="231">
        <v>1</v>
      </c>
      <c r="C19" s="242">
        <f>'Input-data'!C18</f>
        <v>610</v>
      </c>
      <c r="D19" s="244">
        <f t="shared" si="0"/>
        <v>4280</v>
      </c>
      <c r="E19" s="246">
        <f t="shared" si="2"/>
        <v>1.8955873213175885E-2</v>
      </c>
      <c r="F19" s="248">
        <f t="shared" si="1"/>
        <v>0.13300186451211932</v>
      </c>
      <c r="G19" s="7"/>
    </row>
    <row r="20" spans="1:8" ht="17.25" customHeight="1" x14ac:dyDescent="0.2">
      <c r="A20" s="433"/>
      <c r="B20" s="231">
        <v>0.5</v>
      </c>
      <c r="C20" s="242">
        <f>'Input-data'!C19</f>
        <v>2200</v>
      </c>
      <c r="D20" s="244">
        <f t="shared" si="0"/>
        <v>3670</v>
      </c>
      <c r="E20" s="246">
        <f t="shared" si="2"/>
        <v>6.836544437538844E-2</v>
      </c>
      <c r="F20" s="248">
        <f t="shared" si="1"/>
        <v>0.11404599129894344</v>
      </c>
      <c r="G20" s="7"/>
    </row>
    <row r="21" spans="1:8" ht="17.25" customHeight="1" x14ac:dyDescent="0.2">
      <c r="A21" s="433"/>
      <c r="B21" s="233">
        <v>0.25</v>
      </c>
      <c r="C21" s="242">
        <f>'Input-data'!C20</f>
        <v>1130</v>
      </c>
      <c r="D21" s="244">
        <f t="shared" si="0"/>
        <v>1470</v>
      </c>
      <c r="E21" s="246">
        <f t="shared" si="2"/>
        <v>3.5114978247358611E-2</v>
      </c>
      <c r="F21" s="248">
        <f t="shared" si="1"/>
        <v>4.5680546923555006E-2</v>
      </c>
    </row>
    <row r="22" spans="1:8" ht="17.25" customHeight="1" x14ac:dyDescent="0.2">
      <c r="A22" s="433"/>
      <c r="B22" s="233">
        <v>0.125</v>
      </c>
      <c r="C22" s="242">
        <f>'Input-data'!C21</f>
        <v>190</v>
      </c>
      <c r="D22" s="244">
        <f t="shared" si="0"/>
        <v>340</v>
      </c>
      <c r="E22" s="246">
        <f t="shared" si="2"/>
        <v>5.9042883778744563E-3</v>
      </c>
      <c r="F22" s="248">
        <f t="shared" si="1"/>
        <v>1.0565568676196395E-2</v>
      </c>
    </row>
    <row r="23" spans="1:8" ht="17.25" customHeight="1" x14ac:dyDescent="0.2">
      <c r="A23" s="434"/>
      <c r="B23" s="233">
        <v>6.3E-2</v>
      </c>
      <c r="C23" s="242">
        <f>'Input-data'!C22</f>
        <v>150</v>
      </c>
      <c r="D23" s="244">
        <f t="shared" si="0"/>
        <v>150</v>
      </c>
      <c r="E23" s="246">
        <f t="shared" si="2"/>
        <v>4.6612802983219395E-3</v>
      </c>
      <c r="F23" s="248">
        <f t="shared" si="1"/>
        <v>4.6612802983219395E-3</v>
      </c>
    </row>
    <row r="24" spans="1:8" ht="17.25" customHeight="1" x14ac:dyDescent="0.2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25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">
      <c r="C27" s="1"/>
      <c r="D27" s="1"/>
      <c r="E27" s="1"/>
      <c r="F27" s="1"/>
    </row>
    <row r="28" spans="1:8" ht="19.5" customHeight="1" x14ac:dyDescent="0.25">
      <c r="A28" s="41" t="s">
        <v>62</v>
      </c>
      <c r="C28" s="1"/>
      <c r="D28" s="1"/>
      <c r="E28" s="1"/>
      <c r="F28" s="1"/>
    </row>
    <row r="29" spans="1:8" ht="13.5" thickBot="1" x14ac:dyDescent="0.25"/>
    <row r="30" spans="1:8" ht="20.25" customHeight="1" x14ac:dyDescent="0.2">
      <c r="A30" s="422" t="s">
        <v>63</v>
      </c>
      <c r="B30" s="423"/>
      <c r="C30" s="412">
        <f ca="1">SUM(Interpolation!E3:E403)*0.0025</f>
        <v>23.595449464444133</v>
      </c>
      <c r="D30" s="413"/>
      <c r="E30" s="241" t="s">
        <v>197</v>
      </c>
      <c r="F30" s="241"/>
      <c r="G30" s="241"/>
      <c r="H30" s="241"/>
    </row>
    <row r="31" spans="1:8" ht="20.25" customHeight="1" x14ac:dyDescent="0.2">
      <c r="A31" s="424" t="s">
        <v>68</v>
      </c>
      <c r="B31" s="425"/>
      <c r="C31" s="408">
        <f ca="1">(C45*C39)^0.5</f>
        <v>9.8806352867143499</v>
      </c>
      <c r="D31" s="409"/>
    </row>
    <row r="32" spans="1:8" ht="20.25" customHeight="1" x14ac:dyDescent="0.2">
      <c r="A32" s="420" t="s">
        <v>15</v>
      </c>
      <c r="B32" s="421"/>
      <c r="C32" s="408">
        <f ca="1">C31/C33</f>
        <v>2.1586285714285718</v>
      </c>
      <c r="D32" s="409"/>
    </row>
    <row r="33" spans="1:6" ht="20.25" customHeight="1" x14ac:dyDescent="0.2">
      <c r="A33" s="418" t="s">
        <v>69</v>
      </c>
      <c r="B33" s="419"/>
      <c r="C33" s="408">
        <f ca="1">(C45/C39)^0.5</f>
        <v>4.5772743942582883</v>
      </c>
      <c r="D33" s="409"/>
    </row>
    <row r="34" spans="1:6" ht="20.25" customHeight="1" x14ac:dyDescent="0.2">
      <c r="A34" s="420" t="s">
        <v>12</v>
      </c>
      <c r="B34" s="421"/>
      <c r="C34" s="408">
        <f ca="1">STDEV(Interpolation!E3:E403)</f>
        <v>27.067852122385741</v>
      </c>
      <c r="D34" s="409"/>
    </row>
    <row r="35" spans="1:6" ht="20.25" customHeight="1" x14ac:dyDescent="0.2">
      <c r="A35" s="416" t="s">
        <v>76</v>
      </c>
      <c r="B35" s="417"/>
      <c r="C35" s="414">
        <f>geometric_std_dev!G21</f>
        <v>2.4137836613680395</v>
      </c>
      <c r="D35" s="415"/>
      <c r="E35" s="228"/>
    </row>
    <row r="36" spans="1:6" ht="20.25" customHeight="1" x14ac:dyDescent="0.2">
      <c r="A36" s="420" t="s">
        <v>10</v>
      </c>
      <c r="B36" s="421"/>
      <c r="C36" s="408">
        <f ca="1">SKEW(Interpolation!E3:E403)</f>
        <v>1.8488546578687692</v>
      </c>
      <c r="D36" s="409"/>
      <c r="E36" s="228"/>
      <c r="F36" s="228"/>
    </row>
    <row r="37" spans="1:6" ht="20.25" customHeight="1" x14ac:dyDescent="0.2">
      <c r="A37" s="420" t="s">
        <v>9</v>
      </c>
      <c r="B37" s="421"/>
      <c r="C37" s="408">
        <f ca="1">KURT(Interpolation!E3:E403)</f>
        <v>3.1126745657482604</v>
      </c>
      <c r="D37" s="409"/>
      <c r="E37" s="228"/>
      <c r="F37" s="228"/>
    </row>
    <row r="38" spans="1:6" ht="20.25" customHeight="1" x14ac:dyDescent="0.2">
      <c r="A38" s="420" t="s">
        <v>7</v>
      </c>
      <c r="B38" s="421"/>
      <c r="C38" s="408">
        <f ca="1">Interpolation!E363</f>
        <v>0.44863636363636367</v>
      </c>
      <c r="D38" s="409"/>
      <c r="E38" s="228"/>
      <c r="F38" s="228"/>
    </row>
    <row r="39" spans="1:6" ht="20.25" customHeight="1" x14ac:dyDescent="0.2">
      <c r="A39" s="420" t="s">
        <v>16</v>
      </c>
      <c r="B39" s="421"/>
      <c r="C39" s="408">
        <f ca="1">Interpolation!E339</f>
        <v>2.1586285714285713</v>
      </c>
      <c r="D39" s="409"/>
      <c r="E39" s="228"/>
      <c r="F39" s="228"/>
    </row>
    <row r="40" spans="1:6" ht="20.25" customHeight="1" x14ac:dyDescent="0.2">
      <c r="A40" s="420" t="s">
        <v>18</v>
      </c>
      <c r="B40" s="421"/>
      <c r="C40" s="408">
        <f ca="1">Interpolation!E303</f>
        <v>5.3420365535248067</v>
      </c>
      <c r="D40" s="409"/>
      <c r="E40" s="228"/>
      <c r="F40" s="228"/>
    </row>
    <row r="41" spans="1:6" ht="20.25" customHeight="1" x14ac:dyDescent="0.2">
      <c r="A41" s="418" t="s">
        <v>50</v>
      </c>
      <c r="B41" s="419"/>
      <c r="C41" s="408">
        <f ca="1">Interpolation!E283</f>
        <v>7.0224543080939963</v>
      </c>
      <c r="D41" s="409"/>
      <c r="E41" s="228"/>
      <c r="F41" s="228"/>
    </row>
    <row r="42" spans="1:6" ht="20.25" customHeight="1" x14ac:dyDescent="0.25">
      <c r="A42" s="416" t="s">
        <v>51</v>
      </c>
      <c r="B42" s="417"/>
      <c r="C42" s="414">
        <f ca="1">Interpolation!E203</f>
        <v>14.219081272084807</v>
      </c>
      <c r="D42" s="415"/>
      <c r="E42" s="295">
        <f ca="1">17.5*(C42/1000)^(-1/6)</f>
        <v>35.554354033204341</v>
      </c>
      <c r="F42" s="228"/>
    </row>
    <row r="43" spans="1:6" ht="20.25" customHeight="1" x14ac:dyDescent="0.2">
      <c r="A43" s="418" t="s">
        <v>47</v>
      </c>
      <c r="B43" s="419"/>
      <c r="C43" s="408">
        <f ca="1">Interpolation!E163</f>
        <v>19.348652202498357</v>
      </c>
      <c r="D43" s="409"/>
      <c r="E43" s="296"/>
      <c r="F43" s="228"/>
    </row>
    <row r="44" spans="1:6" ht="20.25" customHeight="1" x14ac:dyDescent="0.2">
      <c r="A44" s="420" t="s">
        <v>19</v>
      </c>
      <c r="B44" s="421"/>
      <c r="C44" s="408">
        <f ca="1">Interpolation!E103</f>
        <v>29.186719263642345</v>
      </c>
      <c r="D44" s="409"/>
      <c r="E44" s="296"/>
      <c r="F44" s="228"/>
    </row>
    <row r="45" spans="1:6" ht="20.25" customHeight="1" x14ac:dyDescent="0.2">
      <c r="A45" s="426" t="s">
        <v>17</v>
      </c>
      <c r="B45" s="427"/>
      <c r="C45" s="408">
        <f ca="1">Interpolation!E67</f>
        <v>45.226378896882494</v>
      </c>
      <c r="D45" s="409"/>
      <c r="E45" s="296"/>
      <c r="F45" s="228"/>
    </row>
    <row r="46" spans="1:6" ht="20.25" customHeight="1" x14ac:dyDescent="0.2">
      <c r="A46" s="426" t="s">
        <v>8</v>
      </c>
      <c r="B46" s="427"/>
      <c r="C46" s="408">
        <f ca="1">Interpolation!E43</f>
        <v>60.2745803357314</v>
      </c>
      <c r="D46" s="409"/>
      <c r="E46" s="296">
        <f ca="1">23.5*(2*C46/1000)^(-1/6)</f>
        <v>33.435449317802515</v>
      </c>
      <c r="F46" s="228"/>
    </row>
    <row r="47" spans="1:6" ht="20.25" customHeight="1" x14ac:dyDescent="0.2">
      <c r="A47" s="428" t="s">
        <v>48</v>
      </c>
      <c r="B47" s="429"/>
      <c r="C47" s="408">
        <f ca="1">C43/C38</f>
        <v>43.127694878922377</v>
      </c>
      <c r="D47" s="409"/>
      <c r="E47" s="228"/>
      <c r="F47" s="228"/>
    </row>
    <row r="48" spans="1:6" ht="20.25" customHeight="1" thickBot="1" x14ac:dyDescent="0.25">
      <c r="A48" s="430" t="s">
        <v>49</v>
      </c>
      <c r="B48" s="431"/>
      <c r="C48" s="410">
        <f ca="1">C41^2/(C43*C38)</f>
        <v>5.6811028830072692</v>
      </c>
      <c r="D48" s="411"/>
      <c r="E48" s="228"/>
      <c r="F48" s="228"/>
    </row>
    <row r="49" spans="1:5" ht="20.25" customHeight="1" x14ac:dyDescent="0.2">
      <c r="A49" s="393" t="s">
        <v>184</v>
      </c>
      <c r="B49" s="394"/>
      <c r="C49" s="394"/>
      <c r="D49" s="395"/>
    </row>
    <row r="50" spans="1:5" ht="20.25" customHeight="1" x14ac:dyDescent="0.2">
      <c r="A50" s="398" t="s">
        <v>179</v>
      </c>
      <c r="B50" s="399"/>
      <c r="C50" s="396">
        <f ca="1">-0.0333+(0.4665/((1000*C42/1000)^0.21))</f>
        <v>0.23384596898135113</v>
      </c>
      <c r="D50" s="397"/>
    </row>
    <row r="51" spans="1:5" ht="20.25" customHeight="1" x14ac:dyDescent="0.2">
      <c r="A51" s="400" t="s">
        <v>180</v>
      </c>
      <c r="B51" s="401"/>
      <c r="C51" s="404">
        <f ca="1">0.13+(0.21/((1000*C42/1000+0.002)^0.21))</f>
        <v>0.25025508368423199</v>
      </c>
      <c r="D51" s="405"/>
    </row>
    <row r="52" spans="1:5" ht="20.25" customHeight="1" x14ac:dyDescent="0.2">
      <c r="A52" s="398" t="s">
        <v>181</v>
      </c>
      <c r="B52" s="399"/>
      <c r="C52" s="396">
        <f>0.621*EXP(-0.457*C35)</f>
        <v>0.20607330369835092</v>
      </c>
      <c r="D52" s="397"/>
    </row>
    <row r="53" spans="1:5" ht="20.25" customHeight="1" x14ac:dyDescent="0.2">
      <c r="A53" s="400" t="s">
        <v>182</v>
      </c>
      <c r="B53" s="401"/>
      <c r="C53" s="404">
        <f>'Berechnung_Yu&amp;Stand'!J1086</f>
        <v>0.1438252459135809</v>
      </c>
      <c r="D53" s="405"/>
    </row>
    <row r="54" spans="1:5" ht="20.25" customHeight="1" thickBot="1" x14ac:dyDescent="0.25">
      <c r="A54" s="402" t="s">
        <v>183</v>
      </c>
      <c r="B54" s="403"/>
      <c r="C54" s="406">
        <f>0.353-0.068*C35+0.146*F20</f>
        <v>0.20551342575661902</v>
      </c>
      <c r="D54" s="407"/>
    </row>
    <row r="61" spans="1:5" x14ac:dyDescent="0.2">
      <c r="C61" s="13" t="s">
        <v>64</v>
      </c>
      <c r="E61" s="13" t="s">
        <v>65</v>
      </c>
    </row>
    <row r="64" spans="1:5" x14ac:dyDescent="0.2">
      <c r="C64" s="13" t="s">
        <v>64</v>
      </c>
      <c r="E64" s="13" t="s">
        <v>66</v>
      </c>
    </row>
    <row r="68" spans="3:5" x14ac:dyDescent="0.2">
      <c r="C68" s="13" t="s">
        <v>64</v>
      </c>
      <c r="E68" s="13" t="s">
        <v>67</v>
      </c>
    </row>
    <row r="71" spans="3:5" x14ac:dyDescent="0.2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9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40625" defaultRowHeight="12.75" x14ac:dyDescent="0.2"/>
  <sheetData/>
  <phoneticPr fontId="9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ColWidth="9.140625" defaultRowHeight="12.75" x14ac:dyDescent="0.2"/>
  <sheetData/>
  <phoneticPr fontId="9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40625" defaultRowHeight="12.75" x14ac:dyDescent="0.2"/>
  <cols>
    <col min="1" max="1" width="25.42578125" customWidth="1"/>
    <col min="2" max="2" width="18.42578125" customWidth="1"/>
    <col min="3" max="3" width="9.140625" customWidth="1"/>
    <col min="4" max="4" width="24.7109375" customWidth="1"/>
    <col min="5" max="5" width="20.42578125" customWidth="1"/>
  </cols>
  <sheetData>
    <row r="1" spans="1:5" x14ac:dyDescent="0.2">
      <c r="A1" s="8" t="e">
        <f>#REF!</f>
        <v>#REF!</v>
      </c>
      <c r="B1" s="4"/>
      <c r="D1" s="3"/>
      <c r="E1" t="e">
        <f>#REF!</f>
        <v>#REF!</v>
      </c>
    </row>
    <row r="2" spans="1:5" ht="13.5" thickBot="1" x14ac:dyDescent="0.25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5" thickBot="1" x14ac:dyDescent="0.25">
      <c r="D3" s="2">
        <v>100</v>
      </c>
      <c r="E3" s="6">
        <f ca="1">E4</f>
        <v>123.20895985401455</v>
      </c>
    </row>
    <row r="4" spans="1:5" x14ac:dyDescent="0.2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123.20895985401455</v>
      </c>
    </row>
    <row r="5" spans="1:5" x14ac:dyDescent="0.2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121.41791970802922</v>
      </c>
    </row>
    <row r="6" spans="1:5" x14ac:dyDescent="0.2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119.62687956204377</v>
      </c>
    </row>
    <row r="7" spans="1:5" x14ac:dyDescent="0.2">
      <c r="A7" s="16">
        <f>Statistik!F23*100</f>
        <v>0.46612802983219392</v>
      </c>
      <c r="B7" s="18">
        <f>'Input-data'!B22</f>
        <v>6.3E-2</v>
      </c>
      <c r="D7" s="2">
        <v>99</v>
      </c>
      <c r="E7" s="6">
        <f t="shared" ca="1" si="0"/>
        <v>117.83583941605843</v>
      </c>
    </row>
    <row r="8" spans="1:5" x14ac:dyDescent="0.2">
      <c r="A8" s="16">
        <f>Statistik!F22*100</f>
        <v>1.0565568676196395</v>
      </c>
      <c r="B8" s="18">
        <v>0.125</v>
      </c>
      <c r="D8" s="2">
        <v>98.75</v>
      </c>
      <c r="E8" s="6">
        <f t="shared" ca="1" si="0"/>
        <v>116.04479927007299</v>
      </c>
    </row>
    <row r="9" spans="1:5" x14ac:dyDescent="0.2">
      <c r="A9" s="16">
        <f>Statistik!F21*100</f>
        <v>4.568054692355501</v>
      </c>
      <c r="B9" s="18">
        <f>'Input-data'!B20</f>
        <v>0.25</v>
      </c>
      <c r="D9" s="2">
        <v>98.5</v>
      </c>
      <c r="E9" s="6">
        <f t="shared" ca="1" si="0"/>
        <v>114.25375912408754</v>
      </c>
    </row>
    <row r="10" spans="1:5" x14ac:dyDescent="0.2">
      <c r="A10" s="16">
        <f>Statistik!F20*100</f>
        <v>11.404599129894343</v>
      </c>
      <c r="B10" s="18">
        <f>'Input-data'!B19</f>
        <v>0.5</v>
      </c>
      <c r="D10" s="2">
        <v>98.25</v>
      </c>
      <c r="E10" s="6">
        <f t="shared" ca="1" si="0"/>
        <v>112.4627189781022</v>
      </c>
    </row>
    <row r="11" spans="1:5" x14ac:dyDescent="0.2">
      <c r="A11" s="16">
        <f>Statistik!F19*100</f>
        <v>13.300186451211932</v>
      </c>
      <c r="B11" s="18">
        <f>'Input-data'!B18</f>
        <v>1</v>
      </c>
      <c r="D11" s="2">
        <v>98</v>
      </c>
      <c r="E11" s="6">
        <f t="shared" ca="1" si="0"/>
        <v>110.67167883211675</v>
      </c>
    </row>
    <row r="12" spans="1:5" x14ac:dyDescent="0.2">
      <c r="A12" s="16">
        <f>Statistik!F18*100</f>
        <v>15.568676196395275</v>
      </c>
      <c r="B12" s="18">
        <f>'Input-data'!B17</f>
        <v>2</v>
      </c>
      <c r="D12" s="2">
        <v>97.75</v>
      </c>
      <c r="E12" s="6">
        <f t="shared" ca="1" si="0"/>
        <v>108.88063868613142</v>
      </c>
    </row>
    <row r="13" spans="1:5" x14ac:dyDescent="0.2">
      <c r="A13" s="16">
        <f>Statistik!F17*100</f>
        <v>21.006836544437537</v>
      </c>
      <c r="B13" s="18">
        <f>'Input-data'!B16</f>
        <v>4</v>
      </c>
      <c r="D13" s="2">
        <v>97.5</v>
      </c>
      <c r="E13" s="6">
        <f t="shared" ca="1" si="0"/>
        <v>107.08959854014597</v>
      </c>
    </row>
    <row r="14" spans="1:5" x14ac:dyDescent="0.2">
      <c r="A14" s="16">
        <f>Statistik!F16*100</f>
        <v>32.908638906152888</v>
      </c>
      <c r="B14" s="18">
        <f>'Input-data'!B15</f>
        <v>8</v>
      </c>
      <c r="D14" s="2">
        <v>97.25</v>
      </c>
      <c r="E14" s="6">
        <f t="shared" ca="1" si="0"/>
        <v>105.29855839416064</v>
      </c>
    </row>
    <row r="15" spans="1:5" x14ac:dyDescent="0.2">
      <c r="A15" s="16">
        <f>Statistik!F15*100</f>
        <v>54.89434431323803</v>
      </c>
      <c r="B15" s="18">
        <f>'Input-data'!B14</f>
        <v>16</v>
      </c>
      <c r="D15" s="2">
        <v>97</v>
      </c>
      <c r="E15" s="6">
        <f t="shared" ca="1" si="0"/>
        <v>103.50751824817519</v>
      </c>
    </row>
    <row r="16" spans="1:5" x14ac:dyDescent="0.2">
      <c r="A16" s="16">
        <f>Statistik!F14*100</f>
        <v>78.527035425730261</v>
      </c>
      <c r="B16" s="18">
        <f>'Input-data'!B13</f>
        <v>31.5</v>
      </c>
      <c r="D16" s="2">
        <v>96.75</v>
      </c>
      <c r="E16" s="6">
        <f t="shared" ca="1" si="0"/>
        <v>101.71647810218974</v>
      </c>
    </row>
    <row r="17" spans="1:5" x14ac:dyDescent="0.2">
      <c r="A17" s="16">
        <f>Statistik!F13*100</f>
        <v>91.485394655065249</v>
      </c>
      <c r="B17" s="18">
        <v>64</v>
      </c>
      <c r="D17" s="2">
        <v>96.5</v>
      </c>
      <c r="E17" s="6">
        <f t="shared" ca="1" si="0"/>
        <v>99.925437956204405</v>
      </c>
    </row>
    <row r="18" spans="1:5" x14ac:dyDescent="0.2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98.134397810218957</v>
      </c>
    </row>
    <row r="19" spans="1:5" ht="13.5" thickBot="1" x14ac:dyDescent="0.25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96.343357664233622</v>
      </c>
    </row>
    <row r="20" spans="1:5" x14ac:dyDescent="0.2">
      <c r="D20" s="2">
        <v>95.75</v>
      </c>
      <c r="E20" s="6">
        <f t="shared" ca="1" si="0"/>
        <v>94.552317518248174</v>
      </c>
    </row>
    <row r="21" spans="1:5" x14ac:dyDescent="0.2">
      <c r="D21" s="2">
        <v>95.5</v>
      </c>
      <c r="E21" s="6">
        <f t="shared" ca="1" si="0"/>
        <v>92.761277372262839</v>
      </c>
    </row>
    <row r="22" spans="1:5" x14ac:dyDescent="0.2">
      <c r="D22" s="2">
        <v>95.25</v>
      </c>
      <c r="E22" s="6">
        <f t="shared" ca="1" si="0"/>
        <v>90.970237226277391</v>
      </c>
    </row>
    <row r="23" spans="1:5" x14ac:dyDescent="0.2">
      <c r="D23" s="2">
        <v>95</v>
      </c>
      <c r="E23" s="6">
        <f t="shared" ca="1" si="0"/>
        <v>89.179197080291942</v>
      </c>
    </row>
    <row r="24" spans="1:5" x14ac:dyDescent="0.2">
      <c r="D24" s="2">
        <v>94.75</v>
      </c>
      <c r="E24" s="6">
        <f t="shared" ca="1" si="0"/>
        <v>87.388156934306608</v>
      </c>
    </row>
    <row r="25" spans="1:5" x14ac:dyDescent="0.2">
      <c r="D25" s="2">
        <v>94.5</v>
      </c>
      <c r="E25" s="6">
        <f t="shared" ca="1" si="0"/>
        <v>85.597116788321159</v>
      </c>
    </row>
    <row r="26" spans="1:5" x14ac:dyDescent="0.2">
      <c r="D26" s="2">
        <v>94.25</v>
      </c>
      <c r="E26" s="6">
        <f t="shared" ca="1" si="0"/>
        <v>83.806076642335825</v>
      </c>
    </row>
    <row r="27" spans="1:5" x14ac:dyDescent="0.2">
      <c r="D27" s="2">
        <v>94</v>
      </c>
      <c r="E27" s="6">
        <f t="shared" ca="1" si="0"/>
        <v>82.015036496350376</v>
      </c>
    </row>
    <row r="28" spans="1:5" x14ac:dyDescent="0.2">
      <c r="D28" s="2">
        <v>93.75</v>
      </c>
      <c r="E28" s="6">
        <f t="shared" ca="1" si="0"/>
        <v>80.223996350365042</v>
      </c>
    </row>
    <row r="29" spans="1:5" x14ac:dyDescent="0.2">
      <c r="D29" s="2">
        <v>93.5</v>
      </c>
      <c r="E29" s="6">
        <f t="shared" ca="1" si="0"/>
        <v>78.432956204379593</v>
      </c>
    </row>
    <row r="30" spans="1:5" x14ac:dyDescent="0.2">
      <c r="D30" s="2">
        <v>93.25</v>
      </c>
      <c r="E30" s="6">
        <f t="shared" ca="1" si="0"/>
        <v>76.641916058394145</v>
      </c>
    </row>
    <row r="31" spans="1:5" x14ac:dyDescent="0.2">
      <c r="D31" s="2">
        <v>93</v>
      </c>
      <c r="E31" s="6">
        <f t="shared" ca="1" si="0"/>
        <v>74.85087591240881</v>
      </c>
    </row>
    <row r="32" spans="1:5" x14ac:dyDescent="0.2">
      <c r="D32" s="2">
        <v>92.75</v>
      </c>
      <c r="E32" s="6">
        <f t="shared" ca="1" si="0"/>
        <v>73.059835766423362</v>
      </c>
    </row>
    <row r="33" spans="4:5" x14ac:dyDescent="0.2">
      <c r="D33" s="2">
        <v>92.5</v>
      </c>
      <c r="E33" s="6">
        <f t="shared" ca="1" si="0"/>
        <v>71.268795620438027</v>
      </c>
    </row>
    <row r="34" spans="4:5" x14ac:dyDescent="0.2">
      <c r="D34" s="2">
        <v>92.25</v>
      </c>
      <c r="E34" s="6">
        <f t="shared" ca="1" si="0"/>
        <v>69.477755474452579</v>
      </c>
    </row>
    <row r="35" spans="4:5" x14ac:dyDescent="0.2">
      <c r="D35" s="2">
        <v>92</v>
      </c>
      <c r="E35" s="6">
        <f t="shared" ca="1" si="0"/>
        <v>67.686715328467244</v>
      </c>
    </row>
    <row r="36" spans="4:5" x14ac:dyDescent="0.2">
      <c r="D36" s="2">
        <v>91.75</v>
      </c>
      <c r="E36" s="6">
        <f t="shared" ca="1" si="0"/>
        <v>65.895675182481796</v>
      </c>
    </row>
    <row r="37" spans="4:5" x14ac:dyDescent="0.2">
      <c r="D37" s="2">
        <v>91.5</v>
      </c>
      <c r="E37" s="6">
        <f t="shared" ca="1" si="0"/>
        <v>64.104635036496347</v>
      </c>
    </row>
    <row r="38" spans="4:5" x14ac:dyDescent="0.2">
      <c r="D38" s="2">
        <v>91.25</v>
      </c>
      <c r="E38" s="6">
        <f t="shared" ca="1" si="0"/>
        <v>63.409622302158283</v>
      </c>
    </row>
    <row r="39" spans="4:5" x14ac:dyDescent="0.2">
      <c r="D39" s="2">
        <v>91</v>
      </c>
      <c r="E39" s="6">
        <f t="shared" ca="1" si="0"/>
        <v>62.782613908872889</v>
      </c>
    </row>
    <row r="40" spans="4:5" x14ac:dyDescent="0.2">
      <c r="D40" s="2">
        <v>90.75</v>
      </c>
      <c r="E40" s="6">
        <f t="shared" ca="1" si="0"/>
        <v>62.155605515587524</v>
      </c>
    </row>
    <row r="41" spans="4:5" x14ac:dyDescent="0.2">
      <c r="D41" s="2">
        <v>90.5</v>
      </c>
      <c r="E41" s="6">
        <f t="shared" ca="1" si="0"/>
        <v>61.528597122302159</v>
      </c>
    </row>
    <row r="42" spans="4:5" x14ac:dyDescent="0.2">
      <c r="D42" s="2">
        <v>90.25</v>
      </c>
      <c r="E42" s="6">
        <f t="shared" ca="1" si="0"/>
        <v>60.901588729016794</v>
      </c>
    </row>
    <row r="43" spans="4:5" x14ac:dyDescent="0.2">
      <c r="D43" s="2">
        <v>90</v>
      </c>
      <c r="E43" s="6">
        <f t="shared" ca="1" si="0"/>
        <v>60.2745803357314</v>
      </c>
    </row>
    <row r="44" spans="4:5" x14ac:dyDescent="0.2">
      <c r="D44" s="2">
        <v>89.75</v>
      </c>
      <c r="E44" s="6">
        <f t="shared" ca="1" si="0"/>
        <v>59.647571942446035</v>
      </c>
    </row>
    <row r="45" spans="4:5" x14ac:dyDescent="0.2">
      <c r="D45" s="2">
        <v>89.5</v>
      </c>
      <c r="E45" s="6">
        <f t="shared" ca="1" si="0"/>
        <v>59.02056354916067</v>
      </c>
    </row>
    <row r="46" spans="4:5" x14ac:dyDescent="0.2">
      <c r="D46" s="2">
        <v>89.25</v>
      </c>
      <c r="E46" s="6">
        <f t="shared" ca="1" si="0"/>
        <v>58.393555155875305</v>
      </c>
    </row>
    <row r="47" spans="4:5" x14ac:dyDescent="0.2">
      <c r="D47" s="2">
        <v>89</v>
      </c>
      <c r="E47" s="6">
        <f t="shared" ca="1" si="0"/>
        <v>57.766546762589911</v>
      </c>
    </row>
    <row r="48" spans="4:5" x14ac:dyDescent="0.2">
      <c r="D48" s="2">
        <v>88.75</v>
      </c>
      <c r="E48" s="6">
        <f t="shared" ca="1" si="0"/>
        <v>57.139538369304546</v>
      </c>
    </row>
    <row r="49" spans="4:5" x14ac:dyDescent="0.2">
      <c r="D49" s="2">
        <v>88.5</v>
      </c>
      <c r="E49" s="6">
        <f t="shared" ca="1" si="0"/>
        <v>56.512529976019181</v>
      </c>
    </row>
    <row r="50" spans="4:5" x14ac:dyDescent="0.2">
      <c r="D50" s="2">
        <v>88.25</v>
      </c>
      <c r="E50" s="6">
        <f t="shared" ca="1" si="0"/>
        <v>55.885521582733816</v>
      </c>
    </row>
    <row r="51" spans="4:5" x14ac:dyDescent="0.2">
      <c r="D51" s="2">
        <v>88</v>
      </c>
      <c r="E51" s="6">
        <f t="shared" ca="1" si="0"/>
        <v>55.258513189448422</v>
      </c>
    </row>
    <row r="52" spans="4:5" x14ac:dyDescent="0.2">
      <c r="D52" s="2">
        <v>87.75</v>
      </c>
      <c r="E52" s="6">
        <f t="shared" ca="1" si="0"/>
        <v>54.631504796163057</v>
      </c>
    </row>
    <row r="53" spans="4:5" x14ac:dyDescent="0.2">
      <c r="D53" s="2">
        <v>87.5</v>
      </c>
      <c r="E53" s="6">
        <f t="shared" ca="1" si="0"/>
        <v>54.004496402877692</v>
      </c>
    </row>
    <row r="54" spans="4:5" x14ac:dyDescent="0.2">
      <c r="D54" s="2">
        <v>87.25</v>
      </c>
      <c r="E54" s="6">
        <f t="shared" ca="1" si="0"/>
        <v>53.377488009592327</v>
      </c>
    </row>
    <row r="55" spans="4:5" x14ac:dyDescent="0.2">
      <c r="D55" s="2">
        <v>87</v>
      </c>
      <c r="E55" s="6">
        <f t="shared" ca="1" si="0"/>
        <v>52.750479616306961</v>
      </c>
    </row>
    <row r="56" spans="4:5" x14ac:dyDescent="0.2">
      <c r="D56" s="2">
        <v>86.75</v>
      </c>
      <c r="E56" s="6">
        <f t="shared" ca="1" si="0"/>
        <v>52.123471223021568</v>
      </c>
    </row>
    <row r="57" spans="4:5" x14ac:dyDescent="0.2">
      <c r="D57" s="2">
        <v>86.5</v>
      </c>
      <c r="E57" s="6">
        <f t="shared" ca="1" si="0"/>
        <v>51.496462829736203</v>
      </c>
    </row>
    <row r="58" spans="4:5" x14ac:dyDescent="0.2">
      <c r="D58" s="2">
        <v>86.25</v>
      </c>
      <c r="E58" s="6">
        <f t="shared" ca="1" si="0"/>
        <v>50.869454436450837</v>
      </c>
    </row>
    <row r="59" spans="4:5" x14ac:dyDescent="0.2">
      <c r="D59" s="2">
        <v>86</v>
      </c>
      <c r="E59" s="6">
        <f t="shared" ca="1" si="0"/>
        <v>50.242446043165472</v>
      </c>
    </row>
    <row r="60" spans="4:5" x14ac:dyDescent="0.2">
      <c r="D60" s="2">
        <v>85.75</v>
      </c>
      <c r="E60" s="6">
        <f t="shared" ca="1" si="0"/>
        <v>49.615437649880079</v>
      </c>
    </row>
    <row r="61" spans="4:5" x14ac:dyDescent="0.2">
      <c r="D61" s="2">
        <v>85.5</v>
      </c>
      <c r="E61" s="6">
        <f t="shared" ca="1" si="0"/>
        <v>48.988429256594713</v>
      </c>
    </row>
    <row r="62" spans="4:5" x14ac:dyDescent="0.2">
      <c r="D62" s="2">
        <v>85.25</v>
      </c>
      <c r="E62" s="6">
        <f t="shared" ca="1" si="0"/>
        <v>48.361420863309348</v>
      </c>
    </row>
    <row r="63" spans="4:5" x14ac:dyDescent="0.2">
      <c r="D63" s="2">
        <v>85</v>
      </c>
      <c r="E63" s="6">
        <f t="shared" ca="1" si="0"/>
        <v>47.734412470023983</v>
      </c>
    </row>
    <row r="64" spans="4:5" x14ac:dyDescent="0.2">
      <c r="D64" s="2">
        <v>84.75</v>
      </c>
      <c r="E64" s="6">
        <f t="shared" ca="1" si="0"/>
        <v>47.10740407673859</v>
      </c>
    </row>
    <row r="65" spans="4:5" x14ac:dyDescent="0.2">
      <c r="D65" s="2">
        <v>84.5</v>
      </c>
      <c r="E65" s="6">
        <f t="shared" ca="1" si="0"/>
        <v>46.480395683453224</v>
      </c>
    </row>
    <row r="66" spans="4:5" x14ac:dyDescent="0.2">
      <c r="D66" s="2">
        <v>84.25</v>
      </c>
      <c r="E66" s="6">
        <f t="shared" ca="1" si="0"/>
        <v>45.853387290167859</v>
      </c>
    </row>
    <row r="67" spans="4:5" x14ac:dyDescent="0.2">
      <c r="D67" s="2">
        <v>84</v>
      </c>
      <c r="E67" s="6">
        <f t="shared" ca="1" si="0"/>
        <v>45.226378896882494</v>
      </c>
    </row>
    <row r="68" spans="4:5" x14ac:dyDescent="0.2">
      <c r="D68" s="2">
        <v>83.75</v>
      </c>
      <c r="E68" s="6">
        <f t="shared" ca="1" si="0"/>
        <v>44.599370503597129</v>
      </c>
    </row>
    <row r="69" spans="4:5" x14ac:dyDescent="0.2">
      <c r="D69" s="2">
        <v>83.5</v>
      </c>
      <c r="E69" s="6">
        <f t="shared" ref="E69:E132" ca="1" si="1">FORECAST(D69,OFFSET($B$4:$B$19,MATCH(D69,$A$4:$A$19,1)-1,0,2),OFFSET($A$4:$A$19,MATCH(D69,$A$4:$A$19,1)-1,0,2))</f>
        <v>43.972362110311735</v>
      </c>
    </row>
    <row r="70" spans="4:5" x14ac:dyDescent="0.2">
      <c r="D70" s="2">
        <v>83.25</v>
      </c>
      <c r="E70" s="6">
        <f t="shared" ca="1" si="1"/>
        <v>43.34535371702637</v>
      </c>
    </row>
    <row r="71" spans="4:5" x14ac:dyDescent="0.2">
      <c r="D71" s="2">
        <v>83</v>
      </c>
      <c r="E71" s="6">
        <f t="shared" ca="1" si="1"/>
        <v>42.718345323741005</v>
      </c>
    </row>
    <row r="72" spans="4:5" x14ac:dyDescent="0.2">
      <c r="D72" s="2">
        <v>82.75</v>
      </c>
      <c r="E72" s="6">
        <f t="shared" ca="1" si="1"/>
        <v>42.09133693045564</v>
      </c>
    </row>
    <row r="73" spans="4:5" x14ac:dyDescent="0.2">
      <c r="D73" s="2">
        <v>82.5</v>
      </c>
      <c r="E73" s="6">
        <f t="shared" ca="1" si="1"/>
        <v>41.464328537170246</v>
      </c>
    </row>
    <row r="74" spans="4:5" x14ac:dyDescent="0.2">
      <c r="D74" s="2">
        <v>82.25</v>
      </c>
      <c r="E74" s="6">
        <f t="shared" ca="1" si="1"/>
        <v>40.837320143884881</v>
      </c>
    </row>
    <row r="75" spans="4:5" x14ac:dyDescent="0.2">
      <c r="D75" s="2">
        <v>82</v>
      </c>
      <c r="E75" s="6">
        <f t="shared" ca="1" si="1"/>
        <v>40.210311750599516</v>
      </c>
    </row>
    <row r="76" spans="4:5" x14ac:dyDescent="0.2">
      <c r="D76" s="2">
        <v>81.75</v>
      </c>
      <c r="E76" s="6">
        <f t="shared" ca="1" si="1"/>
        <v>39.583303357314151</v>
      </c>
    </row>
    <row r="77" spans="4:5" x14ac:dyDescent="0.2">
      <c r="D77" s="2">
        <v>81.5</v>
      </c>
      <c r="E77" s="6">
        <f t="shared" ca="1" si="1"/>
        <v>38.956294964028757</v>
      </c>
    </row>
    <row r="78" spans="4:5" x14ac:dyDescent="0.2">
      <c r="D78" s="2">
        <v>81.25</v>
      </c>
      <c r="E78" s="6">
        <f t="shared" ca="1" si="1"/>
        <v>38.329286570743392</v>
      </c>
    </row>
    <row r="79" spans="4:5" x14ac:dyDescent="0.2">
      <c r="D79" s="2">
        <v>81</v>
      </c>
      <c r="E79" s="6">
        <f t="shared" ca="1" si="1"/>
        <v>37.702278177458027</v>
      </c>
    </row>
    <row r="80" spans="4:5" x14ac:dyDescent="0.2">
      <c r="D80" s="2">
        <v>80.75</v>
      </c>
      <c r="E80" s="6">
        <f t="shared" ca="1" si="1"/>
        <v>37.075269784172662</v>
      </c>
    </row>
    <row r="81" spans="4:5" x14ac:dyDescent="0.2">
      <c r="D81" s="2">
        <v>80.5</v>
      </c>
      <c r="E81" s="6">
        <f t="shared" ca="1" si="1"/>
        <v>36.448261390887268</v>
      </c>
    </row>
    <row r="82" spans="4:5" x14ac:dyDescent="0.2">
      <c r="D82" s="2">
        <v>80.25</v>
      </c>
      <c r="E82" s="6">
        <f t="shared" ca="1" si="1"/>
        <v>35.821252997601903</v>
      </c>
    </row>
    <row r="83" spans="4:5" x14ac:dyDescent="0.2">
      <c r="D83" s="2">
        <v>80</v>
      </c>
      <c r="E83" s="6">
        <f t="shared" ca="1" si="1"/>
        <v>35.194244604316538</v>
      </c>
    </row>
    <row r="84" spans="4:5" x14ac:dyDescent="0.2">
      <c r="D84" s="2">
        <v>79.75</v>
      </c>
      <c r="E84" s="6">
        <f t="shared" ca="1" si="1"/>
        <v>34.567236211031172</v>
      </c>
    </row>
    <row r="85" spans="4:5" x14ac:dyDescent="0.2">
      <c r="D85" s="2">
        <v>79.5</v>
      </c>
      <c r="E85" s="6">
        <f t="shared" ca="1" si="1"/>
        <v>33.940227817745807</v>
      </c>
    </row>
    <row r="86" spans="4:5" x14ac:dyDescent="0.2">
      <c r="D86" s="2">
        <v>79.25</v>
      </c>
      <c r="E86" s="6">
        <f t="shared" ca="1" si="1"/>
        <v>33.313219424460414</v>
      </c>
    </row>
    <row r="87" spans="4:5" x14ac:dyDescent="0.2">
      <c r="D87" s="2">
        <v>79</v>
      </c>
      <c r="E87" s="6">
        <f t="shared" ca="1" si="1"/>
        <v>32.686211031175048</v>
      </c>
    </row>
    <row r="88" spans="4:5" x14ac:dyDescent="0.2">
      <c r="D88" s="2">
        <v>78.75</v>
      </c>
      <c r="E88" s="6">
        <f t="shared" ca="1" si="1"/>
        <v>32.059202637889683</v>
      </c>
    </row>
    <row r="89" spans="4:5" x14ac:dyDescent="0.2">
      <c r="D89" s="2">
        <v>78.5</v>
      </c>
      <c r="E89" s="6">
        <f t="shared" ca="1" si="1"/>
        <v>31.482268244575941</v>
      </c>
    </row>
    <row r="90" spans="4:5" x14ac:dyDescent="0.2">
      <c r="D90" s="2">
        <v>78.25</v>
      </c>
      <c r="E90" s="6">
        <f t="shared" ca="1" si="1"/>
        <v>31.31830046022354</v>
      </c>
    </row>
    <row r="91" spans="4:5" x14ac:dyDescent="0.2">
      <c r="D91" s="2">
        <v>78</v>
      </c>
      <c r="E91" s="6">
        <f t="shared" ca="1" si="1"/>
        <v>31.154332675871139</v>
      </c>
    </row>
    <row r="92" spans="4:5" x14ac:dyDescent="0.2">
      <c r="D92" s="2">
        <v>77.75</v>
      </c>
      <c r="E92" s="6">
        <f t="shared" ca="1" si="1"/>
        <v>30.990364891518745</v>
      </c>
    </row>
    <row r="93" spans="4:5" x14ac:dyDescent="0.2">
      <c r="D93" s="2">
        <v>77.5</v>
      </c>
      <c r="E93" s="6">
        <f t="shared" ca="1" si="1"/>
        <v>30.826397107166343</v>
      </c>
    </row>
    <row r="94" spans="4:5" x14ac:dyDescent="0.2">
      <c r="D94" s="2">
        <v>77.25</v>
      </c>
      <c r="E94" s="6">
        <f t="shared" ca="1" si="1"/>
        <v>30.662429322813942</v>
      </c>
    </row>
    <row r="95" spans="4:5" x14ac:dyDescent="0.2">
      <c r="D95" s="2">
        <v>77</v>
      </c>
      <c r="E95" s="6">
        <f t="shared" ca="1" si="1"/>
        <v>30.498461538461541</v>
      </c>
    </row>
    <row r="96" spans="4:5" x14ac:dyDescent="0.2">
      <c r="D96" s="2">
        <v>76.75</v>
      </c>
      <c r="E96" s="6">
        <f t="shared" ca="1" si="1"/>
        <v>30.33449375410914</v>
      </c>
    </row>
    <row r="97" spans="4:5" x14ac:dyDescent="0.2">
      <c r="D97" s="2">
        <v>76.5</v>
      </c>
      <c r="E97" s="6">
        <f t="shared" ca="1" si="1"/>
        <v>30.170525969756746</v>
      </c>
    </row>
    <row r="98" spans="4:5" x14ac:dyDescent="0.2">
      <c r="D98" s="2">
        <v>76.25</v>
      </c>
      <c r="E98" s="6">
        <f t="shared" ca="1" si="1"/>
        <v>30.006558185404344</v>
      </c>
    </row>
    <row r="99" spans="4:5" x14ac:dyDescent="0.2">
      <c r="D99" s="2">
        <v>76</v>
      </c>
      <c r="E99" s="6">
        <f t="shared" ca="1" si="1"/>
        <v>29.842590401051943</v>
      </c>
    </row>
    <row r="100" spans="4:5" x14ac:dyDescent="0.2">
      <c r="D100" s="2">
        <v>75.75</v>
      </c>
      <c r="E100" s="6">
        <f t="shared" ca="1" si="1"/>
        <v>29.678622616699542</v>
      </c>
    </row>
    <row r="101" spans="4:5" x14ac:dyDescent="0.2">
      <c r="D101" s="2">
        <v>75.5</v>
      </c>
      <c r="E101" s="6">
        <f t="shared" ca="1" si="1"/>
        <v>29.514654832347141</v>
      </c>
    </row>
    <row r="102" spans="4:5" x14ac:dyDescent="0.2">
      <c r="D102" s="2">
        <v>75.25</v>
      </c>
      <c r="E102" s="6">
        <f t="shared" ca="1" si="1"/>
        <v>29.350687047994747</v>
      </c>
    </row>
    <row r="103" spans="4:5" x14ac:dyDescent="0.2">
      <c r="D103" s="2">
        <v>75</v>
      </c>
      <c r="E103" s="6">
        <f t="shared" ca="1" si="1"/>
        <v>29.186719263642345</v>
      </c>
    </row>
    <row r="104" spans="4:5" x14ac:dyDescent="0.2">
      <c r="D104" s="2">
        <v>74.75</v>
      </c>
      <c r="E104" s="6">
        <f t="shared" ca="1" si="1"/>
        <v>29.022751479289944</v>
      </c>
    </row>
    <row r="105" spans="4:5" x14ac:dyDescent="0.2">
      <c r="D105" s="2">
        <v>74.5</v>
      </c>
      <c r="E105" s="6">
        <f t="shared" ca="1" si="1"/>
        <v>28.858783694937543</v>
      </c>
    </row>
    <row r="106" spans="4:5" x14ac:dyDescent="0.2">
      <c r="D106" s="2">
        <v>74.25</v>
      </c>
      <c r="E106" s="6">
        <f t="shared" ca="1" si="1"/>
        <v>28.694815910585149</v>
      </c>
    </row>
    <row r="107" spans="4:5" x14ac:dyDescent="0.2">
      <c r="D107" s="2">
        <v>74</v>
      </c>
      <c r="E107" s="6">
        <f t="shared" ca="1" si="1"/>
        <v>28.530848126232748</v>
      </c>
    </row>
    <row r="108" spans="4:5" x14ac:dyDescent="0.2">
      <c r="D108" s="2">
        <v>73.75</v>
      </c>
      <c r="E108" s="6">
        <f t="shared" ca="1" si="1"/>
        <v>28.366880341880346</v>
      </c>
    </row>
    <row r="109" spans="4:5" x14ac:dyDescent="0.2">
      <c r="D109" s="2">
        <v>73.5</v>
      </c>
      <c r="E109" s="6">
        <f t="shared" ca="1" si="1"/>
        <v>28.202912557527945</v>
      </c>
    </row>
    <row r="110" spans="4:5" x14ac:dyDescent="0.2">
      <c r="D110" s="2">
        <v>73.25</v>
      </c>
      <c r="E110" s="6">
        <f t="shared" ca="1" si="1"/>
        <v>28.038944773175544</v>
      </c>
    </row>
    <row r="111" spans="4:5" x14ac:dyDescent="0.2">
      <c r="D111" s="2">
        <v>73</v>
      </c>
      <c r="E111" s="6">
        <f t="shared" ca="1" si="1"/>
        <v>27.87497698882315</v>
      </c>
    </row>
    <row r="112" spans="4:5" x14ac:dyDescent="0.2">
      <c r="D112" s="2">
        <v>72.75</v>
      </c>
      <c r="E112" s="6">
        <f t="shared" ca="1" si="1"/>
        <v>27.711009204470749</v>
      </c>
    </row>
    <row r="113" spans="4:5" x14ac:dyDescent="0.2">
      <c r="D113" s="2">
        <v>72.5</v>
      </c>
      <c r="E113" s="6">
        <f t="shared" ca="1" si="1"/>
        <v>27.547041420118347</v>
      </c>
    </row>
    <row r="114" spans="4:5" x14ac:dyDescent="0.2">
      <c r="D114" s="2">
        <v>72.25</v>
      </c>
      <c r="E114" s="6">
        <f t="shared" ca="1" si="1"/>
        <v>27.383073635765946</v>
      </c>
    </row>
    <row r="115" spans="4:5" x14ac:dyDescent="0.2">
      <c r="D115" s="2">
        <v>72</v>
      </c>
      <c r="E115" s="6">
        <f t="shared" ca="1" si="1"/>
        <v>27.219105851413545</v>
      </c>
    </row>
    <row r="116" spans="4:5" x14ac:dyDescent="0.2">
      <c r="D116" s="2">
        <v>71.75</v>
      </c>
      <c r="E116" s="6">
        <f t="shared" ca="1" si="1"/>
        <v>27.055138067061151</v>
      </c>
    </row>
    <row r="117" spans="4:5" x14ac:dyDescent="0.2">
      <c r="D117" s="2">
        <v>71.5</v>
      </c>
      <c r="E117" s="6">
        <f t="shared" ca="1" si="1"/>
        <v>26.89117028270875</v>
      </c>
    </row>
    <row r="118" spans="4:5" x14ac:dyDescent="0.2">
      <c r="D118" s="2">
        <v>71.25</v>
      </c>
      <c r="E118" s="6">
        <f t="shared" ca="1" si="1"/>
        <v>26.727202498356348</v>
      </c>
    </row>
    <row r="119" spans="4:5" x14ac:dyDescent="0.2">
      <c r="D119" s="2">
        <v>71</v>
      </c>
      <c r="E119" s="6">
        <f t="shared" ca="1" si="1"/>
        <v>26.563234714003947</v>
      </c>
    </row>
    <row r="120" spans="4:5" x14ac:dyDescent="0.2">
      <c r="D120" s="2">
        <v>70.75</v>
      </c>
      <c r="E120" s="6">
        <f t="shared" ca="1" si="1"/>
        <v>26.399266929651546</v>
      </c>
    </row>
    <row r="121" spans="4:5" x14ac:dyDescent="0.2">
      <c r="D121" s="2">
        <v>70.5</v>
      </c>
      <c r="E121" s="6">
        <f t="shared" ca="1" si="1"/>
        <v>26.235299145299152</v>
      </c>
    </row>
    <row r="122" spans="4:5" x14ac:dyDescent="0.2">
      <c r="D122" s="2">
        <v>70.25</v>
      </c>
      <c r="E122" s="6">
        <f t="shared" ca="1" si="1"/>
        <v>26.071331360946751</v>
      </c>
    </row>
    <row r="123" spans="4:5" x14ac:dyDescent="0.2">
      <c r="D123" s="2">
        <v>70</v>
      </c>
      <c r="E123" s="6">
        <f t="shared" ca="1" si="1"/>
        <v>25.907363576594349</v>
      </c>
    </row>
    <row r="124" spans="4:5" x14ac:dyDescent="0.2">
      <c r="D124" s="2">
        <v>69.75</v>
      </c>
      <c r="E124" s="6">
        <f t="shared" ca="1" si="1"/>
        <v>25.743395792241948</v>
      </c>
    </row>
    <row r="125" spans="4:5" x14ac:dyDescent="0.2">
      <c r="D125" s="2">
        <v>69.5</v>
      </c>
      <c r="E125" s="6">
        <f t="shared" ca="1" si="1"/>
        <v>25.579428007889547</v>
      </c>
    </row>
    <row r="126" spans="4:5" x14ac:dyDescent="0.2">
      <c r="D126" s="2">
        <v>69.25</v>
      </c>
      <c r="E126" s="6">
        <f t="shared" ca="1" si="1"/>
        <v>25.415460223537153</v>
      </c>
    </row>
    <row r="127" spans="4:5" x14ac:dyDescent="0.2">
      <c r="D127" s="2">
        <v>69</v>
      </c>
      <c r="E127" s="6">
        <f t="shared" ca="1" si="1"/>
        <v>25.251492439184752</v>
      </c>
    </row>
    <row r="128" spans="4:5" x14ac:dyDescent="0.2">
      <c r="D128" s="2">
        <v>68.75</v>
      </c>
      <c r="E128" s="6">
        <f t="shared" ca="1" si="1"/>
        <v>25.08752465483235</v>
      </c>
    </row>
    <row r="129" spans="4:5" x14ac:dyDescent="0.2">
      <c r="D129" s="2">
        <v>68.5</v>
      </c>
      <c r="E129" s="6">
        <f t="shared" ca="1" si="1"/>
        <v>24.923556870479949</v>
      </c>
    </row>
    <row r="130" spans="4:5" x14ac:dyDescent="0.2">
      <c r="D130" s="2">
        <v>68.25</v>
      </c>
      <c r="E130" s="6">
        <f t="shared" ca="1" si="1"/>
        <v>24.759589086127548</v>
      </c>
    </row>
    <row r="131" spans="4:5" x14ac:dyDescent="0.2">
      <c r="D131" s="2">
        <v>68</v>
      </c>
      <c r="E131" s="6">
        <f t="shared" ca="1" si="1"/>
        <v>24.595621301775154</v>
      </c>
    </row>
    <row r="132" spans="4:5" x14ac:dyDescent="0.2">
      <c r="D132" s="2">
        <v>67.75</v>
      </c>
      <c r="E132" s="6">
        <f t="shared" ca="1" si="1"/>
        <v>24.431653517422752</v>
      </c>
    </row>
    <row r="133" spans="4:5" x14ac:dyDescent="0.2">
      <c r="D133" s="2">
        <v>67.5</v>
      </c>
      <c r="E133" s="6">
        <f t="shared" ref="E133:E196" ca="1" si="2">FORECAST(D133,OFFSET($B$4:$B$19,MATCH(D133,$A$4:$A$19,1)-1,0,2),OFFSET($A$4:$A$19,MATCH(D133,$A$4:$A$19,1)-1,0,2))</f>
        <v>24.267685733070351</v>
      </c>
    </row>
    <row r="134" spans="4:5" x14ac:dyDescent="0.2">
      <c r="D134" s="2">
        <v>67.25</v>
      </c>
      <c r="E134" s="6">
        <f t="shared" ca="1" si="2"/>
        <v>24.10371794871795</v>
      </c>
    </row>
    <row r="135" spans="4:5" x14ac:dyDescent="0.2">
      <c r="D135" s="2">
        <v>67</v>
      </c>
      <c r="E135" s="6">
        <f t="shared" ca="1" si="2"/>
        <v>23.939750164365556</v>
      </c>
    </row>
    <row r="136" spans="4:5" x14ac:dyDescent="0.2">
      <c r="D136" s="2">
        <v>66.75</v>
      </c>
      <c r="E136" s="6">
        <f t="shared" ca="1" si="2"/>
        <v>23.775782380013155</v>
      </c>
    </row>
    <row r="137" spans="4:5" x14ac:dyDescent="0.2">
      <c r="D137" s="2">
        <v>66.5</v>
      </c>
      <c r="E137" s="6">
        <f t="shared" ca="1" si="2"/>
        <v>23.611814595660753</v>
      </c>
    </row>
    <row r="138" spans="4:5" x14ac:dyDescent="0.2">
      <c r="D138" s="2">
        <v>66.25</v>
      </c>
      <c r="E138" s="6">
        <f t="shared" ca="1" si="2"/>
        <v>23.447846811308352</v>
      </c>
    </row>
    <row r="139" spans="4:5" x14ac:dyDescent="0.2">
      <c r="D139" s="2">
        <v>66</v>
      </c>
      <c r="E139" s="6">
        <f t="shared" ca="1" si="2"/>
        <v>23.283879026955951</v>
      </c>
    </row>
    <row r="140" spans="4:5" x14ac:dyDescent="0.2">
      <c r="D140" s="2">
        <v>65.75</v>
      </c>
      <c r="E140" s="6">
        <f t="shared" ca="1" si="2"/>
        <v>23.119911242603557</v>
      </c>
    </row>
    <row r="141" spans="4:5" x14ac:dyDescent="0.2">
      <c r="D141" s="2">
        <v>65.5</v>
      </c>
      <c r="E141" s="6">
        <f t="shared" ca="1" si="2"/>
        <v>22.955943458251156</v>
      </c>
    </row>
    <row r="142" spans="4:5" x14ac:dyDescent="0.2">
      <c r="D142" s="2">
        <v>65.25</v>
      </c>
      <c r="E142" s="6">
        <f t="shared" ca="1" si="2"/>
        <v>22.791975673898754</v>
      </c>
    </row>
    <row r="143" spans="4:5" x14ac:dyDescent="0.2">
      <c r="D143" s="2">
        <v>65</v>
      </c>
      <c r="E143" s="6">
        <f t="shared" ca="1" si="2"/>
        <v>22.628007889546353</v>
      </c>
    </row>
    <row r="144" spans="4:5" x14ac:dyDescent="0.2">
      <c r="D144" s="2">
        <v>64.75</v>
      </c>
      <c r="E144" s="6">
        <f t="shared" ca="1" si="2"/>
        <v>22.464040105193952</v>
      </c>
    </row>
    <row r="145" spans="4:5" x14ac:dyDescent="0.2">
      <c r="D145" s="2">
        <v>64.5</v>
      </c>
      <c r="E145" s="6">
        <f t="shared" ca="1" si="2"/>
        <v>22.300072320841558</v>
      </c>
    </row>
    <row r="146" spans="4:5" x14ac:dyDescent="0.2">
      <c r="D146" s="2">
        <v>64.25</v>
      </c>
      <c r="E146" s="6">
        <f t="shared" ca="1" si="2"/>
        <v>22.136104536489157</v>
      </c>
    </row>
    <row r="147" spans="4:5" x14ac:dyDescent="0.2">
      <c r="D147" s="2">
        <v>64</v>
      </c>
      <c r="E147" s="6">
        <f t="shared" ca="1" si="2"/>
        <v>21.972136752136755</v>
      </c>
    </row>
    <row r="148" spans="4:5" x14ac:dyDescent="0.2">
      <c r="D148" s="2">
        <v>63.75</v>
      </c>
      <c r="E148" s="6">
        <f t="shared" ca="1" si="2"/>
        <v>21.808168967784354</v>
      </c>
    </row>
    <row r="149" spans="4:5" x14ac:dyDescent="0.2">
      <c r="D149" s="2">
        <v>63.5</v>
      </c>
      <c r="E149" s="6">
        <f t="shared" ca="1" si="2"/>
        <v>21.644201183431953</v>
      </c>
    </row>
    <row r="150" spans="4:5" x14ac:dyDescent="0.2">
      <c r="D150" s="2">
        <v>63.25</v>
      </c>
      <c r="E150" s="6">
        <f t="shared" ca="1" si="2"/>
        <v>21.480233399079559</v>
      </c>
    </row>
    <row r="151" spans="4:5" x14ac:dyDescent="0.2">
      <c r="D151" s="2">
        <v>63</v>
      </c>
      <c r="E151" s="6">
        <f t="shared" ca="1" si="2"/>
        <v>21.316265614727158</v>
      </c>
    </row>
    <row r="152" spans="4:5" x14ac:dyDescent="0.2">
      <c r="D152" s="2">
        <v>62.75</v>
      </c>
      <c r="E152" s="6">
        <f t="shared" ca="1" si="2"/>
        <v>21.152297830374756</v>
      </c>
    </row>
    <row r="153" spans="4:5" x14ac:dyDescent="0.2">
      <c r="D153" s="2">
        <v>62.5</v>
      </c>
      <c r="E153" s="6">
        <f t="shared" ca="1" si="2"/>
        <v>20.988330046022355</v>
      </c>
    </row>
    <row r="154" spans="4:5" x14ac:dyDescent="0.2">
      <c r="D154" s="2">
        <v>62.25</v>
      </c>
      <c r="E154" s="6">
        <f t="shared" ca="1" si="2"/>
        <v>20.824362261669954</v>
      </c>
    </row>
    <row r="155" spans="4:5" x14ac:dyDescent="0.2">
      <c r="D155" s="2">
        <v>62</v>
      </c>
      <c r="E155" s="6">
        <f t="shared" ca="1" si="2"/>
        <v>20.66039447731756</v>
      </c>
    </row>
    <row r="156" spans="4:5" x14ac:dyDescent="0.2">
      <c r="D156" s="2">
        <v>61.75</v>
      </c>
      <c r="E156" s="6">
        <f t="shared" ca="1" si="2"/>
        <v>20.496426692965159</v>
      </c>
    </row>
    <row r="157" spans="4:5" x14ac:dyDescent="0.2">
      <c r="D157" s="2">
        <v>61.5</v>
      </c>
      <c r="E157" s="6">
        <f t="shared" ca="1" si="2"/>
        <v>20.332458908612757</v>
      </c>
    </row>
    <row r="158" spans="4:5" x14ac:dyDescent="0.2">
      <c r="D158" s="2">
        <v>61.25</v>
      </c>
      <c r="E158" s="6">
        <f t="shared" ca="1" si="2"/>
        <v>20.168491124260356</v>
      </c>
    </row>
    <row r="159" spans="4:5" x14ac:dyDescent="0.2">
      <c r="D159" s="2">
        <v>61</v>
      </c>
      <c r="E159" s="6">
        <f t="shared" ca="1" si="2"/>
        <v>20.004523339907955</v>
      </c>
    </row>
    <row r="160" spans="4:5" x14ac:dyDescent="0.2">
      <c r="D160" s="2">
        <v>60.75</v>
      </c>
      <c r="E160" s="6">
        <f t="shared" ca="1" si="2"/>
        <v>19.840555555555561</v>
      </c>
    </row>
    <row r="161" spans="4:5" x14ac:dyDescent="0.2">
      <c r="D161" s="2">
        <v>60.5</v>
      </c>
      <c r="E161" s="6">
        <f t="shared" ca="1" si="2"/>
        <v>19.67658777120316</v>
      </c>
    </row>
    <row r="162" spans="4:5" x14ac:dyDescent="0.2">
      <c r="D162" s="2">
        <v>60.25</v>
      </c>
      <c r="E162" s="6">
        <f t="shared" ca="1" si="2"/>
        <v>19.512619986850758</v>
      </c>
    </row>
    <row r="163" spans="4:5" x14ac:dyDescent="0.2">
      <c r="D163" s="2">
        <v>60</v>
      </c>
      <c r="E163" s="6">
        <f t="shared" ca="1" si="2"/>
        <v>19.348652202498357</v>
      </c>
    </row>
    <row r="164" spans="4:5" x14ac:dyDescent="0.2">
      <c r="D164" s="2">
        <v>59.75</v>
      </c>
      <c r="E164" s="6">
        <f t="shared" ca="1" si="2"/>
        <v>19.184684418145963</v>
      </c>
    </row>
    <row r="165" spans="4:5" x14ac:dyDescent="0.2">
      <c r="D165" s="2">
        <v>59.5</v>
      </c>
      <c r="E165" s="6">
        <f t="shared" ca="1" si="2"/>
        <v>19.020716633793562</v>
      </c>
    </row>
    <row r="166" spans="4:5" x14ac:dyDescent="0.2">
      <c r="D166" s="2">
        <v>59.25</v>
      </c>
      <c r="E166" s="6">
        <f t="shared" ca="1" si="2"/>
        <v>18.856748849441161</v>
      </c>
    </row>
    <row r="167" spans="4:5" x14ac:dyDescent="0.2">
      <c r="D167" s="2">
        <v>59</v>
      </c>
      <c r="E167" s="6">
        <f t="shared" ca="1" si="2"/>
        <v>18.692781065088759</v>
      </c>
    </row>
    <row r="168" spans="4:5" x14ac:dyDescent="0.2">
      <c r="D168" s="2">
        <v>58.75</v>
      </c>
      <c r="E168" s="6">
        <f t="shared" ca="1" si="2"/>
        <v>18.528813280736358</v>
      </c>
    </row>
    <row r="169" spans="4:5" x14ac:dyDescent="0.2">
      <c r="D169" s="2">
        <v>58.5</v>
      </c>
      <c r="E169" s="6">
        <f t="shared" ca="1" si="2"/>
        <v>18.364845496383964</v>
      </c>
    </row>
    <row r="170" spans="4:5" x14ac:dyDescent="0.2">
      <c r="D170" s="2">
        <v>58.25</v>
      </c>
      <c r="E170" s="6">
        <f t="shared" ca="1" si="2"/>
        <v>18.200877712031563</v>
      </c>
    </row>
    <row r="171" spans="4:5" x14ac:dyDescent="0.2">
      <c r="D171" s="2">
        <v>58</v>
      </c>
      <c r="E171" s="6">
        <f t="shared" ca="1" si="2"/>
        <v>18.036909927679162</v>
      </c>
    </row>
    <row r="172" spans="4:5" x14ac:dyDescent="0.2">
      <c r="D172" s="2">
        <v>57.75</v>
      </c>
      <c r="E172" s="6">
        <f t="shared" ca="1" si="2"/>
        <v>17.87294214332676</v>
      </c>
    </row>
    <row r="173" spans="4:5" x14ac:dyDescent="0.2">
      <c r="D173" s="2">
        <v>57.5</v>
      </c>
      <c r="E173" s="6">
        <f t="shared" ca="1" si="2"/>
        <v>17.708974358974359</v>
      </c>
    </row>
    <row r="174" spans="4:5" x14ac:dyDescent="0.2">
      <c r="D174" s="2">
        <v>57.25</v>
      </c>
      <c r="E174" s="6">
        <f t="shared" ca="1" si="2"/>
        <v>17.545006574621965</v>
      </c>
    </row>
    <row r="175" spans="4:5" x14ac:dyDescent="0.2">
      <c r="D175" s="2">
        <v>57</v>
      </c>
      <c r="E175" s="6">
        <f t="shared" ca="1" si="2"/>
        <v>17.381038790269564</v>
      </c>
    </row>
    <row r="176" spans="4:5" x14ac:dyDescent="0.2">
      <c r="D176" s="2">
        <v>56.75</v>
      </c>
      <c r="E176" s="6">
        <f t="shared" ca="1" si="2"/>
        <v>17.217071005917163</v>
      </c>
    </row>
    <row r="177" spans="4:5" x14ac:dyDescent="0.2">
      <c r="D177" s="2">
        <v>56.5</v>
      </c>
      <c r="E177" s="6">
        <f t="shared" ca="1" si="2"/>
        <v>17.053103221564761</v>
      </c>
    </row>
    <row r="178" spans="4:5" x14ac:dyDescent="0.2">
      <c r="D178" s="2">
        <v>56.25</v>
      </c>
      <c r="E178" s="6">
        <f t="shared" ca="1" si="2"/>
        <v>16.88913543721236</v>
      </c>
    </row>
    <row r="179" spans="4:5" x14ac:dyDescent="0.2">
      <c r="D179" s="2">
        <v>56</v>
      </c>
      <c r="E179" s="6">
        <f t="shared" ca="1" si="2"/>
        <v>16.725167652859966</v>
      </c>
    </row>
    <row r="180" spans="4:5" x14ac:dyDescent="0.2">
      <c r="D180" s="2">
        <v>55.75</v>
      </c>
      <c r="E180" s="6">
        <f t="shared" ca="1" si="2"/>
        <v>16.561199868507565</v>
      </c>
    </row>
    <row r="181" spans="4:5" x14ac:dyDescent="0.2">
      <c r="D181" s="2">
        <v>55.5</v>
      </c>
      <c r="E181" s="6">
        <f t="shared" ca="1" si="2"/>
        <v>16.397232084155164</v>
      </c>
    </row>
    <row r="182" spans="4:5" x14ac:dyDescent="0.2">
      <c r="D182" s="2">
        <v>55.25</v>
      </c>
      <c r="E182" s="6">
        <f t="shared" ca="1" si="2"/>
        <v>16.233264299802762</v>
      </c>
    </row>
    <row r="183" spans="4:5" x14ac:dyDescent="0.2">
      <c r="D183" s="2">
        <v>55</v>
      </c>
      <c r="E183" s="6">
        <f t="shared" ca="1" si="2"/>
        <v>16.069296515450361</v>
      </c>
    </row>
    <row r="184" spans="4:5" x14ac:dyDescent="0.2">
      <c r="D184" s="2">
        <v>54.75</v>
      </c>
      <c r="E184" s="6">
        <f t="shared" ca="1" si="2"/>
        <v>15.947477031802123</v>
      </c>
    </row>
    <row r="185" spans="4:5" x14ac:dyDescent="0.2">
      <c r="D185" s="2">
        <v>54.5</v>
      </c>
      <c r="E185" s="6">
        <f t="shared" ca="1" si="2"/>
        <v>15.856508833922263</v>
      </c>
    </row>
    <row r="186" spans="4:5" x14ac:dyDescent="0.2">
      <c r="D186" s="2">
        <v>54.25</v>
      </c>
      <c r="E186" s="6">
        <f t="shared" ca="1" si="2"/>
        <v>15.765540636042406</v>
      </c>
    </row>
    <row r="187" spans="4:5" x14ac:dyDescent="0.2">
      <c r="D187" s="2">
        <v>54</v>
      </c>
      <c r="E187" s="6">
        <f t="shared" ca="1" si="2"/>
        <v>15.674572438162546</v>
      </c>
    </row>
    <row r="188" spans="4:5" x14ac:dyDescent="0.2">
      <c r="D188" s="2">
        <v>53.75</v>
      </c>
      <c r="E188" s="6">
        <f t="shared" ca="1" si="2"/>
        <v>15.583604240282689</v>
      </c>
    </row>
    <row r="189" spans="4:5" x14ac:dyDescent="0.2">
      <c r="D189" s="2">
        <v>53.5</v>
      </c>
      <c r="E189" s="6">
        <f t="shared" ca="1" si="2"/>
        <v>15.492636042402829</v>
      </c>
    </row>
    <row r="190" spans="4:5" x14ac:dyDescent="0.2">
      <c r="D190" s="2">
        <v>53.25</v>
      </c>
      <c r="E190" s="6">
        <f t="shared" ca="1" si="2"/>
        <v>15.401667844522972</v>
      </c>
    </row>
    <row r="191" spans="4:5" x14ac:dyDescent="0.2">
      <c r="D191" s="2">
        <v>53</v>
      </c>
      <c r="E191" s="6">
        <f t="shared" ca="1" si="2"/>
        <v>15.310699646643112</v>
      </c>
    </row>
    <row r="192" spans="4:5" x14ac:dyDescent="0.2">
      <c r="D192" s="2">
        <v>52.75</v>
      </c>
      <c r="E192" s="6">
        <f t="shared" ca="1" si="2"/>
        <v>15.219731448763255</v>
      </c>
    </row>
    <row r="193" spans="4:5" x14ac:dyDescent="0.2">
      <c r="D193" s="2">
        <v>52.5</v>
      </c>
      <c r="E193" s="6">
        <f t="shared" ca="1" si="2"/>
        <v>15.128763250883395</v>
      </c>
    </row>
    <row r="194" spans="4:5" x14ac:dyDescent="0.2">
      <c r="D194" s="2">
        <v>52.25</v>
      </c>
      <c r="E194" s="6">
        <f t="shared" ca="1" si="2"/>
        <v>15.037795053003535</v>
      </c>
    </row>
    <row r="195" spans="4:5" x14ac:dyDescent="0.2">
      <c r="D195" s="2">
        <v>52</v>
      </c>
      <c r="E195" s="6">
        <f t="shared" ca="1" si="2"/>
        <v>14.946826855123678</v>
      </c>
    </row>
    <row r="196" spans="4:5" x14ac:dyDescent="0.2">
      <c r="D196" s="2">
        <v>51.75</v>
      </c>
      <c r="E196" s="6">
        <f t="shared" ca="1" si="2"/>
        <v>14.855858657243818</v>
      </c>
    </row>
    <row r="197" spans="4:5" x14ac:dyDescent="0.2">
      <c r="D197" s="2">
        <v>51.5</v>
      </c>
      <c r="E197" s="6">
        <f t="shared" ref="E197:E260" ca="1" si="3">FORECAST(D197,OFFSET($B$4:$B$19,MATCH(D197,$A$4:$A$19,1)-1,0,2),OFFSET($A$4:$A$19,MATCH(D197,$A$4:$A$19,1)-1,0,2))</f>
        <v>14.764890459363961</v>
      </c>
    </row>
    <row r="198" spans="4:5" x14ac:dyDescent="0.2">
      <c r="D198" s="2">
        <v>51.25</v>
      </c>
      <c r="E198" s="6">
        <f t="shared" ca="1" si="3"/>
        <v>14.673922261484101</v>
      </c>
    </row>
    <row r="199" spans="4:5" x14ac:dyDescent="0.2">
      <c r="D199" s="2">
        <v>51</v>
      </c>
      <c r="E199" s="6">
        <f t="shared" ca="1" si="3"/>
        <v>14.582954063604245</v>
      </c>
    </row>
    <row r="200" spans="4:5" x14ac:dyDescent="0.2">
      <c r="D200" s="2">
        <v>50.75</v>
      </c>
      <c r="E200" s="6">
        <f t="shared" ca="1" si="3"/>
        <v>14.491985865724384</v>
      </c>
    </row>
    <row r="201" spans="4:5" x14ac:dyDescent="0.2">
      <c r="D201" s="2">
        <v>50.5</v>
      </c>
      <c r="E201" s="6">
        <f t="shared" ca="1" si="3"/>
        <v>14.401017667844524</v>
      </c>
    </row>
    <row r="202" spans="4:5" x14ac:dyDescent="0.2">
      <c r="D202" s="2">
        <v>50.25</v>
      </c>
      <c r="E202" s="6">
        <f t="shared" ca="1" si="3"/>
        <v>14.310049469964667</v>
      </c>
    </row>
    <row r="203" spans="4:5" x14ac:dyDescent="0.2">
      <c r="D203" s="2">
        <v>50</v>
      </c>
      <c r="E203" s="6">
        <f t="shared" ca="1" si="3"/>
        <v>14.219081272084807</v>
      </c>
    </row>
    <row r="204" spans="4:5" x14ac:dyDescent="0.2">
      <c r="D204" s="2">
        <v>49.75</v>
      </c>
      <c r="E204" s="6">
        <f t="shared" ca="1" si="3"/>
        <v>14.128113074204951</v>
      </c>
    </row>
    <row r="205" spans="4:5" x14ac:dyDescent="0.2">
      <c r="D205" s="2">
        <v>49.5</v>
      </c>
      <c r="E205" s="6">
        <f t="shared" ca="1" si="3"/>
        <v>14.03714487632509</v>
      </c>
    </row>
    <row r="206" spans="4:5" x14ac:dyDescent="0.2">
      <c r="D206" s="2">
        <v>49.25</v>
      </c>
      <c r="E206" s="6">
        <f t="shared" ca="1" si="3"/>
        <v>13.946176678445234</v>
      </c>
    </row>
    <row r="207" spans="4:5" x14ac:dyDescent="0.2">
      <c r="D207" s="2">
        <v>49</v>
      </c>
      <c r="E207" s="6">
        <f t="shared" ca="1" si="3"/>
        <v>13.855208480565373</v>
      </c>
    </row>
    <row r="208" spans="4:5" x14ac:dyDescent="0.2">
      <c r="D208" s="2">
        <v>48.75</v>
      </c>
      <c r="E208" s="6">
        <f t="shared" ca="1" si="3"/>
        <v>13.764240282685513</v>
      </c>
    </row>
    <row r="209" spans="4:5" x14ac:dyDescent="0.2">
      <c r="D209" s="2">
        <v>48.5</v>
      </c>
      <c r="E209" s="6">
        <f t="shared" ca="1" si="3"/>
        <v>13.673272084805657</v>
      </c>
    </row>
    <row r="210" spans="4:5" x14ac:dyDescent="0.2">
      <c r="D210" s="2">
        <v>48.25</v>
      </c>
      <c r="E210" s="6">
        <f t="shared" ca="1" si="3"/>
        <v>13.582303886925796</v>
      </c>
    </row>
    <row r="211" spans="4:5" x14ac:dyDescent="0.2">
      <c r="D211" s="2">
        <v>48</v>
      </c>
      <c r="E211" s="6">
        <f t="shared" ca="1" si="3"/>
        <v>13.49133568904594</v>
      </c>
    </row>
    <row r="212" spans="4:5" x14ac:dyDescent="0.2">
      <c r="D212" s="2">
        <v>47.75</v>
      </c>
      <c r="E212" s="6">
        <f t="shared" ca="1" si="3"/>
        <v>13.40036749116608</v>
      </c>
    </row>
    <row r="213" spans="4:5" x14ac:dyDescent="0.2">
      <c r="D213" s="2">
        <v>47.5</v>
      </c>
      <c r="E213" s="6">
        <f t="shared" ca="1" si="3"/>
        <v>13.309399293286223</v>
      </c>
    </row>
    <row r="214" spans="4:5" x14ac:dyDescent="0.2">
      <c r="D214" s="2">
        <v>47.25</v>
      </c>
      <c r="E214" s="6">
        <f t="shared" ca="1" si="3"/>
        <v>13.218431095406363</v>
      </c>
    </row>
    <row r="215" spans="4:5" x14ac:dyDescent="0.2">
      <c r="D215" s="2">
        <v>47</v>
      </c>
      <c r="E215" s="6">
        <f t="shared" ca="1" si="3"/>
        <v>13.127462897526502</v>
      </c>
    </row>
    <row r="216" spans="4:5" x14ac:dyDescent="0.2">
      <c r="D216" s="2">
        <v>46.75</v>
      </c>
      <c r="E216" s="6">
        <f t="shared" ca="1" si="3"/>
        <v>13.036494699646646</v>
      </c>
    </row>
    <row r="217" spans="4:5" x14ac:dyDescent="0.2">
      <c r="D217" s="2">
        <v>46.5</v>
      </c>
      <c r="E217" s="6">
        <f t="shared" ca="1" si="3"/>
        <v>12.945526501766786</v>
      </c>
    </row>
    <row r="218" spans="4:5" x14ac:dyDescent="0.2">
      <c r="D218" s="2">
        <v>46.25</v>
      </c>
      <c r="E218" s="6">
        <f t="shared" ca="1" si="3"/>
        <v>12.854558303886929</v>
      </c>
    </row>
    <row r="219" spans="4:5" x14ac:dyDescent="0.2">
      <c r="D219" s="2">
        <v>46</v>
      </c>
      <c r="E219" s="6">
        <f t="shared" ca="1" si="3"/>
        <v>12.763590106007069</v>
      </c>
    </row>
    <row r="220" spans="4:5" x14ac:dyDescent="0.2">
      <c r="D220" s="2">
        <v>45.75</v>
      </c>
      <c r="E220" s="6">
        <f t="shared" ca="1" si="3"/>
        <v>12.672621908127212</v>
      </c>
    </row>
    <row r="221" spans="4:5" x14ac:dyDescent="0.2">
      <c r="D221" s="2">
        <v>45.5</v>
      </c>
      <c r="E221" s="6">
        <f t="shared" ca="1" si="3"/>
        <v>12.581653710247352</v>
      </c>
    </row>
    <row r="222" spans="4:5" x14ac:dyDescent="0.2">
      <c r="D222" s="2">
        <v>45.25</v>
      </c>
      <c r="E222" s="6">
        <f t="shared" ca="1" si="3"/>
        <v>12.490685512367495</v>
      </c>
    </row>
    <row r="223" spans="4:5" x14ac:dyDescent="0.2">
      <c r="D223" s="2">
        <v>45</v>
      </c>
      <c r="E223" s="6">
        <f t="shared" ca="1" si="3"/>
        <v>12.399717314487635</v>
      </c>
    </row>
    <row r="224" spans="4:5" x14ac:dyDescent="0.2">
      <c r="D224" s="2">
        <v>44.75</v>
      </c>
      <c r="E224" s="6">
        <f t="shared" ca="1" si="3"/>
        <v>12.308749116607775</v>
      </c>
    </row>
    <row r="225" spans="4:5" x14ac:dyDescent="0.2">
      <c r="D225" s="2">
        <v>44.5</v>
      </c>
      <c r="E225" s="6">
        <f t="shared" ca="1" si="3"/>
        <v>12.217780918727918</v>
      </c>
    </row>
    <row r="226" spans="4:5" x14ac:dyDescent="0.2">
      <c r="D226" s="2">
        <v>44.25</v>
      </c>
      <c r="E226" s="6">
        <f t="shared" ca="1" si="3"/>
        <v>12.126812720848058</v>
      </c>
    </row>
    <row r="227" spans="4:5" x14ac:dyDescent="0.2">
      <c r="D227" s="2">
        <v>44</v>
      </c>
      <c r="E227" s="6">
        <f t="shared" ca="1" si="3"/>
        <v>12.035844522968201</v>
      </c>
    </row>
    <row r="228" spans="4:5" x14ac:dyDescent="0.2">
      <c r="D228" s="2">
        <v>43.75</v>
      </c>
      <c r="E228" s="6">
        <f t="shared" ca="1" si="3"/>
        <v>11.944876325088341</v>
      </c>
    </row>
    <row r="229" spans="4:5" x14ac:dyDescent="0.2">
      <c r="D229" s="2">
        <v>43.5</v>
      </c>
      <c r="E229" s="6">
        <f t="shared" ca="1" si="3"/>
        <v>11.853908127208483</v>
      </c>
    </row>
    <row r="230" spans="4:5" x14ac:dyDescent="0.2">
      <c r="D230" s="2">
        <v>43.25</v>
      </c>
      <c r="E230" s="6">
        <f t="shared" ca="1" si="3"/>
        <v>11.762939929328624</v>
      </c>
    </row>
    <row r="231" spans="4:5" x14ac:dyDescent="0.2">
      <c r="D231" s="2">
        <v>43</v>
      </c>
      <c r="E231" s="6">
        <f t="shared" ca="1" si="3"/>
        <v>11.671971731448766</v>
      </c>
    </row>
    <row r="232" spans="4:5" x14ac:dyDescent="0.2">
      <c r="D232" s="2">
        <v>42.75</v>
      </c>
      <c r="E232" s="6">
        <f t="shared" ca="1" si="3"/>
        <v>11.581003533568907</v>
      </c>
    </row>
    <row r="233" spans="4:5" x14ac:dyDescent="0.2">
      <c r="D233" s="2">
        <v>42.5</v>
      </c>
      <c r="E233" s="6">
        <f t="shared" ca="1" si="3"/>
        <v>11.490035335689049</v>
      </c>
    </row>
    <row r="234" spans="4:5" x14ac:dyDescent="0.2">
      <c r="D234" s="2">
        <v>42.25</v>
      </c>
      <c r="E234" s="6">
        <f t="shared" ca="1" si="3"/>
        <v>11.399067137809189</v>
      </c>
    </row>
    <row r="235" spans="4:5" x14ac:dyDescent="0.2">
      <c r="D235" s="2">
        <v>42</v>
      </c>
      <c r="E235" s="6">
        <f t="shared" ca="1" si="3"/>
        <v>11.30809893992933</v>
      </c>
    </row>
    <row r="236" spans="4:5" x14ac:dyDescent="0.2">
      <c r="D236" s="2">
        <v>41.75</v>
      </c>
      <c r="E236" s="6">
        <f t="shared" ca="1" si="3"/>
        <v>11.217130742049472</v>
      </c>
    </row>
    <row r="237" spans="4:5" x14ac:dyDescent="0.2">
      <c r="D237" s="2">
        <v>41.5</v>
      </c>
      <c r="E237" s="6">
        <f t="shared" ca="1" si="3"/>
        <v>11.126162544169613</v>
      </c>
    </row>
    <row r="238" spans="4:5" x14ac:dyDescent="0.2">
      <c r="D238" s="2">
        <v>41.25</v>
      </c>
      <c r="E238" s="6">
        <f t="shared" ca="1" si="3"/>
        <v>11.035194346289755</v>
      </c>
    </row>
    <row r="239" spans="4:5" x14ac:dyDescent="0.2">
      <c r="D239" s="2">
        <v>41</v>
      </c>
      <c r="E239" s="6">
        <f t="shared" ca="1" si="3"/>
        <v>10.944226148409896</v>
      </c>
    </row>
    <row r="240" spans="4:5" x14ac:dyDescent="0.2">
      <c r="D240" s="2">
        <v>40.75</v>
      </c>
      <c r="E240" s="6">
        <f t="shared" ca="1" si="3"/>
        <v>10.853257950530038</v>
      </c>
    </row>
    <row r="241" spans="4:5" x14ac:dyDescent="0.2">
      <c r="D241" s="2">
        <v>40.5</v>
      </c>
      <c r="E241" s="6">
        <f t="shared" ca="1" si="3"/>
        <v>10.76228975265018</v>
      </c>
    </row>
    <row r="242" spans="4:5" x14ac:dyDescent="0.2">
      <c r="D242" s="2">
        <v>40.25</v>
      </c>
      <c r="E242" s="6">
        <f t="shared" ca="1" si="3"/>
        <v>10.671321554770319</v>
      </c>
    </row>
    <row r="243" spans="4:5" x14ac:dyDescent="0.2">
      <c r="D243" s="2">
        <v>40</v>
      </c>
      <c r="E243" s="6">
        <f t="shared" ca="1" si="3"/>
        <v>10.580353356890461</v>
      </c>
    </row>
    <row r="244" spans="4:5" x14ac:dyDescent="0.2">
      <c r="D244" s="2">
        <v>39.75</v>
      </c>
      <c r="E244" s="6">
        <f t="shared" ca="1" si="3"/>
        <v>10.489385159010602</v>
      </c>
    </row>
    <row r="245" spans="4:5" x14ac:dyDescent="0.2">
      <c r="D245" s="2">
        <v>39.5</v>
      </c>
      <c r="E245" s="6">
        <f t="shared" ca="1" si="3"/>
        <v>10.398416961130744</v>
      </c>
    </row>
    <row r="246" spans="4:5" x14ac:dyDescent="0.2">
      <c r="D246" s="2">
        <v>39.25</v>
      </c>
      <c r="E246" s="6">
        <f t="shared" ca="1" si="3"/>
        <v>10.307448763250886</v>
      </c>
    </row>
    <row r="247" spans="4:5" x14ac:dyDescent="0.2">
      <c r="D247" s="2">
        <v>39</v>
      </c>
      <c r="E247" s="6">
        <f t="shared" ca="1" si="3"/>
        <v>10.216480565371027</v>
      </c>
    </row>
    <row r="248" spans="4:5" x14ac:dyDescent="0.2">
      <c r="D248" s="2">
        <v>38.75</v>
      </c>
      <c r="E248" s="6">
        <f t="shared" ca="1" si="3"/>
        <v>10.125512367491169</v>
      </c>
    </row>
    <row r="249" spans="4:5" x14ac:dyDescent="0.2">
      <c r="D249" s="2">
        <v>38.5</v>
      </c>
      <c r="E249" s="6">
        <f t="shared" ca="1" si="3"/>
        <v>10.034544169611308</v>
      </c>
    </row>
    <row r="250" spans="4:5" x14ac:dyDescent="0.2">
      <c r="D250" s="2">
        <v>38.25</v>
      </c>
      <c r="E250" s="6">
        <f t="shared" ca="1" si="3"/>
        <v>9.94357597173145</v>
      </c>
    </row>
    <row r="251" spans="4:5" x14ac:dyDescent="0.2">
      <c r="D251" s="2">
        <v>38</v>
      </c>
      <c r="E251" s="6">
        <f t="shared" ca="1" si="3"/>
        <v>9.8526077738515916</v>
      </c>
    </row>
    <row r="252" spans="4:5" x14ac:dyDescent="0.2">
      <c r="D252" s="2">
        <v>37.75</v>
      </c>
      <c r="E252" s="6">
        <f t="shared" ca="1" si="3"/>
        <v>9.7616395759717332</v>
      </c>
    </row>
    <row r="253" spans="4:5" x14ac:dyDescent="0.2">
      <c r="D253" s="2">
        <v>37.5</v>
      </c>
      <c r="E253" s="6">
        <f t="shared" ca="1" si="3"/>
        <v>9.6706713780918747</v>
      </c>
    </row>
    <row r="254" spans="4:5" x14ac:dyDescent="0.2">
      <c r="D254" s="2">
        <v>37.25</v>
      </c>
      <c r="E254" s="6">
        <f t="shared" ca="1" si="3"/>
        <v>9.5797031802120163</v>
      </c>
    </row>
    <row r="255" spans="4:5" x14ac:dyDescent="0.2">
      <c r="D255" s="2">
        <v>37</v>
      </c>
      <c r="E255" s="6">
        <f t="shared" ca="1" si="3"/>
        <v>9.4887349823321578</v>
      </c>
    </row>
    <row r="256" spans="4:5" x14ac:dyDescent="0.2">
      <c r="D256" s="2">
        <v>36.75</v>
      </c>
      <c r="E256" s="6">
        <f t="shared" ca="1" si="3"/>
        <v>9.3977667844522994</v>
      </c>
    </row>
    <row r="257" spans="4:5" x14ac:dyDescent="0.2">
      <c r="D257" s="2">
        <v>36.5</v>
      </c>
      <c r="E257" s="6">
        <f t="shared" ca="1" si="3"/>
        <v>9.3067985865724392</v>
      </c>
    </row>
    <row r="258" spans="4:5" x14ac:dyDescent="0.2">
      <c r="D258" s="2">
        <v>36.25</v>
      </c>
      <c r="E258" s="6">
        <f t="shared" ca="1" si="3"/>
        <v>9.2158303886925808</v>
      </c>
    </row>
    <row r="259" spans="4:5" x14ac:dyDescent="0.2">
      <c r="D259" s="2">
        <v>36</v>
      </c>
      <c r="E259" s="6">
        <f t="shared" ca="1" si="3"/>
        <v>9.1248621908127223</v>
      </c>
    </row>
    <row r="260" spans="4:5" x14ac:dyDescent="0.2">
      <c r="D260" s="2">
        <v>35.75</v>
      </c>
      <c r="E260" s="6">
        <f t="shared" ca="1" si="3"/>
        <v>9.0338939929328639</v>
      </c>
    </row>
    <row r="261" spans="4:5" x14ac:dyDescent="0.2">
      <c r="D261" s="2">
        <v>35.5</v>
      </c>
      <c r="E261" s="6">
        <f t="shared" ref="E261:E324" ca="1" si="4">FORECAST(D261,OFFSET($B$4:$B$19,MATCH(D261,$A$4:$A$19,1)-1,0,2),OFFSET($A$4:$A$19,MATCH(D261,$A$4:$A$19,1)-1,0,2))</f>
        <v>8.9429257950530054</v>
      </c>
    </row>
    <row r="262" spans="4:5" x14ac:dyDescent="0.2">
      <c r="D262" s="2">
        <v>35.25</v>
      </c>
      <c r="E262" s="6">
        <f t="shared" ca="1" si="4"/>
        <v>8.851957597173147</v>
      </c>
    </row>
    <row r="263" spans="4:5" x14ac:dyDescent="0.2">
      <c r="D263" s="2">
        <v>35</v>
      </c>
      <c r="E263" s="6">
        <f t="shared" ca="1" si="4"/>
        <v>8.7609893992932886</v>
      </c>
    </row>
    <row r="264" spans="4:5" x14ac:dyDescent="0.2">
      <c r="D264" s="2">
        <v>34.75</v>
      </c>
      <c r="E264" s="6">
        <f t="shared" ca="1" si="4"/>
        <v>8.6700212014134284</v>
      </c>
    </row>
    <row r="265" spans="4:5" x14ac:dyDescent="0.2">
      <c r="D265" s="2">
        <v>34.5</v>
      </c>
      <c r="E265" s="6">
        <f t="shared" ca="1" si="4"/>
        <v>8.5790530035335699</v>
      </c>
    </row>
    <row r="266" spans="4:5" x14ac:dyDescent="0.2">
      <c r="D266" s="2">
        <v>34.25</v>
      </c>
      <c r="E266" s="6">
        <f t="shared" ca="1" si="4"/>
        <v>8.4880848056537115</v>
      </c>
    </row>
    <row r="267" spans="4:5" x14ac:dyDescent="0.2">
      <c r="D267" s="2">
        <v>34</v>
      </c>
      <c r="E267" s="6">
        <f t="shared" ca="1" si="4"/>
        <v>8.397116607773853</v>
      </c>
    </row>
    <row r="268" spans="4:5" x14ac:dyDescent="0.2">
      <c r="D268" s="2">
        <v>33.75</v>
      </c>
      <c r="E268" s="6">
        <f t="shared" ca="1" si="4"/>
        <v>8.3061484098939946</v>
      </c>
    </row>
    <row r="269" spans="4:5" x14ac:dyDescent="0.2">
      <c r="D269" s="2">
        <v>33.5</v>
      </c>
      <c r="E269" s="6">
        <f t="shared" ca="1" si="4"/>
        <v>8.2151802120141362</v>
      </c>
    </row>
    <row r="270" spans="4:5" x14ac:dyDescent="0.2">
      <c r="D270" s="2">
        <v>33.25</v>
      </c>
      <c r="E270" s="6">
        <f t="shared" ca="1" si="4"/>
        <v>8.1242120141342777</v>
      </c>
    </row>
    <row r="271" spans="4:5" x14ac:dyDescent="0.2">
      <c r="D271" s="2">
        <v>33</v>
      </c>
      <c r="E271" s="6">
        <f t="shared" ca="1" si="4"/>
        <v>8.0332438162544193</v>
      </c>
    </row>
    <row r="272" spans="4:5" x14ac:dyDescent="0.2">
      <c r="D272" s="2">
        <v>32.75</v>
      </c>
      <c r="E272" s="6">
        <f t="shared" ca="1" si="4"/>
        <v>7.9466840731070523</v>
      </c>
    </row>
    <row r="273" spans="4:5" x14ac:dyDescent="0.2">
      <c r="D273" s="2">
        <v>32.5</v>
      </c>
      <c r="E273" s="6">
        <f t="shared" ca="1" si="4"/>
        <v>7.862663185378592</v>
      </c>
    </row>
    <row r="274" spans="4:5" x14ac:dyDescent="0.2">
      <c r="D274" s="2">
        <v>32.25</v>
      </c>
      <c r="E274" s="6">
        <f t="shared" ca="1" si="4"/>
        <v>7.7786422976501335</v>
      </c>
    </row>
    <row r="275" spans="4:5" x14ac:dyDescent="0.2">
      <c r="D275" s="2">
        <v>32</v>
      </c>
      <c r="E275" s="6">
        <f t="shared" ca="1" si="4"/>
        <v>7.6946214099216732</v>
      </c>
    </row>
    <row r="276" spans="4:5" x14ac:dyDescent="0.2">
      <c r="D276" s="2">
        <v>31.75</v>
      </c>
      <c r="E276" s="6">
        <f t="shared" ca="1" si="4"/>
        <v>7.6106005221932129</v>
      </c>
    </row>
    <row r="277" spans="4:5" x14ac:dyDescent="0.2">
      <c r="D277" s="2">
        <v>31.5</v>
      </c>
      <c r="E277" s="6">
        <f t="shared" ca="1" si="4"/>
        <v>7.5265796344647544</v>
      </c>
    </row>
    <row r="278" spans="4:5" x14ac:dyDescent="0.2">
      <c r="D278" s="2">
        <v>31.25</v>
      </c>
      <c r="E278" s="6">
        <f t="shared" ca="1" si="4"/>
        <v>7.4425587467362941</v>
      </c>
    </row>
    <row r="279" spans="4:5" x14ac:dyDescent="0.2">
      <c r="D279" s="2">
        <v>31</v>
      </c>
      <c r="E279" s="6">
        <f t="shared" ca="1" si="4"/>
        <v>7.3585378590078356</v>
      </c>
    </row>
    <row r="280" spans="4:5" x14ac:dyDescent="0.2">
      <c r="D280" s="2">
        <v>30.75</v>
      </c>
      <c r="E280" s="6">
        <f t="shared" ca="1" si="4"/>
        <v>7.2745169712793754</v>
      </c>
    </row>
    <row r="281" spans="4:5" x14ac:dyDescent="0.2">
      <c r="D281" s="2">
        <v>30.5</v>
      </c>
      <c r="E281" s="6">
        <f t="shared" ca="1" si="4"/>
        <v>7.1904960835509151</v>
      </c>
    </row>
    <row r="282" spans="4:5" x14ac:dyDescent="0.2">
      <c r="D282" s="2">
        <v>30.25</v>
      </c>
      <c r="E282" s="6">
        <f t="shared" ca="1" si="4"/>
        <v>7.1064751958224566</v>
      </c>
    </row>
    <row r="283" spans="4:5" x14ac:dyDescent="0.2">
      <c r="D283" s="2">
        <v>30</v>
      </c>
      <c r="E283" s="6">
        <f t="shared" ca="1" si="4"/>
        <v>7.0224543080939963</v>
      </c>
    </row>
    <row r="284" spans="4:5" x14ac:dyDescent="0.2">
      <c r="D284" s="2">
        <v>29.75</v>
      </c>
      <c r="E284" s="6">
        <f t="shared" ca="1" si="4"/>
        <v>6.9384334203655378</v>
      </c>
    </row>
    <row r="285" spans="4:5" x14ac:dyDescent="0.2">
      <c r="D285" s="2">
        <v>29.5</v>
      </c>
      <c r="E285" s="6">
        <f t="shared" ca="1" si="4"/>
        <v>6.8544125326370775</v>
      </c>
    </row>
    <row r="286" spans="4:5" x14ac:dyDescent="0.2">
      <c r="D286" s="2">
        <v>29.25</v>
      </c>
      <c r="E286" s="6">
        <f t="shared" ca="1" si="4"/>
        <v>6.770391644908619</v>
      </c>
    </row>
    <row r="287" spans="4:5" x14ac:dyDescent="0.2">
      <c r="D287" s="2">
        <v>29</v>
      </c>
      <c r="E287" s="6">
        <f t="shared" ca="1" si="4"/>
        <v>6.6863707571801587</v>
      </c>
    </row>
    <row r="288" spans="4:5" x14ac:dyDescent="0.2">
      <c r="D288" s="2">
        <v>28.75</v>
      </c>
      <c r="E288" s="6">
        <f t="shared" ca="1" si="4"/>
        <v>6.6023498694516984</v>
      </c>
    </row>
    <row r="289" spans="4:5" x14ac:dyDescent="0.2">
      <c r="D289" s="2">
        <v>28.5</v>
      </c>
      <c r="E289" s="6">
        <f t="shared" ca="1" si="4"/>
        <v>6.5183289817232399</v>
      </c>
    </row>
    <row r="290" spans="4:5" x14ac:dyDescent="0.2">
      <c r="D290" s="2">
        <v>28.25</v>
      </c>
      <c r="E290" s="6">
        <f t="shared" ca="1" si="4"/>
        <v>6.4343080939947797</v>
      </c>
    </row>
    <row r="291" spans="4:5" x14ac:dyDescent="0.2">
      <c r="D291" s="2">
        <v>28</v>
      </c>
      <c r="E291" s="6">
        <f t="shared" ca="1" si="4"/>
        <v>6.3502872062663211</v>
      </c>
    </row>
    <row r="292" spans="4:5" x14ac:dyDescent="0.2">
      <c r="D292" s="2">
        <v>27.75</v>
      </c>
      <c r="E292" s="6">
        <f t="shared" ca="1" si="4"/>
        <v>6.2662663185378609</v>
      </c>
    </row>
    <row r="293" spans="4:5" x14ac:dyDescent="0.2">
      <c r="D293" s="2">
        <v>27.5</v>
      </c>
      <c r="E293" s="6">
        <f t="shared" ca="1" si="4"/>
        <v>6.1822454308094006</v>
      </c>
    </row>
    <row r="294" spans="4:5" x14ac:dyDescent="0.2">
      <c r="D294" s="2">
        <v>27.25</v>
      </c>
      <c r="E294" s="6">
        <f t="shared" ca="1" si="4"/>
        <v>6.0982245430809421</v>
      </c>
    </row>
    <row r="295" spans="4:5" x14ac:dyDescent="0.2">
      <c r="D295" s="2">
        <v>27</v>
      </c>
      <c r="E295" s="6">
        <f t="shared" ca="1" si="4"/>
        <v>6.0142036553524818</v>
      </c>
    </row>
    <row r="296" spans="4:5" x14ac:dyDescent="0.2">
      <c r="D296" s="2">
        <v>26.75</v>
      </c>
      <c r="E296" s="6">
        <f t="shared" ca="1" si="4"/>
        <v>5.9301827676240233</v>
      </c>
    </row>
    <row r="297" spans="4:5" x14ac:dyDescent="0.2">
      <c r="D297" s="2">
        <v>26.5</v>
      </c>
      <c r="E297" s="6">
        <f t="shared" ca="1" si="4"/>
        <v>5.846161879895563</v>
      </c>
    </row>
    <row r="298" spans="4:5" x14ac:dyDescent="0.2">
      <c r="D298" s="2">
        <v>26.25</v>
      </c>
      <c r="E298" s="6">
        <f t="shared" ca="1" si="4"/>
        <v>5.7621409921671045</v>
      </c>
    </row>
    <row r="299" spans="4:5" x14ac:dyDescent="0.2">
      <c r="D299" s="2">
        <v>26</v>
      </c>
      <c r="E299" s="6">
        <f t="shared" ca="1" si="4"/>
        <v>5.6781201044386442</v>
      </c>
    </row>
    <row r="300" spans="4:5" x14ac:dyDescent="0.2">
      <c r="D300" s="2">
        <v>25.75</v>
      </c>
      <c r="E300" s="6">
        <f t="shared" ca="1" si="4"/>
        <v>5.594099216710184</v>
      </c>
    </row>
    <row r="301" spans="4:5" x14ac:dyDescent="0.2">
      <c r="D301" s="2">
        <v>25.5</v>
      </c>
      <c r="E301" s="6">
        <f t="shared" ca="1" si="4"/>
        <v>5.5100783289817254</v>
      </c>
    </row>
    <row r="302" spans="4:5" x14ac:dyDescent="0.2">
      <c r="D302" s="2">
        <v>25.25</v>
      </c>
      <c r="E302" s="6">
        <f t="shared" ca="1" si="4"/>
        <v>5.4260574412532652</v>
      </c>
    </row>
    <row r="303" spans="4:5" x14ac:dyDescent="0.2">
      <c r="D303" s="2">
        <v>25</v>
      </c>
      <c r="E303" s="6">
        <f t="shared" ca="1" si="4"/>
        <v>5.3420365535248067</v>
      </c>
    </row>
    <row r="304" spans="4:5" x14ac:dyDescent="0.2">
      <c r="D304" s="2">
        <v>24.75</v>
      </c>
      <c r="E304" s="6">
        <f t="shared" ca="1" si="4"/>
        <v>5.2580156657963464</v>
      </c>
    </row>
    <row r="305" spans="4:5" x14ac:dyDescent="0.2">
      <c r="D305" s="2">
        <v>24.5</v>
      </c>
      <c r="E305" s="6">
        <f t="shared" ca="1" si="4"/>
        <v>5.1739947780678861</v>
      </c>
    </row>
    <row r="306" spans="4:5" x14ac:dyDescent="0.2">
      <c r="D306" s="2">
        <v>24.25</v>
      </c>
      <c r="E306" s="6">
        <f t="shared" ca="1" si="4"/>
        <v>5.0899738903394276</v>
      </c>
    </row>
    <row r="307" spans="4:5" x14ac:dyDescent="0.2">
      <c r="D307" s="2">
        <v>24</v>
      </c>
      <c r="E307" s="6">
        <f t="shared" ca="1" si="4"/>
        <v>5.0059530026109673</v>
      </c>
    </row>
    <row r="308" spans="4:5" x14ac:dyDescent="0.2">
      <c r="D308" s="2">
        <v>23.75</v>
      </c>
      <c r="E308" s="6">
        <f t="shared" ca="1" si="4"/>
        <v>4.9219321148825079</v>
      </c>
    </row>
    <row r="309" spans="4:5" x14ac:dyDescent="0.2">
      <c r="D309" s="2">
        <v>23.5</v>
      </c>
      <c r="E309" s="6">
        <f t="shared" ca="1" si="4"/>
        <v>4.8379112271540485</v>
      </c>
    </row>
    <row r="310" spans="4:5" x14ac:dyDescent="0.2">
      <c r="D310" s="2">
        <v>23.25</v>
      </c>
      <c r="E310" s="6">
        <f t="shared" ca="1" si="4"/>
        <v>4.7538903394255891</v>
      </c>
    </row>
    <row r="311" spans="4:5" x14ac:dyDescent="0.2">
      <c r="D311" s="2">
        <v>23</v>
      </c>
      <c r="E311" s="6">
        <f t="shared" ca="1" si="4"/>
        <v>4.6698694516971297</v>
      </c>
    </row>
    <row r="312" spans="4:5" x14ac:dyDescent="0.2">
      <c r="D312" s="2">
        <v>22.75</v>
      </c>
      <c r="E312" s="6">
        <f t="shared" ca="1" si="4"/>
        <v>4.5858485639686704</v>
      </c>
    </row>
    <row r="313" spans="4:5" x14ac:dyDescent="0.2">
      <c r="D313" s="2">
        <v>22.5</v>
      </c>
      <c r="E313" s="6">
        <f t="shared" ca="1" si="4"/>
        <v>4.5018276762402101</v>
      </c>
    </row>
    <row r="314" spans="4:5" x14ac:dyDescent="0.2">
      <c r="D314" s="2">
        <v>22.25</v>
      </c>
      <c r="E314" s="6">
        <f t="shared" ca="1" si="4"/>
        <v>4.4178067885117507</v>
      </c>
    </row>
    <row r="315" spans="4:5" x14ac:dyDescent="0.2">
      <c r="D315" s="2">
        <v>22</v>
      </c>
      <c r="E315" s="6">
        <f t="shared" ca="1" si="4"/>
        <v>4.3337859007832913</v>
      </c>
    </row>
    <row r="316" spans="4:5" x14ac:dyDescent="0.2">
      <c r="D316" s="2">
        <v>21.75</v>
      </c>
      <c r="E316" s="6">
        <f t="shared" ca="1" si="4"/>
        <v>4.2497650130548319</v>
      </c>
    </row>
    <row r="317" spans="4:5" x14ac:dyDescent="0.2">
      <c r="D317" s="2">
        <v>21.5</v>
      </c>
      <c r="E317" s="6">
        <f t="shared" ca="1" si="4"/>
        <v>4.1657441253263725</v>
      </c>
    </row>
    <row r="318" spans="4:5" x14ac:dyDescent="0.2">
      <c r="D318" s="2">
        <v>21.25</v>
      </c>
      <c r="E318" s="6">
        <f t="shared" ca="1" si="4"/>
        <v>4.0817232375979131</v>
      </c>
    </row>
    <row r="319" spans="4:5" x14ac:dyDescent="0.2">
      <c r="D319" s="2">
        <v>21</v>
      </c>
      <c r="E319" s="6">
        <f t="shared" ca="1" si="4"/>
        <v>3.9974857142857143</v>
      </c>
    </row>
    <row r="320" spans="4:5" x14ac:dyDescent="0.2">
      <c r="D320" s="2">
        <v>20.75</v>
      </c>
      <c r="E320" s="6">
        <f t="shared" ca="1" si="4"/>
        <v>3.9055428571428576</v>
      </c>
    </row>
    <row r="321" spans="4:5" x14ac:dyDescent="0.2">
      <c r="D321" s="2">
        <v>20.5</v>
      </c>
      <c r="E321" s="6">
        <f t="shared" ca="1" si="4"/>
        <v>3.8136000000000001</v>
      </c>
    </row>
    <row r="322" spans="4:5" x14ac:dyDescent="0.2">
      <c r="D322" s="2">
        <v>20.25</v>
      </c>
      <c r="E322" s="6">
        <f t="shared" ca="1" si="4"/>
        <v>3.7216571428571434</v>
      </c>
    </row>
    <row r="323" spans="4:5" x14ac:dyDescent="0.2">
      <c r="D323" s="2">
        <v>20</v>
      </c>
      <c r="E323" s="6">
        <f t="shared" ca="1" si="4"/>
        <v>3.6297142857142859</v>
      </c>
    </row>
    <row r="324" spans="4:5" x14ac:dyDescent="0.2">
      <c r="D324" s="2">
        <v>19.75</v>
      </c>
      <c r="E324" s="6">
        <f t="shared" ca="1" si="4"/>
        <v>3.5377714285714283</v>
      </c>
    </row>
    <row r="325" spans="4:5" x14ac:dyDescent="0.2">
      <c r="D325" s="2">
        <v>19.5</v>
      </c>
      <c r="E325" s="6">
        <f t="shared" ref="E325:E388" ca="1" si="5">FORECAST(D325,OFFSET($B$4:$B$19,MATCH(D325,$A$4:$A$19,1)-1,0,2),OFFSET($A$4:$A$19,MATCH(D325,$A$4:$A$19,1)-1,0,2))</f>
        <v>3.4458285714285717</v>
      </c>
    </row>
    <row r="326" spans="4:5" x14ac:dyDescent="0.2">
      <c r="D326" s="2">
        <v>19.25</v>
      </c>
      <c r="E326" s="6">
        <f t="shared" ca="1" si="5"/>
        <v>3.3538857142857141</v>
      </c>
    </row>
    <row r="327" spans="4:5" x14ac:dyDescent="0.2">
      <c r="D327" s="2">
        <v>19</v>
      </c>
      <c r="E327" s="6">
        <f t="shared" ca="1" si="5"/>
        <v>3.2619428571428575</v>
      </c>
    </row>
    <row r="328" spans="4:5" x14ac:dyDescent="0.2">
      <c r="D328" s="2">
        <v>18.75</v>
      </c>
      <c r="E328" s="6">
        <f t="shared" ca="1" si="5"/>
        <v>3.17</v>
      </c>
    </row>
    <row r="329" spans="4:5" x14ac:dyDescent="0.2">
      <c r="D329" s="2">
        <v>18.5</v>
      </c>
      <c r="E329" s="6">
        <f t="shared" ca="1" si="5"/>
        <v>3.0780571428571433</v>
      </c>
    </row>
    <row r="330" spans="4:5" x14ac:dyDescent="0.2">
      <c r="D330" s="2">
        <v>18.25</v>
      </c>
      <c r="E330" s="6">
        <f t="shared" ca="1" si="5"/>
        <v>2.9861142857142857</v>
      </c>
    </row>
    <row r="331" spans="4:5" x14ac:dyDescent="0.2">
      <c r="D331" s="2">
        <v>18</v>
      </c>
      <c r="E331" s="6">
        <f t="shared" ca="1" si="5"/>
        <v>2.8941714285714282</v>
      </c>
    </row>
    <row r="332" spans="4:5" x14ac:dyDescent="0.2">
      <c r="D332" s="2">
        <v>17.75</v>
      </c>
      <c r="E332" s="6">
        <f t="shared" ca="1" si="5"/>
        <v>2.8022285714285715</v>
      </c>
    </row>
    <row r="333" spans="4:5" x14ac:dyDescent="0.2">
      <c r="D333" s="2">
        <v>17.5</v>
      </c>
      <c r="E333" s="6">
        <f t="shared" ca="1" si="5"/>
        <v>2.710285714285714</v>
      </c>
    </row>
    <row r="334" spans="4:5" x14ac:dyDescent="0.2">
      <c r="D334" s="2">
        <v>17.25</v>
      </c>
      <c r="E334" s="6">
        <f t="shared" ca="1" si="5"/>
        <v>2.6183428571428573</v>
      </c>
    </row>
    <row r="335" spans="4:5" x14ac:dyDescent="0.2">
      <c r="D335" s="2">
        <v>17</v>
      </c>
      <c r="E335" s="6">
        <f t="shared" ca="1" si="5"/>
        <v>2.5263999999999998</v>
      </c>
    </row>
    <row r="336" spans="4:5" x14ac:dyDescent="0.2">
      <c r="D336" s="2">
        <v>16.75</v>
      </c>
      <c r="E336" s="6">
        <f t="shared" ca="1" si="5"/>
        <v>2.4344571428571431</v>
      </c>
    </row>
    <row r="337" spans="4:5" x14ac:dyDescent="0.2">
      <c r="D337" s="2">
        <v>16.5</v>
      </c>
      <c r="E337" s="6">
        <f t="shared" ca="1" si="5"/>
        <v>2.3425142857142855</v>
      </c>
    </row>
    <row r="338" spans="4:5" x14ac:dyDescent="0.2">
      <c r="D338" s="2">
        <v>16.25</v>
      </c>
      <c r="E338" s="6">
        <f t="shared" ca="1" si="5"/>
        <v>2.2505714285714289</v>
      </c>
    </row>
    <row r="339" spans="4:5" x14ac:dyDescent="0.2">
      <c r="D339" s="2">
        <v>16</v>
      </c>
      <c r="E339" s="6">
        <f t="shared" ca="1" si="5"/>
        <v>2.1586285714285713</v>
      </c>
    </row>
    <row r="340" spans="4:5" x14ac:dyDescent="0.2">
      <c r="D340" s="2">
        <v>15.75</v>
      </c>
      <c r="E340" s="6">
        <f t="shared" ca="1" si="5"/>
        <v>2.0666857142857138</v>
      </c>
    </row>
    <row r="341" spans="4:5" x14ac:dyDescent="0.2">
      <c r="D341" s="2">
        <v>15.5</v>
      </c>
      <c r="E341" s="6">
        <f t="shared" ca="1" si="5"/>
        <v>1.969726027397261</v>
      </c>
    </row>
    <row r="342" spans="4:5" x14ac:dyDescent="0.2">
      <c r="D342" s="2">
        <v>15.25</v>
      </c>
      <c r="E342" s="6">
        <f t="shared" ca="1" si="5"/>
        <v>1.8595205479452055</v>
      </c>
    </row>
    <row r="343" spans="4:5" x14ac:dyDescent="0.2">
      <c r="D343" s="2">
        <v>15</v>
      </c>
      <c r="E343" s="6">
        <f t="shared" ca="1" si="5"/>
        <v>1.7493150684931509</v>
      </c>
    </row>
    <row r="344" spans="4:5" x14ac:dyDescent="0.2">
      <c r="D344" s="2">
        <v>14.75</v>
      </c>
      <c r="E344" s="6">
        <f t="shared" ca="1" si="5"/>
        <v>1.6391095890410963</v>
      </c>
    </row>
    <row r="345" spans="4:5" x14ac:dyDescent="0.2">
      <c r="D345" s="2">
        <v>14.5</v>
      </c>
      <c r="E345" s="6">
        <f t="shared" ca="1" si="5"/>
        <v>1.5289041095890417</v>
      </c>
    </row>
    <row r="346" spans="4:5" x14ac:dyDescent="0.2">
      <c r="D346" s="2">
        <v>14.25</v>
      </c>
      <c r="E346" s="6">
        <f t="shared" ca="1" si="5"/>
        <v>1.4186986301369862</v>
      </c>
    </row>
    <row r="347" spans="4:5" x14ac:dyDescent="0.2">
      <c r="D347" s="2">
        <v>14</v>
      </c>
      <c r="E347" s="6">
        <f t="shared" ca="1" si="5"/>
        <v>1.3084931506849315</v>
      </c>
    </row>
    <row r="348" spans="4:5" x14ac:dyDescent="0.2">
      <c r="D348" s="2">
        <v>13.75</v>
      </c>
      <c r="E348" s="6">
        <f t="shared" ca="1" si="5"/>
        <v>1.1982876712328769</v>
      </c>
    </row>
    <row r="349" spans="4:5" x14ac:dyDescent="0.2">
      <c r="D349" s="2">
        <v>13.5</v>
      </c>
      <c r="E349" s="6">
        <f t="shared" ca="1" si="5"/>
        <v>1.0880821917808223</v>
      </c>
    </row>
    <row r="350" spans="4:5" x14ac:dyDescent="0.2">
      <c r="D350" s="2">
        <v>13.25</v>
      </c>
      <c r="E350" s="6">
        <f t="shared" ca="1" si="5"/>
        <v>0.98676229508196789</v>
      </c>
    </row>
    <row r="351" spans="4:5" x14ac:dyDescent="0.2">
      <c r="D351" s="2">
        <v>13</v>
      </c>
      <c r="E351" s="6">
        <f t="shared" ca="1" si="5"/>
        <v>0.9208196721311479</v>
      </c>
    </row>
    <row r="352" spans="4:5" x14ac:dyDescent="0.2">
      <c r="D352" s="2">
        <v>12.75</v>
      </c>
      <c r="E352" s="6">
        <f t="shared" ca="1" si="5"/>
        <v>0.85487704918032836</v>
      </c>
    </row>
    <row r="353" spans="4:5" x14ac:dyDescent="0.2">
      <c r="D353" s="2">
        <v>12.5</v>
      </c>
      <c r="E353" s="6">
        <f t="shared" ca="1" si="5"/>
        <v>0.78893442622950882</v>
      </c>
    </row>
    <row r="354" spans="4:5" x14ac:dyDescent="0.2">
      <c r="D354" s="2">
        <v>12.25</v>
      </c>
      <c r="E354" s="6">
        <f t="shared" ca="1" si="5"/>
        <v>0.72299180327868884</v>
      </c>
    </row>
    <row r="355" spans="4:5" x14ac:dyDescent="0.2">
      <c r="D355" s="2">
        <v>12</v>
      </c>
      <c r="E355" s="6">
        <f t="shared" ca="1" si="5"/>
        <v>0.6570491803278693</v>
      </c>
    </row>
    <row r="356" spans="4:5" x14ac:dyDescent="0.2">
      <c r="D356" s="2">
        <v>11.75</v>
      </c>
      <c r="E356" s="6">
        <f t="shared" ca="1" si="5"/>
        <v>0.59110655737704976</v>
      </c>
    </row>
    <row r="357" spans="4:5" x14ac:dyDescent="0.2">
      <c r="D357" s="2">
        <v>11.5</v>
      </c>
      <c r="E357" s="6">
        <f t="shared" ca="1" si="5"/>
        <v>0.52516393442622977</v>
      </c>
    </row>
    <row r="358" spans="4:5" x14ac:dyDescent="0.2">
      <c r="D358" s="2">
        <v>11.25</v>
      </c>
      <c r="E358" s="6">
        <f t="shared" ca="1" si="5"/>
        <v>0.49434659090909094</v>
      </c>
    </row>
    <row r="359" spans="4:5" x14ac:dyDescent="0.2">
      <c r="D359" s="2">
        <v>11</v>
      </c>
      <c r="E359" s="6">
        <f t="shared" ca="1" si="5"/>
        <v>0.4852045454545455</v>
      </c>
    </row>
    <row r="360" spans="4:5" x14ac:dyDescent="0.2">
      <c r="D360" s="2">
        <v>10.75</v>
      </c>
      <c r="E360" s="6">
        <f t="shared" ca="1" si="5"/>
        <v>0.4760625</v>
      </c>
    </row>
    <row r="361" spans="4:5" x14ac:dyDescent="0.2">
      <c r="D361" s="2">
        <v>10.5</v>
      </c>
      <c r="E361" s="6">
        <f t="shared" ca="1" si="5"/>
        <v>0.46692045454545456</v>
      </c>
    </row>
    <row r="362" spans="4:5" x14ac:dyDescent="0.2">
      <c r="D362" s="2">
        <v>10.25</v>
      </c>
      <c r="E362" s="6">
        <f t="shared" ca="1" si="5"/>
        <v>0.45777840909090911</v>
      </c>
    </row>
    <row r="363" spans="4:5" x14ac:dyDescent="0.2">
      <c r="D363" s="2">
        <v>10</v>
      </c>
      <c r="E363" s="6">
        <f t="shared" ca="1" si="5"/>
        <v>0.44863636363636367</v>
      </c>
    </row>
    <row r="364" spans="4:5" x14ac:dyDescent="0.2">
      <c r="D364" s="2">
        <v>9.75</v>
      </c>
      <c r="E364" s="6">
        <f t="shared" ca="1" si="5"/>
        <v>0.43949431818181822</v>
      </c>
    </row>
    <row r="365" spans="4:5" x14ac:dyDescent="0.2">
      <c r="D365" s="2">
        <v>9.5</v>
      </c>
      <c r="E365" s="6">
        <f t="shared" ca="1" si="5"/>
        <v>0.43035227272727272</v>
      </c>
    </row>
    <row r="366" spans="4:5" x14ac:dyDescent="0.2">
      <c r="D366" s="2">
        <v>9.25</v>
      </c>
      <c r="E366" s="6">
        <f t="shared" ca="1" si="5"/>
        <v>0.42121022727272728</v>
      </c>
    </row>
    <row r="367" spans="4:5" x14ac:dyDescent="0.2">
      <c r="D367" s="2">
        <v>9</v>
      </c>
      <c r="E367" s="6">
        <f t="shared" ca="1" si="5"/>
        <v>0.41206818181818183</v>
      </c>
    </row>
    <row r="368" spans="4:5" x14ac:dyDescent="0.2">
      <c r="D368" s="2">
        <v>8.75</v>
      </c>
      <c r="E368" s="6">
        <f t="shared" ca="1" si="5"/>
        <v>0.40292613636363639</v>
      </c>
    </row>
    <row r="369" spans="4:5" x14ac:dyDescent="0.2">
      <c r="D369" s="2">
        <v>8.5</v>
      </c>
      <c r="E369" s="6">
        <f t="shared" ca="1" si="5"/>
        <v>0.39378409090909089</v>
      </c>
    </row>
    <row r="370" spans="4:5" x14ac:dyDescent="0.2">
      <c r="D370" s="2">
        <v>8.25</v>
      </c>
      <c r="E370" s="6">
        <f t="shared" ca="1" si="5"/>
        <v>0.38464204545454544</v>
      </c>
    </row>
    <row r="371" spans="4:5" x14ac:dyDescent="0.2">
      <c r="D371" s="2">
        <v>8</v>
      </c>
      <c r="E371" s="6">
        <f t="shared" ca="1" si="5"/>
        <v>0.3755</v>
      </c>
    </row>
    <row r="372" spans="4:5" x14ac:dyDescent="0.2">
      <c r="D372" s="2">
        <v>7.75</v>
      </c>
      <c r="E372" s="6">
        <f t="shared" ca="1" si="5"/>
        <v>0.36635795454545456</v>
      </c>
    </row>
    <row r="373" spans="4:5" x14ac:dyDescent="0.2">
      <c r="D373" s="2">
        <v>7.5</v>
      </c>
      <c r="E373" s="6">
        <f t="shared" ca="1" si="5"/>
        <v>0.35721590909090911</v>
      </c>
    </row>
    <row r="374" spans="4:5" x14ac:dyDescent="0.2">
      <c r="D374" s="2">
        <v>7.25</v>
      </c>
      <c r="E374" s="6">
        <f t="shared" ca="1" si="5"/>
        <v>0.34807386363636361</v>
      </c>
    </row>
    <row r="375" spans="4:5" x14ac:dyDescent="0.2">
      <c r="D375" s="2">
        <v>7</v>
      </c>
      <c r="E375" s="6">
        <f t="shared" ca="1" si="5"/>
        <v>0.33893181818181817</v>
      </c>
    </row>
    <row r="376" spans="4:5" x14ac:dyDescent="0.2">
      <c r="D376" s="2">
        <v>6.75</v>
      </c>
      <c r="E376" s="6">
        <f t="shared" ca="1" si="5"/>
        <v>0.32978977272727272</v>
      </c>
    </row>
    <row r="377" spans="4:5" x14ac:dyDescent="0.2">
      <c r="D377" s="2">
        <v>6.5</v>
      </c>
      <c r="E377" s="6">
        <f t="shared" ca="1" si="5"/>
        <v>0.32064772727272728</v>
      </c>
    </row>
    <row r="378" spans="4:5" x14ac:dyDescent="0.2">
      <c r="D378" s="2">
        <v>6.25</v>
      </c>
      <c r="E378" s="6">
        <f t="shared" ca="1" si="5"/>
        <v>0.31150568181818183</v>
      </c>
    </row>
    <row r="379" spans="4:5" x14ac:dyDescent="0.2">
      <c r="D379" s="2">
        <v>6</v>
      </c>
      <c r="E379" s="6">
        <f t="shared" ca="1" si="5"/>
        <v>0.30236363636363633</v>
      </c>
    </row>
    <row r="380" spans="4:5" x14ac:dyDescent="0.2">
      <c r="D380" s="2">
        <v>5.75</v>
      </c>
      <c r="E380" s="6">
        <f t="shared" ca="1" si="5"/>
        <v>0.29322159090909089</v>
      </c>
    </row>
    <row r="381" spans="4:5" x14ac:dyDescent="0.2">
      <c r="D381" s="2">
        <v>5.5</v>
      </c>
      <c r="E381" s="6">
        <f t="shared" ca="1" si="5"/>
        <v>0.28407954545454545</v>
      </c>
    </row>
    <row r="382" spans="4:5" x14ac:dyDescent="0.2">
      <c r="D382" s="2">
        <v>5.25</v>
      </c>
      <c r="E382" s="6">
        <f t="shared" ca="1" si="5"/>
        <v>0.27493749999999995</v>
      </c>
    </row>
    <row r="383" spans="4:5" x14ac:dyDescent="0.2">
      <c r="D383" s="2">
        <v>5</v>
      </c>
      <c r="E383" s="6">
        <f t="shared" ca="1" si="5"/>
        <v>0.2657954545454545</v>
      </c>
    </row>
    <row r="384" spans="4:5" x14ac:dyDescent="0.2">
      <c r="D384" s="2">
        <v>4.75</v>
      </c>
      <c r="E384" s="6">
        <f t="shared" ca="1" si="5"/>
        <v>0.25665340909090906</v>
      </c>
    </row>
    <row r="385" spans="4:5" x14ac:dyDescent="0.2">
      <c r="D385" s="2">
        <v>4.5</v>
      </c>
      <c r="E385" s="6">
        <f t="shared" ca="1" si="5"/>
        <v>0.24757743362831858</v>
      </c>
    </row>
    <row r="386" spans="4:5" x14ac:dyDescent="0.2">
      <c r="D386" s="2">
        <v>4.25</v>
      </c>
      <c r="E386" s="6">
        <f t="shared" ca="1" si="5"/>
        <v>0.23867809734513273</v>
      </c>
    </row>
    <row r="387" spans="4:5" x14ac:dyDescent="0.2">
      <c r="D387" s="2">
        <v>4</v>
      </c>
      <c r="E387" s="6">
        <f t="shared" ca="1" si="5"/>
        <v>0.22977876106194689</v>
      </c>
    </row>
    <row r="388" spans="4:5" x14ac:dyDescent="0.2">
      <c r="D388" s="2">
        <v>3.75</v>
      </c>
      <c r="E388" s="6">
        <f t="shared" ca="1" si="5"/>
        <v>0.22087942477876105</v>
      </c>
    </row>
    <row r="389" spans="4:5" x14ac:dyDescent="0.2">
      <c r="D389" s="2">
        <v>3.5</v>
      </c>
      <c r="E389" s="6">
        <f t="shared" ref="E389:E403" ca="1" si="6">FORECAST(D389,OFFSET($B$4:$B$19,MATCH(D389,$A$4:$A$19,1)-1,0,2),OFFSET($A$4:$A$19,MATCH(D389,$A$4:$A$19,1)-1,0,2))</f>
        <v>0.2119800884955752</v>
      </c>
    </row>
    <row r="390" spans="4:5" x14ac:dyDescent="0.2">
      <c r="D390" s="2">
        <v>3.25</v>
      </c>
      <c r="E390" s="6">
        <f t="shared" ca="1" si="6"/>
        <v>0.20308075221238936</v>
      </c>
    </row>
    <row r="391" spans="4:5" x14ac:dyDescent="0.2">
      <c r="D391" s="2">
        <v>3</v>
      </c>
      <c r="E391" s="6">
        <f t="shared" ca="1" si="6"/>
        <v>0.19418141592920352</v>
      </c>
    </row>
    <row r="392" spans="4:5" x14ac:dyDescent="0.2">
      <c r="D392" s="2">
        <v>2.75</v>
      </c>
      <c r="E392" s="6">
        <f t="shared" ca="1" si="6"/>
        <v>0.18528207964601767</v>
      </c>
    </row>
    <row r="393" spans="4:5" x14ac:dyDescent="0.2">
      <c r="D393" s="2">
        <v>2.5</v>
      </c>
      <c r="E393" s="6">
        <f t="shared" ca="1" si="6"/>
        <v>0.17638274336283183</v>
      </c>
    </row>
    <row r="394" spans="4:5" x14ac:dyDescent="0.2">
      <c r="D394" s="2">
        <v>2.25</v>
      </c>
      <c r="E394" s="6">
        <f t="shared" ca="1" si="6"/>
        <v>0.16748340707964601</v>
      </c>
    </row>
    <row r="395" spans="4:5" x14ac:dyDescent="0.2">
      <c r="D395" s="2">
        <v>2</v>
      </c>
      <c r="E395" s="6">
        <f t="shared" ca="1" si="6"/>
        <v>0.15858407079646017</v>
      </c>
    </row>
    <row r="396" spans="4:5" x14ac:dyDescent="0.2">
      <c r="D396" s="2">
        <v>1.75</v>
      </c>
      <c r="E396" s="6">
        <f t="shared" ca="1" si="6"/>
        <v>0.14968473451327433</v>
      </c>
    </row>
    <row r="397" spans="4:5" x14ac:dyDescent="0.2">
      <c r="D397" s="2">
        <v>1.5</v>
      </c>
      <c r="E397" s="6">
        <f t="shared" ca="1" si="6"/>
        <v>0.14078539823008851</v>
      </c>
    </row>
    <row r="398" spans="4:5" x14ac:dyDescent="0.2">
      <c r="D398" s="2">
        <v>1.25</v>
      </c>
      <c r="E398" s="6">
        <f t="shared" ca="1" si="6"/>
        <v>0.13188606194690267</v>
      </c>
    </row>
    <row r="399" spans="4:5" x14ac:dyDescent="0.2">
      <c r="D399" s="2">
        <v>1</v>
      </c>
      <c r="E399" s="6">
        <f t="shared" ca="1" si="6"/>
        <v>0.11906105263157894</v>
      </c>
    </row>
    <row r="400" spans="4:5" x14ac:dyDescent="0.2">
      <c r="D400" s="2">
        <v>0.75</v>
      </c>
      <c r="E400" s="6">
        <f t="shared" ca="1" si="6"/>
        <v>9.2808947368421046E-2</v>
      </c>
    </row>
    <row r="401" spans="4:5" x14ac:dyDescent="0.2">
      <c r="D401" s="2">
        <v>0.5</v>
      </c>
      <c r="E401" s="6">
        <f t="shared" ca="1" si="6"/>
        <v>6.655684210526315E-2</v>
      </c>
    </row>
    <row r="402" spans="4:5" x14ac:dyDescent="0.2">
      <c r="D402" s="2">
        <v>0.25</v>
      </c>
      <c r="E402" s="6">
        <f t="shared" ca="1" si="6"/>
        <v>4.8162666666666666E-2</v>
      </c>
    </row>
    <row r="403" spans="4:5" x14ac:dyDescent="0.2">
      <c r="D403" s="2">
        <v>0</v>
      </c>
      <c r="E403" s="6">
        <f t="shared" ca="1" si="6"/>
        <v>3.1E-2</v>
      </c>
    </row>
  </sheetData>
  <phoneticPr fontId="9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2578125" defaultRowHeight="12.75" x14ac:dyDescent="0.2"/>
  <cols>
    <col min="1" max="1" width="11.42578125" style="301"/>
    <col min="2" max="2" width="20.85546875" style="301" bestFit="1" customWidth="1"/>
    <col min="3" max="3" width="12.85546875" style="301" bestFit="1" customWidth="1"/>
    <col min="4" max="7" width="11.42578125" style="301"/>
    <col min="8" max="8" width="11.42578125" style="355"/>
    <col min="9" max="12" width="11.42578125" style="301"/>
    <col min="13" max="13" width="12.7109375" style="301" customWidth="1"/>
    <col min="14" max="14" width="11.42578125" style="301"/>
    <col min="15" max="15" width="11.42578125" style="364"/>
    <col min="16" max="16384" width="11.42578125" style="301"/>
  </cols>
  <sheetData>
    <row r="1" spans="1:15" ht="15.75" x14ac:dyDescent="0.25">
      <c r="B1" s="302" t="s">
        <v>2</v>
      </c>
      <c r="C1" s="303"/>
      <c r="D1" s="468" t="s">
        <v>20</v>
      </c>
      <c r="E1" s="469"/>
      <c r="F1" s="469"/>
      <c r="G1" s="470"/>
      <c r="H1" s="304"/>
    </row>
    <row r="2" spans="1:15" ht="16.5" thickBot="1" x14ac:dyDescent="0.3">
      <c r="B2" s="305" t="s">
        <v>3</v>
      </c>
      <c r="C2" s="306"/>
      <c r="D2" s="471" t="s">
        <v>5</v>
      </c>
      <c r="E2" s="472"/>
      <c r="F2" s="472"/>
      <c r="G2" s="473"/>
      <c r="H2" s="304"/>
    </row>
    <row r="3" spans="1:15" ht="13.5" thickBot="1" x14ac:dyDescent="0.25">
      <c r="B3" s="307" t="s">
        <v>1</v>
      </c>
      <c r="C3" s="308"/>
      <c r="D3" s="466">
        <f>Statistik!C3</f>
        <v>44371</v>
      </c>
      <c r="E3" s="466"/>
      <c r="F3" s="466"/>
      <c r="G3" s="467"/>
      <c r="H3" s="309"/>
    </row>
    <row r="4" spans="1:15" ht="13.5" thickBot="1" x14ac:dyDescent="0.25">
      <c r="B4" s="310" t="s">
        <v>42</v>
      </c>
      <c r="C4" s="311"/>
      <c r="D4" s="466">
        <f>Statistik!C4</f>
        <v>0</v>
      </c>
      <c r="E4" s="466"/>
      <c r="F4" s="466"/>
      <c r="G4" s="467"/>
      <c r="H4" s="312"/>
    </row>
    <row r="5" spans="1:15" ht="13.5" thickBot="1" x14ac:dyDescent="0.25">
      <c r="B5" s="310" t="s">
        <v>43</v>
      </c>
      <c r="C5" s="311"/>
      <c r="D5" s="466">
        <f>Statistik!C5</f>
        <v>0</v>
      </c>
      <c r="E5" s="466"/>
      <c r="F5" s="466"/>
      <c r="G5" s="467"/>
      <c r="H5" s="313"/>
    </row>
    <row r="6" spans="1:15" ht="13.5" thickBot="1" x14ac:dyDescent="0.25">
      <c r="B6" s="310" t="s">
        <v>0</v>
      </c>
      <c r="C6" s="311"/>
      <c r="D6" s="466" t="str">
        <f>Statistik!C6</f>
        <v>MS2_FC2</v>
      </c>
      <c r="E6" s="466"/>
      <c r="F6" s="466"/>
      <c r="G6" s="467"/>
      <c r="H6" s="314"/>
    </row>
    <row r="7" spans="1:15" ht="13.5" thickBot="1" x14ac:dyDescent="0.25">
      <c r="B7" s="310" t="s">
        <v>4</v>
      </c>
      <c r="C7" s="311"/>
      <c r="D7" s="466">
        <f>Statistik!C7</f>
        <v>0</v>
      </c>
      <c r="E7" s="466"/>
      <c r="F7" s="466"/>
      <c r="G7" s="467"/>
      <c r="H7" s="309"/>
    </row>
    <row r="8" spans="1:15" ht="13.5" thickBot="1" x14ac:dyDescent="0.25">
      <c r="B8" s="310" t="s">
        <v>11</v>
      </c>
      <c r="C8" s="311"/>
      <c r="D8" s="480">
        <f>Statistik!C8</f>
        <v>6.215040397762585E-4</v>
      </c>
      <c r="E8" s="480"/>
      <c r="F8" s="480"/>
      <c r="G8" s="481"/>
      <c r="H8" s="315"/>
      <c r="I8" s="482" t="s">
        <v>202</v>
      </c>
      <c r="J8" s="482"/>
      <c r="M8" s="365" t="s">
        <v>213</v>
      </c>
    </row>
    <row r="9" spans="1:15" ht="13.5" thickBot="1" x14ac:dyDescent="0.25">
      <c r="B9" s="316" t="s">
        <v>6</v>
      </c>
      <c r="C9" s="317"/>
      <c r="D9" s="483">
        <f>Statistik!C9</f>
        <v>32200</v>
      </c>
      <c r="E9" s="483"/>
      <c r="F9" s="483"/>
      <c r="G9" s="484"/>
      <c r="H9" s="313"/>
      <c r="I9" s="482" t="s">
        <v>203</v>
      </c>
      <c r="J9" s="482"/>
      <c r="M9" s="365" t="s">
        <v>214</v>
      </c>
    </row>
    <row r="10" spans="1:15" ht="51.75" thickBot="1" x14ac:dyDescent="0.25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">
      <c r="A11" s="478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32180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2.3595449464444133E-2</v>
      </c>
      <c r="O11" s="364" t="s">
        <v>114</v>
      </c>
    </row>
    <row r="12" spans="1:15" x14ac:dyDescent="0.2">
      <c r="A12" s="478"/>
      <c r="B12" s="335">
        <v>128</v>
      </c>
      <c r="C12" s="336">
        <f t="shared" ref="C12:C26" si="1">B12/10</f>
        <v>12.8</v>
      </c>
      <c r="D12" s="329">
        <f>Statistik!C12</f>
        <v>2740</v>
      </c>
      <c r="E12" s="337">
        <f t="shared" ref="E12:E24" si="2">E13+D12</f>
        <v>32180</v>
      </c>
      <c r="F12" s="331">
        <f t="shared" ref="F12:F26" si="3">D12/$E$11</f>
        <v>8.514605344934742E-2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0.50401753397799698</v>
      </c>
      <c r="M12" s="301" t="s">
        <v>216</v>
      </c>
      <c r="N12" s="366">
        <f>1/J32</f>
        <v>29567.648109087528</v>
      </c>
      <c r="O12" s="364" t="s">
        <v>217</v>
      </c>
    </row>
    <row r="13" spans="1:15" x14ac:dyDescent="0.2">
      <c r="A13" s="479"/>
      <c r="B13" s="335">
        <v>63</v>
      </c>
      <c r="C13" s="336">
        <f t="shared" si="1"/>
        <v>6.3</v>
      </c>
      <c r="D13" s="329">
        <f>Statistik!C13</f>
        <v>4170</v>
      </c>
      <c r="E13" s="337">
        <f t="shared" si="2"/>
        <v>29440</v>
      </c>
      <c r="F13" s="331">
        <f t="shared" si="3"/>
        <v>0.1295835922933499</v>
      </c>
      <c r="G13" s="338">
        <f t="shared" si="0"/>
        <v>0.91485394655065255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1.5474960906060042</v>
      </c>
      <c r="M13" s="301" t="s">
        <v>218</v>
      </c>
      <c r="N13" s="301">
        <f ca="1">10.44/(9.81*N11)</f>
        <v>45.10277225657034</v>
      </c>
      <c r="O13" s="364" t="s">
        <v>219</v>
      </c>
    </row>
    <row r="14" spans="1:15" x14ac:dyDescent="0.2">
      <c r="A14" s="474" t="s">
        <v>53</v>
      </c>
      <c r="B14" s="339">
        <v>31.5</v>
      </c>
      <c r="C14" s="340">
        <f t="shared" si="1"/>
        <v>3.15</v>
      </c>
      <c r="D14" s="329">
        <f>Statistik!C14</f>
        <v>7605</v>
      </c>
      <c r="E14" s="337">
        <f t="shared" si="2"/>
        <v>25270</v>
      </c>
      <c r="F14" s="331">
        <f>D14/$E$11</f>
        <v>0.23632691112492232</v>
      </c>
      <c r="G14" s="338">
        <f t="shared" si="0"/>
        <v>0.78527035425730263</v>
      </c>
      <c r="H14" s="333"/>
      <c r="I14" s="334">
        <f t="shared" si="4"/>
        <v>4.1632104163180852</v>
      </c>
      <c r="J14" s="334">
        <f t="shared" si="5"/>
        <v>5.6765545694884247</v>
      </c>
    </row>
    <row r="15" spans="1:15" x14ac:dyDescent="0.2">
      <c r="A15" s="475"/>
      <c r="B15" s="339">
        <v>16</v>
      </c>
      <c r="C15" s="340">
        <f t="shared" si="1"/>
        <v>1.6</v>
      </c>
      <c r="D15" s="329">
        <f>Statistik!C15</f>
        <v>7075</v>
      </c>
      <c r="E15" s="337">
        <f t="shared" si="2"/>
        <v>17665</v>
      </c>
      <c r="F15" s="331">
        <f t="shared" si="3"/>
        <v>0.21985705407085146</v>
      </c>
      <c r="G15" s="338">
        <f t="shared" si="0"/>
        <v>0.5489434431323803</v>
      </c>
      <c r="H15" s="333"/>
      <c r="I15" s="334">
        <f t="shared" si="4"/>
        <v>2.102659033821578</v>
      </c>
      <c r="J15" s="334">
        <f t="shared" si="5"/>
        <v>10.456143888971944</v>
      </c>
      <c r="M15" s="301" t="s">
        <v>220</v>
      </c>
      <c r="N15" s="301">
        <f ca="1">N13/N12</f>
        <v>1.5254095317343871E-3</v>
      </c>
      <c r="O15" s="364" t="s">
        <v>221</v>
      </c>
    </row>
    <row r="16" spans="1:15" x14ac:dyDescent="0.2">
      <c r="A16" s="475"/>
      <c r="B16" s="339">
        <v>8</v>
      </c>
      <c r="C16" s="340">
        <f t="shared" si="1"/>
        <v>0.8</v>
      </c>
      <c r="D16" s="329">
        <f>Statistik!C16</f>
        <v>3830</v>
      </c>
      <c r="E16" s="337">
        <f t="shared" si="2"/>
        <v>10590</v>
      </c>
      <c r="F16" s="331">
        <f t="shared" si="3"/>
        <v>0.11901802361715351</v>
      </c>
      <c r="G16" s="338">
        <f t="shared" si="0"/>
        <v>0.32908638906152887</v>
      </c>
      <c r="H16" s="333"/>
      <c r="I16" s="334">
        <f t="shared" si="4"/>
        <v>1.0587733840216291</v>
      </c>
      <c r="J16" s="334">
        <f t="shared" si="5"/>
        <v>11.241123493780814</v>
      </c>
      <c r="M16" s="367" t="s">
        <v>223</v>
      </c>
    </row>
    <row r="17" spans="1:11" x14ac:dyDescent="0.2">
      <c r="A17" s="475"/>
      <c r="B17" s="339">
        <v>4</v>
      </c>
      <c r="C17" s="340">
        <f t="shared" si="1"/>
        <v>0.4</v>
      </c>
      <c r="D17" s="329">
        <f>Statistik!C17</f>
        <v>1750</v>
      </c>
      <c r="E17" s="337">
        <f t="shared" si="2"/>
        <v>6760</v>
      </c>
      <c r="F17" s="331">
        <f>D17/$E$11</f>
        <v>5.4381603480422626E-2</v>
      </c>
      <c r="G17" s="338">
        <f t="shared" si="0"/>
        <v>0.21006836544437538</v>
      </c>
      <c r="H17" s="333"/>
      <c r="I17" s="334">
        <f t="shared" si="4"/>
        <v>0.52975376210591196</v>
      </c>
      <c r="J17" s="334">
        <f>F17*100/I17</f>
        <v>10.265449227626304</v>
      </c>
    </row>
    <row r="18" spans="1:11" x14ac:dyDescent="0.2">
      <c r="A18" s="476"/>
      <c r="B18" s="339">
        <v>2</v>
      </c>
      <c r="C18" s="340">
        <f t="shared" si="1"/>
        <v>0.2</v>
      </c>
      <c r="D18" s="329">
        <f>Statistik!C18</f>
        <v>730</v>
      </c>
      <c r="E18" s="337">
        <f t="shared" si="2"/>
        <v>5010</v>
      </c>
      <c r="F18" s="331">
        <f t="shared" si="3"/>
        <v>2.2684897451833438E-2</v>
      </c>
      <c r="G18" s="338">
        <f t="shared" si="0"/>
        <v>0.15568676196395276</v>
      </c>
      <c r="H18" s="333"/>
      <c r="I18" s="334">
        <f t="shared" si="4"/>
        <v>0.26506054336140555</v>
      </c>
      <c r="J18" s="334">
        <f t="shared" si="5"/>
        <v>8.5583833656082735</v>
      </c>
    </row>
    <row r="19" spans="1:11" x14ac:dyDescent="0.2">
      <c r="A19" s="477" t="s">
        <v>54</v>
      </c>
      <c r="B19" s="335">
        <v>1</v>
      </c>
      <c r="C19" s="336">
        <f t="shared" si="1"/>
        <v>0.1</v>
      </c>
      <c r="D19" s="329">
        <f>Statistik!C19</f>
        <v>610</v>
      </c>
      <c r="E19" s="337">
        <f t="shared" si="2"/>
        <v>4280</v>
      </c>
      <c r="F19" s="331">
        <f t="shared" si="3"/>
        <v>1.8955873213175885E-2</v>
      </c>
      <c r="G19" s="338">
        <f t="shared" si="0"/>
        <v>0.13300186451211932</v>
      </c>
      <c r="H19" s="333"/>
      <c r="I19" s="334">
        <f t="shared" si="4"/>
        <v>0.1326221665094986</v>
      </c>
      <c r="J19" s="334">
        <f t="shared" si="5"/>
        <v>14.293140967364785</v>
      </c>
    </row>
    <row r="20" spans="1:11" x14ac:dyDescent="0.2">
      <c r="A20" s="478"/>
      <c r="B20" s="335">
        <v>0.5</v>
      </c>
      <c r="C20" s="336">
        <f t="shared" si="1"/>
        <v>0.05</v>
      </c>
      <c r="D20" s="329">
        <f>Statistik!C20</f>
        <v>2200</v>
      </c>
      <c r="E20" s="337">
        <f t="shared" si="2"/>
        <v>3670</v>
      </c>
      <c r="F20" s="331">
        <f t="shared" si="3"/>
        <v>6.836544437538844E-2</v>
      </c>
      <c r="G20" s="338">
        <f t="shared" si="0"/>
        <v>0.11404599129894344</v>
      </c>
      <c r="H20" s="333"/>
      <c r="I20" s="334">
        <f t="shared" si="4"/>
        <v>6.6357062528508273E-2</v>
      </c>
      <c r="J20" s="334">
        <f t="shared" si="5"/>
        <v>103.02662862150856</v>
      </c>
    </row>
    <row r="21" spans="1:11" x14ac:dyDescent="0.2">
      <c r="A21" s="478"/>
      <c r="B21" s="341">
        <v>0.25</v>
      </c>
      <c r="C21" s="342">
        <f t="shared" si="1"/>
        <v>2.5000000000000001E-2</v>
      </c>
      <c r="D21" s="329">
        <f>Statistik!C21</f>
        <v>1130</v>
      </c>
      <c r="E21" s="337">
        <f t="shared" si="2"/>
        <v>1470</v>
      </c>
      <c r="F21" s="331">
        <f t="shared" si="3"/>
        <v>3.5114978247358611E-2</v>
      </c>
      <c r="G21" s="338">
        <f t="shared" si="0"/>
        <v>4.5680546923555006E-2</v>
      </c>
      <c r="H21" s="333"/>
      <c r="I21" s="334">
        <f t="shared" si="4"/>
        <v>3.3201536841859614E-2</v>
      </c>
      <c r="J21" s="334">
        <f>F21*100/I21</f>
        <v>105.76311095059486</v>
      </c>
    </row>
    <row r="22" spans="1:11" x14ac:dyDescent="0.2">
      <c r="A22" s="478"/>
      <c r="B22" s="341">
        <v>0.125</v>
      </c>
      <c r="C22" s="342">
        <f t="shared" si="1"/>
        <v>1.2500000000000001E-2</v>
      </c>
      <c r="D22" s="329">
        <f>Statistik!C22</f>
        <v>190</v>
      </c>
      <c r="E22" s="337">
        <f t="shared" si="2"/>
        <v>340</v>
      </c>
      <c r="F22" s="331">
        <f t="shared" si="3"/>
        <v>5.9042883778744563E-3</v>
      </c>
      <c r="G22" s="338">
        <f t="shared" si="0"/>
        <v>1.0565568676196395E-2</v>
      </c>
      <c r="H22" s="333"/>
      <c r="I22" s="334">
        <f t="shared" si="4"/>
        <v>1.6612279185622081E-2</v>
      </c>
      <c r="J22" s="334">
        <f>F22*100/I22</f>
        <v>35.541711717586679</v>
      </c>
    </row>
    <row r="23" spans="1:11" x14ac:dyDescent="0.2">
      <c r="A23" s="479"/>
      <c r="B23" s="341">
        <v>6.3E-2</v>
      </c>
      <c r="C23" s="342">
        <f t="shared" si="1"/>
        <v>6.3E-3</v>
      </c>
      <c r="D23" s="329">
        <f>Statistik!C23</f>
        <v>150</v>
      </c>
      <c r="E23" s="337">
        <f t="shared" si="2"/>
        <v>150</v>
      </c>
      <c r="F23" s="331">
        <f t="shared" si="3"/>
        <v>4.6612802983219395E-3</v>
      </c>
      <c r="G23" s="338">
        <f t="shared" si="0"/>
        <v>4.6612802983219395E-3</v>
      </c>
      <c r="H23" s="333"/>
      <c r="I23" s="334">
        <f t="shared" si="4"/>
        <v>8.3513997492220722E-3</v>
      </c>
      <c r="J23" s="334">
        <f t="shared" ref="J23:J25" si="6">F23*100/I23</f>
        <v>55.814359727614935</v>
      </c>
    </row>
    <row r="24" spans="1:11" x14ac:dyDescent="0.2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5" thickBot="1" x14ac:dyDescent="0.25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5" x14ac:dyDescent="0.25">
      <c r="I27" s="356" t="s">
        <v>206</v>
      </c>
      <c r="J27" s="357">
        <f>100/SUM(J11:J26)</f>
        <v>0.27571898400570199</v>
      </c>
    </row>
    <row r="28" spans="1:11" ht="15" x14ac:dyDescent="0.25">
      <c r="I28" s="358" t="s">
        <v>207</v>
      </c>
      <c r="J28" s="359">
        <v>6.1</v>
      </c>
      <c r="K28" s="301" t="s">
        <v>208</v>
      </c>
    </row>
    <row r="29" spans="1:11" x14ac:dyDescent="0.2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">
      <c r="I30" s="360" t="s">
        <v>210</v>
      </c>
      <c r="J30" s="358">
        <f>J29/(1-J29)</f>
        <v>0.21628722731531397</v>
      </c>
    </row>
    <row r="31" spans="1:11" x14ac:dyDescent="0.2">
      <c r="I31" s="358">
        <f>1.99*10^4</f>
        <v>19900</v>
      </c>
      <c r="J31" s="360"/>
    </row>
    <row r="32" spans="1:11" ht="15" x14ac:dyDescent="0.25">
      <c r="I32" s="361" t="s">
        <v>211</v>
      </c>
      <c r="J32" s="362">
        <f>I31*(J27/100)^2*(1/J28^2)*(J30^3/(1+J30))</f>
        <v>3.3820748823530979E-5</v>
      </c>
      <c r="K32" s="363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2578125" defaultRowHeight="12.75" x14ac:dyDescent="0.2"/>
  <cols>
    <col min="1" max="1" width="20.5703125" customWidth="1"/>
    <col min="7" max="7" width="14.28515625" bestFit="1" customWidth="1"/>
  </cols>
  <sheetData>
    <row r="1" spans="1:9" ht="18.75" x14ac:dyDescent="0.3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5" x14ac:dyDescent="0.2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">
      <c r="A5" s="37">
        <f>Statistik!B13</f>
        <v>63</v>
      </c>
      <c r="B5" s="254">
        <f>Statistik!F13</f>
        <v>0.91485394655065255</v>
      </c>
      <c r="C5" s="38">
        <f t="shared" si="1"/>
        <v>8.5146053449347447E-2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-0.55102541843324893</v>
      </c>
      <c r="G5" s="28">
        <f t="shared" si="4"/>
        <v>0.88909910377652335</v>
      </c>
      <c r="H5" s="30"/>
      <c r="I5" s="30"/>
    </row>
    <row r="6" spans="1:9" x14ac:dyDescent="0.2">
      <c r="A6" s="37">
        <f>Statistik!B14</f>
        <v>31.5</v>
      </c>
      <c r="B6" s="254">
        <f>Statistik!F14</f>
        <v>0.78527035425730263</v>
      </c>
      <c r="C6" s="38">
        <f t="shared" si="1"/>
        <v>0.12958359229334993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-0.70976560848336412</v>
      </c>
      <c r="G6" s="28">
        <f t="shared" si="4"/>
        <v>0.64855297464461137</v>
      </c>
      <c r="I6" s="30"/>
    </row>
    <row r="7" spans="1:9" x14ac:dyDescent="0.2">
      <c r="A7" s="37">
        <f>Statistik!B15</f>
        <v>16</v>
      </c>
      <c r="B7" s="254">
        <f>Statistik!F15</f>
        <v>0.5489434431323803</v>
      </c>
      <c r="C7" s="38">
        <f t="shared" si="1"/>
        <v>0.23632691112492232</v>
      </c>
      <c r="D7" s="253">
        <f t="shared" si="0"/>
        <v>-4</v>
      </c>
      <c r="E7" s="252">
        <f t="shared" si="2"/>
        <v>-4.4886399617499588</v>
      </c>
      <c r="F7" s="29">
        <f t="shared" si="3"/>
        <v>-1.0607864173122572</v>
      </c>
      <c r="G7" s="28">
        <f t="shared" si="4"/>
        <v>0.36838897988946656</v>
      </c>
      <c r="I7" s="30"/>
    </row>
    <row r="8" spans="1:9" x14ac:dyDescent="0.2">
      <c r="A8" s="37">
        <f>Statistik!B16</f>
        <v>8</v>
      </c>
      <c r="B8" s="254">
        <f>Statistik!F16</f>
        <v>0.32908638906152887</v>
      </c>
      <c r="C8" s="38">
        <f t="shared" si="1"/>
        <v>0.21985705407085143</v>
      </c>
      <c r="D8" s="253">
        <f t="shared" si="0"/>
        <v>-3</v>
      </c>
      <c r="E8" s="252">
        <f t="shared" si="2"/>
        <v>-3.5</v>
      </c>
      <c r="F8" s="29">
        <f t="shared" si="3"/>
        <v>-0.76949968924797996</v>
      </c>
      <c r="G8" s="28">
        <f t="shared" si="4"/>
        <v>1.4849026772981453E-2</v>
      </c>
      <c r="I8" s="30"/>
    </row>
    <row r="9" spans="1:9" x14ac:dyDescent="0.2">
      <c r="A9" s="37">
        <f>Statistik!B17</f>
        <v>4</v>
      </c>
      <c r="B9" s="254">
        <f>Statistik!F17</f>
        <v>0.21006836544437538</v>
      </c>
      <c r="C9" s="38">
        <f t="shared" si="1"/>
        <v>0.1190180236171535</v>
      </c>
      <c r="D9" s="253">
        <f t="shared" si="0"/>
        <v>-2</v>
      </c>
      <c r="E9" s="252">
        <f t="shared" si="2"/>
        <v>-2.5</v>
      </c>
      <c r="F9" s="29">
        <f t="shared" si="3"/>
        <v>-0.29754505904288375</v>
      </c>
      <c r="G9" s="28">
        <f t="shared" si="4"/>
        <v>6.5194783379645516E-2</v>
      </c>
      <c r="I9" s="30"/>
    </row>
    <row r="10" spans="1:9" x14ac:dyDescent="0.2">
      <c r="A10" s="37">
        <f>Statistik!B18</f>
        <v>2</v>
      </c>
      <c r="B10" s="254">
        <f>Statistik!F18</f>
        <v>0.15568676196395276</v>
      </c>
      <c r="C10" s="38">
        <f t="shared" si="1"/>
        <v>5.4381603480422619E-2</v>
      </c>
      <c r="D10" s="253">
        <f t="shared" si="0"/>
        <v>-1</v>
      </c>
      <c r="E10" s="252">
        <f t="shared" si="2"/>
        <v>-1.5</v>
      </c>
      <c r="F10" s="29">
        <f t="shared" si="3"/>
        <v>-8.1572405220633928E-2</v>
      </c>
      <c r="G10" s="28">
        <f t="shared" si="4"/>
        <v>0.1646677810963226</v>
      </c>
      <c r="I10" s="30"/>
    </row>
    <row r="11" spans="1:9" x14ac:dyDescent="0.2">
      <c r="A11" s="37">
        <f>Statistik!B19</f>
        <v>1</v>
      </c>
      <c r="B11" s="254">
        <f>Statistik!F19</f>
        <v>0.13300186451211932</v>
      </c>
      <c r="C11" s="38">
        <f t="shared" si="1"/>
        <v>2.2684897451833441E-2</v>
      </c>
      <c r="D11" s="253">
        <f t="shared" si="0"/>
        <v>0</v>
      </c>
      <c r="E11" s="252">
        <f t="shared" si="2"/>
        <v>-0.5</v>
      </c>
      <c r="F11" s="29">
        <f t="shared" si="3"/>
        <v>-1.1342448725916721E-2</v>
      </c>
      <c r="G11" s="28">
        <f t="shared" si="4"/>
        <v>0.17032361251902231</v>
      </c>
      <c r="I11" s="30"/>
    </row>
    <row r="12" spans="1:9" x14ac:dyDescent="0.2">
      <c r="A12" s="37">
        <f>Statistik!B20</f>
        <v>0.5</v>
      </c>
      <c r="B12" s="254">
        <f>Statistik!F20</f>
        <v>0.11404599129894344</v>
      </c>
      <c r="C12" s="38">
        <f t="shared" si="1"/>
        <v>1.8955873213175878E-2</v>
      </c>
      <c r="D12" s="253">
        <f t="shared" si="0"/>
        <v>1</v>
      </c>
      <c r="E12" s="252">
        <f t="shared" si="2"/>
        <v>0.5</v>
      </c>
      <c r="F12" s="29">
        <f t="shared" si="3"/>
        <v>9.4779366065879389E-3</v>
      </c>
      <c r="G12" s="28">
        <f t="shared" si="4"/>
        <v>0.26516368365212084</v>
      </c>
      <c r="I12" s="30"/>
    </row>
    <row r="13" spans="1:9" x14ac:dyDescent="0.2">
      <c r="A13" s="37">
        <f>Statistik!B21</f>
        <v>0.25</v>
      </c>
      <c r="B13" s="254">
        <f>Statistik!F21</f>
        <v>4.5680546923555006E-2</v>
      </c>
      <c r="C13" s="38">
        <f t="shared" si="1"/>
        <v>6.836544437538844E-2</v>
      </c>
      <c r="D13" s="253">
        <f t="shared" si="0"/>
        <v>2</v>
      </c>
      <c r="E13" s="252">
        <f t="shared" si="2"/>
        <v>1.5</v>
      </c>
      <c r="F13" s="29">
        <f t="shared" si="3"/>
        <v>0.10254816656308266</v>
      </c>
      <c r="G13" s="28">
        <f t="shared" si="4"/>
        <v>1.5360829298244005</v>
      </c>
    </row>
    <row r="14" spans="1:9" x14ac:dyDescent="0.2">
      <c r="A14" s="37">
        <f>Statistik!B22</f>
        <v>0.125</v>
      </c>
      <c r="B14" s="254">
        <f>Statistik!F22</f>
        <v>1.0565568676196395E-2</v>
      </c>
      <c r="C14" s="38">
        <f t="shared" si="1"/>
        <v>3.5114978247358611E-2</v>
      </c>
      <c r="D14" s="253">
        <f t="shared" si="0"/>
        <v>3</v>
      </c>
      <c r="E14" s="252">
        <f t="shared" si="2"/>
        <v>2.5</v>
      </c>
      <c r="F14" s="29">
        <f t="shared" si="3"/>
        <v>8.778744561839652E-2</v>
      </c>
      <c r="G14" s="28">
        <f t="shared" si="4"/>
        <v>1.1570012005310406</v>
      </c>
    </row>
    <row r="15" spans="1:9" x14ac:dyDescent="0.2">
      <c r="A15" s="37">
        <f>Statistik!B23</f>
        <v>6.3E-2</v>
      </c>
      <c r="B15" s="254">
        <f>Statistik!F23</f>
        <v>4.6612802983219395E-3</v>
      </c>
      <c r="C15" s="38">
        <f t="shared" si="1"/>
        <v>5.9042883778744554E-3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2.0631072539167378E-2</v>
      </c>
      <c r="G15" s="28">
        <f t="shared" si="4"/>
        <v>0.2677696382346878</v>
      </c>
    </row>
    <row r="16" spans="1:9" x14ac:dyDescent="0.2">
      <c r="A16" s="37">
        <f>Statistik!B24</f>
        <v>3.1E-2</v>
      </c>
      <c r="B16" s="254">
        <f>Statistik!F24</f>
        <v>0</v>
      </c>
      <c r="C16" s="38">
        <f t="shared" si="1"/>
        <v>4.6612802983219395E-3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2.0975976543126284E-2</v>
      </c>
      <c r="G16" s="28">
        <f t="shared" si="4"/>
        <v>0.27925784956647448</v>
      </c>
    </row>
    <row r="17" spans="1:8" x14ac:dyDescent="0.2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5" thickBot="1" x14ac:dyDescent="0.25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5" thickBot="1" x14ac:dyDescent="0.25">
      <c r="A19" s="3"/>
      <c r="B19" s="3"/>
      <c r="C19" s="3"/>
      <c r="D19" s="3"/>
      <c r="E19" s="31" t="s">
        <v>74</v>
      </c>
      <c r="F19" s="32">
        <f>SUM(F3:F18)</f>
        <v>-3.2401164485959244</v>
      </c>
      <c r="G19" s="3"/>
    </row>
    <row r="20" spans="1:8" x14ac:dyDescent="0.2">
      <c r="G20" s="33">
        <f>SUM(G3:G18)</f>
        <v>5.8263515638872976</v>
      </c>
    </row>
    <row r="21" spans="1:8" ht="18.75" thickBot="1" x14ac:dyDescent="0.3">
      <c r="C21" s="41" t="s">
        <v>75</v>
      </c>
      <c r="F21" s="42"/>
      <c r="G21" s="40">
        <f>SQRT(G20)</f>
        <v>2.4137836613680395</v>
      </c>
      <c r="H21" s="250" t="s">
        <v>192</v>
      </c>
    </row>
    <row r="22" spans="1:8" ht="15" x14ac:dyDescent="0.25">
      <c r="A22" s="34"/>
      <c r="B22" s="34"/>
      <c r="C22" s="34"/>
      <c r="G22" s="3"/>
    </row>
    <row r="23" spans="1:8" ht="15" x14ac:dyDescent="0.25">
      <c r="A23" s="34"/>
      <c r="B23" s="34"/>
      <c r="C23" s="34"/>
    </row>
    <row r="24" spans="1:8" ht="15" x14ac:dyDescent="0.2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40625" defaultRowHeight="12.75" x14ac:dyDescent="0.2"/>
  <cols>
    <col min="1" max="1" width="4.5703125" style="45" customWidth="1"/>
    <col min="2" max="2" width="12" style="45" customWidth="1"/>
    <col min="3" max="3" width="3" style="45" bestFit="1" customWidth="1"/>
    <col min="4" max="4" width="4.140625" style="45" bestFit="1" customWidth="1"/>
    <col min="5" max="20" width="8.85546875" style="45" customWidth="1"/>
    <col min="21" max="21" width="4.140625" style="45" customWidth="1"/>
    <col min="22" max="22" width="4.42578125" style="45" customWidth="1"/>
    <col min="23" max="23" width="3" style="45" customWidth="1"/>
    <col min="24" max="34" width="2.7109375" style="45" bestFit="1" customWidth="1"/>
    <col min="35" max="124" width="4.42578125" style="45" customWidth="1"/>
    <col min="125" max="16384" width="9.140625" style="45"/>
  </cols>
  <sheetData>
    <row r="2" spans="2:31" ht="23.25" x14ac:dyDescent="0.35">
      <c r="B2" s="44"/>
      <c r="G2" s="46" t="s">
        <v>80</v>
      </c>
    </row>
    <row r="3" spans="2:31" ht="26.25" x14ac:dyDescent="0.4">
      <c r="G3" s="47" t="s">
        <v>81</v>
      </c>
    </row>
    <row r="4" spans="2:31" ht="26.25" x14ac:dyDescent="0.4">
      <c r="D4" s="47"/>
      <c r="G4" s="48" t="s">
        <v>82</v>
      </c>
      <c r="Q4" s="49"/>
    </row>
    <row r="5" spans="2:31" x14ac:dyDescent="0.2">
      <c r="R5" s="50" t="s">
        <v>83</v>
      </c>
      <c r="S5" s="51"/>
      <c r="T5" s="50" t="s">
        <v>84</v>
      </c>
    </row>
    <row r="6" spans="2:31" ht="15" x14ac:dyDescent="0.2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13.300186451211932</v>
      </c>
    </row>
    <row r="7" spans="2:31" x14ac:dyDescent="0.2">
      <c r="R7" s="50" t="s">
        <v>79</v>
      </c>
      <c r="T7" s="56"/>
      <c r="U7" s="54"/>
      <c r="V7" s="55"/>
    </row>
    <row r="8" spans="2:31" ht="15.75" x14ac:dyDescent="0.2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0.1438252459135809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8.514605344934742E-2</v>
      </c>
      <c r="G20" s="87">
        <f>Statistik!E13</f>
        <v>0.1295835922933499</v>
      </c>
      <c r="H20" s="87">
        <f>Statistik!E14</f>
        <v>0.23632691112492232</v>
      </c>
      <c r="I20" s="87">
        <f>Statistik!E15</f>
        <v>0.21985705407085146</v>
      </c>
      <c r="J20" s="87">
        <f>Statistik!E16</f>
        <v>0.11901802361715351</v>
      </c>
      <c r="K20" s="87">
        <f>Statistik!E17</f>
        <v>5.4381603480422626E-2</v>
      </c>
      <c r="L20" s="87">
        <f>Statistik!E18</f>
        <v>2.2684897451833438E-2</v>
      </c>
      <c r="M20" s="87">
        <f>Statistik!E19</f>
        <v>1.8955873213175885E-2</v>
      </c>
      <c r="N20" s="87">
        <f>Statistik!E20</f>
        <v>6.836544437538844E-2</v>
      </c>
      <c r="O20" s="87">
        <f>Statistik!E21</f>
        <v>3.5114978247358611E-2</v>
      </c>
      <c r="P20" s="87">
        <f>Statistik!E22</f>
        <v>5.9042883778744563E-3</v>
      </c>
      <c r="Q20" s="87">
        <f>Statistik!E23</f>
        <v>4.6612802983219395E-3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">
      <c r="O22" s="94"/>
      <c r="P22" s="94"/>
      <c r="Q22" s="94"/>
    </row>
    <row r="23" spans="2:124" x14ac:dyDescent="0.2">
      <c r="E23" s="223"/>
      <c r="F23" s="95"/>
      <c r="Q23" s="50"/>
    </row>
    <row r="24" spans="2:124" x14ac:dyDescent="0.2">
      <c r="Q24" s="50"/>
    </row>
    <row r="25" spans="2:124" x14ac:dyDescent="0.2">
      <c r="G25" s="96"/>
    </row>
    <row r="28" spans="2:124" x14ac:dyDescent="0.2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7109375" defaultRowHeight="11.25" x14ac:dyDescent="0.2"/>
  <cols>
    <col min="1" max="1" width="1.42578125" style="50" customWidth="1"/>
    <col min="2" max="2" width="12.5703125" style="50" customWidth="1"/>
    <col min="3" max="3" width="5" style="50" customWidth="1"/>
    <col min="4" max="4" width="4.5703125" style="50" customWidth="1"/>
    <col min="5" max="6" width="3.7109375" style="64" customWidth="1"/>
    <col min="7" max="7" width="6.140625" style="64" customWidth="1"/>
    <col min="8" max="8" width="3.85546875" style="64" customWidth="1"/>
    <col min="9" max="9" width="4.140625" style="64" customWidth="1"/>
    <col min="10" max="33" width="3.7109375" style="64" customWidth="1"/>
    <col min="34" max="34" width="3.7109375" style="50" customWidth="1"/>
    <col min="35" max="124" width="4.42578125" style="50" customWidth="1"/>
    <col min="125" max="132" width="3.7109375" style="50" customWidth="1"/>
    <col min="133" max="133" width="9.140625" style="50" customWidth="1"/>
    <col min="134" max="148" width="3.7109375" style="50" customWidth="1"/>
    <col min="149" max="149" width="9.140625" style="50" customWidth="1"/>
    <col min="150" max="164" width="3.7109375" style="50" customWidth="1"/>
    <col min="165" max="165" width="9.140625" style="50" customWidth="1"/>
    <col min="166" max="180" width="3.7109375" style="50" customWidth="1"/>
    <col min="181" max="181" width="9.140625" style="50" customWidth="1"/>
    <col min="182" max="196" width="3.7109375" style="50" customWidth="1"/>
    <col min="197" max="197" width="9.140625" style="50" customWidth="1"/>
    <col min="198" max="212" width="3.7109375" style="50" customWidth="1"/>
    <col min="213" max="213" width="9.140625" style="50" customWidth="1"/>
    <col min="214" max="228" width="3.7109375" style="50" customWidth="1"/>
    <col min="229" max="229" width="9.140625" style="50" customWidth="1"/>
    <col min="230" max="244" width="3.7109375" style="50" customWidth="1"/>
    <col min="245" max="245" width="9.140625" style="50" customWidth="1"/>
    <col min="246" max="16384" width="3.7109375" style="50"/>
  </cols>
  <sheetData>
    <row r="2" spans="2:125" ht="12.75" x14ac:dyDescent="0.2">
      <c r="B2" s="97" t="s">
        <v>102</v>
      </c>
      <c r="AB2" s="98"/>
    </row>
    <row r="3" spans="2:125" ht="12.75" x14ac:dyDescent="0.2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25" x14ac:dyDescent="0.25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75" x14ac:dyDescent="0.2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75" x14ac:dyDescent="0.2">
      <c r="B6" s="97"/>
    </row>
    <row r="7" spans="2:125" ht="12.75" x14ac:dyDescent="0.2">
      <c r="B7" s="97"/>
      <c r="Q7" s="102"/>
    </row>
    <row r="8" spans="2:125" s="103" customFormat="1" ht="9" x14ac:dyDescent="0.15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75" x14ac:dyDescent="0.2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25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x14ac:dyDescent="0.2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x14ac:dyDescent="0.2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x14ac:dyDescent="0.2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8.514605344934742E-2</v>
      </c>
      <c r="G15" s="124">
        <f>'Eintrag_Yu&amp;Stand'!G20</f>
        <v>0.1295835922933499</v>
      </c>
      <c r="H15" s="124">
        <f>'Eintrag_Yu&amp;Stand'!H20</f>
        <v>0.23632691112492232</v>
      </c>
      <c r="I15" s="124">
        <f>'Eintrag_Yu&amp;Stand'!I20</f>
        <v>0.21985705407085146</v>
      </c>
      <c r="J15" s="124">
        <f>'Eintrag_Yu&amp;Stand'!J20</f>
        <v>0.11901802361715351</v>
      </c>
      <c r="K15" s="125">
        <f>'Eintrag_Yu&amp;Stand'!K20</f>
        <v>5.4381603480422626E-2</v>
      </c>
      <c r="L15" s="124">
        <f>'Eintrag_Yu&amp;Stand'!L20</f>
        <v>2.2684897451833438E-2</v>
      </c>
      <c r="M15" s="124">
        <f>'Eintrag_Yu&amp;Stand'!M20</f>
        <v>1.8955873213175885E-2</v>
      </c>
      <c r="N15" s="124">
        <f>'Eintrag_Yu&amp;Stand'!N20</f>
        <v>6.836544437538844E-2</v>
      </c>
      <c r="O15" s="124">
        <f>'Eintrag_Yu&amp;Stand'!O20</f>
        <v>3.5114978247358611E-2</v>
      </c>
      <c r="P15" s="124">
        <f>'Eintrag_Yu&amp;Stand'!P20</f>
        <v>5.9042883778744563E-3</v>
      </c>
      <c r="Q15" s="124">
        <f>'Eintrag_Yu&amp;Stand'!Q20</f>
        <v>4.6612802983219395E-3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x14ac:dyDescent="0.2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75" x14ac:dyDescent="0.2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x14ac:dyDescent="0.2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x14ac:dyDescent="0.2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x14ac:dyDescent="0.2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75" x14ac:dyDescent="0.2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75" x14ac:dyDescent="0.2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75" x14ac:dyDescent="0.2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.75" x14ac:dyDescent="0.3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-4.1693643850749034E-3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-1.9792097876932466E-2</v>
      </c>
      <c r="G295" s="178">
        <f t="shared" si="153"/>
        <v>-1.1833716201831733E-2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-2.3320098418498914E-2</v>
      </c>
      <c r="G296" s="178">
        <f t="shared" si="156"/>
        <v>-2.7887686534345479E-2</v>
      </c>
      <c r="H296" s="178">
        <f t="shared" si="156"/>
        <v>-1.9200620400653994E-2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-1.3533309646745418E-2</v>
      </c>
      <c r="G297" s="178">
        <f t="shared" si="156"/>
        <v>-1.9239438378194688E-2</v>
      </c>
      <c r="H297" s="178">
        <f t="shared" si="156"/>
        <v>-2.7532647934137022E-2</v>
      </c>
      <c r="I297" s="178">
        <f t="shared" si="156"/>
        <v>-1.0111395423309003E-2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-6.3096225294642788E-3</v>
      </c>
      <c r="G298" s="179">
        <f t="shared" si="156"/>
        <v>-9.4146102658975318E-3</v>
      </c>
      <c r="H298" s="179">
        <f t="shared" si="156"/>
        <v>-1.6032262994771718E-2</v>
      </c>
      <c r="I298" s="179">
        <f t="shared" si="156"/>
        <v>-1.1817269798117036E-2</v>
      </c>
      <c r="J298" s="179">
        <f t="shared" si="156"/>
        <v>-2.5010518714898597E-3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-2.6481271858650899E-3</v>
      </c>
      <c r="G299" s="179">
        <f t="shared" si="156"/>
        <v>-4.0061300155728834E-3</v>
      </c>
      <c r="H299" s="179">
        <f t="shared" si="156"/>
        <v>-7.1622639373305971E-3</v>
      </c>
      <c r="I299" s="179">
        <f t="shared" si="156"/>
        <v>-6.2384345230578628E-3</v>
      </c>
      <c r="J299" s="179">
        <f t="shared" si="156"/>
        <v>-2.6685435338560659E-3</v>
      </c>
      <c r="K299" s="179">
        <f t="shared" si="156"/>
        <v>-4.7670179273827612E-4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-2.2172463992084744E-3</v>
      </c>
      <c r="G300" s="179">
        <f t="shared" si="160"/>
        <v>-3.3678094379883377E-3</v>
      </c>
      <c r="H300" s="179">
        <f t="shared" si="160"/>
        <v>-6.1051336844201529E-3</v>
      </c>
      <c r="I300" s="179">
        <f t="shared" si="160"/>
        <v>-5.5721189137221769E-3</v>
      </c>
      <c r="J300" s="179">
        <f t="shared" si="160"/>
        <v>-2.821986461342772E-3</v>
      </c>
      <c r="K300" s="179">
        <f t="shared" si="160"/>
        <v>-1.0188741451380059E-3</v>
      </c>
      <c r="L300" s="179">
        <f t="shared" si="160"/>
        <v>-1.6616462489734194E-4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-8.0024496189790417E-3</v>
      </c>
      <c r="G301" s="179">
        <f t="shared" si="160"/>
        <v>-1.2170206135833387E-2</v>
      </c>
      <c r="H301" s="179">
        <f t="shared" si="160"/>
        <v>-2.2151519324992288E-2</v>
      </c>
      <c r="I301" s="179">
        <f t="shared" si="160"/>
        <v>-2.0488714344626451E-2</v>
      </c>
      <c r="J301" s="179">
        <f t="shared" si="160"/>
        <v>-1.0878914201940117E-2</v>
      </c>
      <c r="K301" s="179">
        <f t="shared" si="160"/>
        <v>-4.6503650542180693E-3</v>
      </c>
      <c r="L301" s="179">
        <f t="shared" si="160"/>
        <v>-1.5328448497345551E-3</v>
      </c>
      <c r="M301" s="179">
        <f t="shared" si="160"/>
        <v>-5.0077010243034556E-4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-4.1115616874954821E-3</v>
      </c>
      <c r="G302" s="179">
        <f t="shared" si="160"/>
        <v>-6.2555628755245783E-3</v>
      </c>
      <c r="H302" s="179">
        <f t="shared" si="160"/>
        <v>-1.1400315234271268E-2</v>
      </c>
      <c r="I302" s="179">
        <f t="shared" si="160"/>
        <v>-1.0585659737187241E-2</v>
      </c>
      <c r="J302" s="179">
        <f t="shared" si="160"/>
        <v>-5.6969551437268751E-3</v>
      </c>
      <c r="K302" s="179">
        <f t="shared" si="160"/>
        <v>-2.5531750337451447E-3</v>
      </c>
      <c r="L302" s="179">
        <f t="shared" si="160"/>
        <v>-9.963860086297364E-4</v>
      </c>
      <c r="M302" s="179">
        <f t="shared" si="160"/>
        <v>-6.5790159086054096E-4</v>
      </c>
      <c r="N302" s="179">
        <f t="shared" si="160"/>
        <v>-9.2765609138736166E-4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-6.9141446401004534E-4</v>
      </c>
      <c r="G303" s="179">
        <f t="shared" si="160"/>
        <v>-1.0521275586155058E-3</v>
      </c>
      <c r="H303" s="179">
        <f t="shared" si="160"/>
        <v>-1.918247825171206E-3</v>
      </c>
      <c r="I303" s="179">
        <f t="shared" si="160"/>
        <v>-1.7833237684477653E-3</v>
      </c>
      <c r="J303" s="179">
        <f t="shared" si="160"/>
        <v>-9.6353039066276688E-4</v>
      </c>
      <c r="K303" s="179">
        <f t="shared" si="160"/>
        <v>-4.3768053450615453E-4</v>
      </c>
      <c r="L303" s="179">
        <f t="shared" si="160"/>
        <v>-1.7907730830869859E-4</v>
      </c>
      <c r="M303" s="179">
        <f t="shared" si="160"/>
        <v>-1.3999410643736991E-4</v>
      </c>
      <c r="N303" s="179">
        <f t="shared" si="160"/>
        <v>-3.9895961842406223E-4</v>
      </c>
      <c r="O303" s="179">
        <f t="shared" si="160"/>
        <v>-8.0115753347090318E-5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-5.4588638373341775E-4</v>
      </c>
      <c r="G304" s="179">
        <f t="shared" si="164"/>
        <v>-8.307332832083815E-4</v>
      </c>
      <c r="H304" s="179">
        <f t="shared" si="164"/>
        <v>-1.5148452926201381E-3</v>
      </c>
      <c r="I304" s="179">
        <f t="shared" si="164"/>
        <v>-1.4088725750839547E-3</v>
      </c>
      <c r="J304" s="179">
        <f t="shared" si="164"/>
        <v>-7.6213985731066625E-4</v>
      </c>
      <c r="K304" s="179">
        <f t="shared" si="164"/>
        <v>-3.4755740826085722E-4</v>
      </c>
      <c r="L304" s="179">
        <f t="shared" si="164"/>
        <v>-1.441218126266399E-4</v>
      </c>
      <c r="M304" s="179">
        <f t="shared" si="164"/>
        <v>-1.1809090165896227E-4</v>
      </c>
      <c r="N304" s="179">
        <f t="shared" si="164"/>
        <v>-3.9806415682365492E-4</v>
      </c>
      <c r="O304" s="179">
        <f t="shared" si="164"/>
        <v>-1.60994763824225E-4</v>
      </c>
      <c r="P304" s="179">
        <f t="shared" si="164"/>
        <v>-1.0399874404823711E-5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.75" x14ac:dyDescent="0.3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3.0904748301437505E-5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1.3332440819087865E-3</v>
      </c>
      <c r="G422" s="179">
        <f t="shared" si="255"/>
        <v>2.1576591221410832E-4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1.7407699282587367E-3</v>
      </c>
      <c r="G423" s="179">
        <f t="shared" si="258"/>
        <v>1.1167137265153081E-3</v>
      </c>
      <c r="H423" s="179">
        <f t="shared" si="258"/>
        <v>-5.1516994455768939E-5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2.7165151722242258E-4</v>
      </c>
      <c r="G424" s="179">
        <f t="shared" si="258"/>
        <v>-1.1278672249270287E-4</v>
      </c>
      <c r="H424" s="179">
        <f t="shared" si="258"/>
        <v>-1.4326765977137682E-3</v>
      </c>
      <c r="I424" s="179">
        <f t="shared" si="258"/>
        <v>-1.7416494151517098E-4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-1.175641055419871E-4</v>
      </c>
      <c r="G425" s="179">
        <f t="shared" si="258"/>
        <v>-4.1973710123401829E-4</v>
      </c>
      <c r="H425" s="179">
        <f t="shared" si="258"/>
        <v>-1.6184839501215292E-3</v>
      </c>
      <c r="I425" s="179">
        <f t="shared" si="258"/>
        <v>-8.7526388823652322E-4</v>
      </c>
      <c r="J425" s="179">
        <f t="shared" si="258"/>
        <v>-2.7613469468776525E-5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-1.009428743932428E-4</v>
      </c>
      <c r="G426" s="179">
        <f t="shared" si="258"/>
        <v>-2.5940589680031959E-4</v>
      </c>
      <c r="H426" s="179">
        <f t="shared" si="258"/>
        <v>-9.0715744731455271E-4</v>
      </c>
      <c r="I426" s="179">
        <f t="shared" si="258"/>
        <v>-6.8420712397929476E-4</v>
      </c>
      <c r="J426" s="179">
        <f t="shared" si="258"/>
        <v>-1.1506367309532254E-4</v>
      </c>
      <c r="K426" s="179">
        <f t="shared" si="258"/>
        <v>-2.580963718423756E-6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-8.9825633530409382E-5</v>
      </c>
      <c r="G427" s="179">
        <f t="shared" si="262"/>
        <v>-2.2738428179072388E-4</v>
      </c>
      <c r="H427" s="179">
        <f t="shared" si="262"/>
        <v>-8.0385785295620507E-4</v>
      </c>
      <c r="I427" s="179">
        <f t="shared" si="262"/>
        <v>-6.6419215459132268E-4</v>
      </c>
      <c r="J427" s="179">
        <f t="shared" si="262"/>
        <v>-1.5706923975828904E-4</v>
      </c>
      <c r="K427" s="179">
        <f t="shared" si="262"/>
        <v>-1.6155769216600898E-5</v>
      </c>
      <c r="L427" s="179">
        <f t="shared" si="262"/>
        <v>-1.0584120122611706E-7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-8.2291481751791198E-5</v>
      </c>
      <c r="G428" s="179">
        <f t="shared" si="262"/>
        <v>-4.560157683318537E-4</v>
      </c>
      <c r="H428" s="179">
        <f t="shared" si="262"/>
        <v>-2.2707124953291135E-3</v>
      </c>
      <c r="I428" s="179">
        <f t="shared" si="262"/>
        <v>-1.880626479365822E-3</v>
      </c>
      <c r="J428" s="179">
        <f t="shared" si="262"/>
        <v>-3.2694747840327713E-4</v>
      </c>
      <c r="K428" s="179">
        <f t="shared" si="262"/>
        <v>3.6172614855686471E-5</v>
      </c>
      <c r="L428" s="179">
        <f t="shared" si="262"/>
        <v>3.134135591596674E-5</v>
      </c>
      <c r="M428" s="179">
        <f t="shared" si="262"/>
        <v>4.2263986517004261E-6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-1.2612770671745189E-4</v>
      </c>
      <c r="G429" s="179">
        <f t="shared" si="262"/>
        <v>-3.6214466511528431E-4</v>
      </c>
      <c r="H429" s="179">
        <f t="shared" si="262"/>
        <v>-1.4040168917689815E-3</v>
      </c>
      <c r="I429" s="179">
        <f t="shared" si="262"/>
        <v>-1.1936467450957247E-3</v>
      </c>
      <c r="J429" s="179">
        <f t="shared" si="262"/>
        <v>-2.8961415428273914E-4</v>
      </c>
      <c r="K429" s="179">
        <f t="shared" si="262"/>
        <v>-2.9186170463926152E-5</v>
      </c>
      <c r="L429" s="179">
        <f t="shared" si="262"/>
        <v>6.8891867231066739E-6</v>
      </c>
      <c r="M429" s="179">
        <f t="shared" si="262"/>
        <v>4.758461148709116E-6</v>
      </c>
      <c r="N429" s="179">
        <f t="shared" si="262"/>
        <v>-5.2687273015475669E-6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-3.360235058328115E-5</v>
      </c>
      <c r="G430" s="179">
        <f t="shared" si="262"/>
        <v>-7.9786812023526041E-5</v>
      </c>
      <c r="H430" s="179">
        <f t="shared" si="262"/>
        <v>-2.7086817675990913E-4</v>
      </c>
      <c r="I430" s="179">
        <f t="shared" si="262"/>
        <v>-2.3354324873461692E-4</v>
      </c>
      <c r="J430" s="179">
        <f t="shared" si="262"/>
        <v>-6.6523153727927035E-5</v>
      </c>
      <c r="K430" s="179">
        <f t="shared" si="262"/>
        <v>-1.2855679884646547E-5</v>
      </c>
      <c r="L430" s="179">
        <f t="shared" si="262"/>
        <v>-1.7829499575116356E-6</v>
      </c>
      <c r="M430" s="179">
        <f t="shared" si="262"/>
        <v>-1.0163408634603787E-6</v>
      </c>
      <c r="N430" s="179">
        <f t="shared" si="262"/>
        <v>-1.1153912798721179E-5</v>
      </c>
      <c r="O430" s="179">
        <f t="shared" si="262"/>
        <v>-3.9974286153627689E-7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-2.6949303482690742E-5</v>
      </c>
      <c r="G431" s="179">
        <f t="shared" si="264"/>
        <v>-6.3647108965647685E-5</v>
      </c>
      <c r="H431" s="179">
        <f t="shared" si="264"/>
        <v>-2.1517595654617147E-4</v>
      </c>
      <c r="I431" s="179">
        <f t="shared" si="264"/>
        <v>-1.8579645399092391E-4</v>
      </c>
      <c r="J431" s="179">
        <f t="shared" si="264"/>
        <v>-5.3346615140986048E-5</v>
      </c>
      <c r="K431" s="179">
        <f t="shared" si="264"/>
        <v>-1.0547046786952187E-5</v>
      </c>
      <c r="L431" s="179">
        <f t="shared" si="264"/>
        <v>-1.5736645029184544E-6</v>
      </c>
      <c r="M431" s="179">
        <f t="shared" si="264"/>
        <v>-1.0011647454527228E-6</v>
      </c>
      <c r="N431" s="179">
        <f t="shared" si="264"/>
        <v>-1.4087619750975488E-5</v>
      </c>
      <c r="O431" s="179">
        <f t="shared" si="264"/>
        <v>-2.1846044652600304E-6</v>
      </c>
      <c r="P431" s="179">
        <f t="shared" si="264"/>
        <v>-2.1562911824777588E-9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20.25" x14ac:dyDescent="0.3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1.5793636230321604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1.5079438326037007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1.4452473053404382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1.3895778735131492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1.3890109841051415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1.4016104700091856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1.4042168704305649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1.3026070055482379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1.3317532460041981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1.430008606403248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1.4637549535957872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1.492415504968291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1.5190028334491403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1.5716756866745041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x14ac:dyDescent="0.2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3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0.10344222649951665</v>
      </c>
      <c r="G552" s="175">
        <f t="shared" si="358"/>
        <v>6.1365538133103706E-2</v>
      </c>
      <c r="H552" s="175">
        <f t="shared" si="358"/>
        <v>1.8349539973067784E-2</v>
      </c>
      <c r="I552" s="175">
        <f t="shared" si="358"/>
        <v>4.9746818279135041E-3</v>
      </c>
      <c r="J552" s="175">
        <f t="shared" si="358"/>
        <v>1.2662184307076314E-3</v>
      </c>
      <c r="K552" s="175">
        <f t="shared" si="358"/>
        <v>3.1781240241339601E-4</v>
      </c>
      <c r="L552" s="175">
        <f t="shared" si="358"/>
        <v>7.559921313219499E-5</v>
      </c>
      <c r="M552" s="175">
        <f t="shared" si="358"/>
        <v>1.9183619844570683E-5</v>
      </c>
      <c r="N552" s="175">
        <f t="shared" si="358"/>
        <v>5.0319574728898057E-6</v>
      </c>
      <c r="O552" s="175">
        <f t="shared" si="358"/>
        <v>1.2782492077053044E-6</v>
      </c>
      <c r="P552" s="175">
        <f t="shared" si="358"/>
        <v>3.2386209865313342E-7</v>
      </c>
      <c r="Q552" s="175">
        <f t="shared" si="358"/>
        <v>8.3279239328753161E-8</v>
      </c>
      <c r="R552" s="175">
        <f t="shared" si="358"/>
        <v>2.0650050420233803E-8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0.12056863741067272</v>
      </c>
      <c r="F553" s="179">
        <f t="shared" si="358"/>
        <v>0</v>
      </c>
      <c r="G553" s="179">
        <f t="shared" si="358"/>
        <v>9.2291230529010254E-2</v>
      </c>
      <c r="H553" s="179">
        <f t="shared" si="358"/>
        <v>5.8012092335439962E-2</v>
      </c>
      <c r="I553" s="179">
        <f t="shared" si="358"/>
        <v>1.8886974227730724E-2</v>
      </c>
      <c r="J553" s="179">
        <f t="shared" si="358"/>
        <v>5.0072747190114284E-3</v>
      </c>
      <c r="K553" s="179">
        <f t="shared" si="358"/>
        <v>1.2678392028236975E-3</v>
      </c>
      <c r="L553" s="179">
        <f t="shared" si="358"/>
        <v>3.0214183620603879E-4</v>
      </c>
      <c r="M553" s="179">
        <f t="shared" si="358"/>
        <v>7.6719817841233086E-5</v>
      </c>
      <c r="N553" s="179">
        <f t="shared" si="358"/>
        <v>2.0127068492775046E-5</v>
      </c>
      <c r="O553" s="179">
        <f t="shared" si="358"/>
        <v>5.1129515627332013E-6</v>
      </c>
      <c r="P553" s="179">
        <f t="shared" si="358"/>
        <v>1.2954456666816823E-6</v>
      </c>
      <c r="Q553" s="179">
        <f t="shared" si="358"/>
        <v>3.3311678643722204E-7</v>
      </c>
      <c r="R553" s="179">
        <f t="shared" si="358"/>
        <v>8.2600192141561129E-8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0.48000720364310762</v>
      </c>
      <c r="F554" s="179">
        <f t="shared" si="358"/>
        <v>0.10761056336191871</v>
      </c>
      <c r="G554" s="179">
        <f t="shared" si="358"/>
        <v>0</v>
      </c>
      <c r="H554" s="179">
        <f t="shared" si="358"/>
        <v>8.2867522525565757E-2</v>
      </c>
      <c r="I554" s="179">
        <f t="shared" si="358"/>
        <v>5.8577732234762342E-2</v>
      </c>
      <c r="J554" s="179">
        <f t="shared" si="358"/>
        <v>1.8757481735309271E-2</v>
      </c>
      <c r="K554" s="179">
        <f t="shared" si="358"/>
        <v>4.9359515539149018E-3</v>
      </c>
      <c r="L554" s="179">
        <f t="shared" si="358"/>
        <v>1.1854199479989624E-3</v>
      </c>
      <c r="M554" s="179">
        <f t="shared" si="358"/>
        <v>3.0179819328393447E-4</v>
      </c>
      <c r="N554" s="179">
        <f t="shared" si="358"/>
        <v>7.9223613699713711E-5</v>
      </c>
      <c r="O554" s="179">
        <f t="shared" si="358"/>
        <v>2.0127762296392675E-5</v>
      </c>
      <c r="P554" s="179">
        <f t="shared" si="358"/>
        <v>5.09981641259095E-6</v>
      </c>
      <c r="Q554" s="179">
        <f t="shared" si="358"/>
        <v>1.311398166796669E-6</v>
      </c>
      <c r="R554" s="179">
        <f t="shared" si="358"/>
        <v>3.2517697614479768E-7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0.74654605487404868</v>
      </c>
      <c r="F555" s="179">
        <f t="shared" si="358"/>
        <v>0.4632268211446155</v>
      </c>
      <c r="G555" s="179">
        <f t="shared" si="358"/>
        <v>0.10194420707510879</v>
      </c>
      <c r="H555" s="179">
        <f t="shared" si="358"/>
        <v>0</v>
      </c>
      <c r="I555" s="179">
        <f t="shared" si="358"/>
        <v>8.1834005251104416E-2</v>
      </c>
      <c r="J555" s="179">
        <f t="shared" si="358"/>
        <v>5.9379011144324839E-2</v>
      </c>
      <c r="K555" s="179">
        <f t="shared" si="358"/>
        <v>1.8787792583285511E-2</v>
      </c>
      <c r="L555" s="179">
        <f t="shared" si="358"/>
        <v>4.6735619444583029E-3</v>
      </c>
      <c r="M555" s="179">
        <f t="shared" si="358"/>
        <v>1.2034013386641965E-3</v>
      </c>
      <c r="N555" s="179">
        <f t="shared" si="358"/>
        <v>3.1670155568104059E-4</v>
      </c>
      <c r="O555" s="179">
        <f t="shared" si="358"/>
        <v>8.0499702568034812E-5</v>
      </c>
      <c r="P555" s="179">
        <f t="shared" si="358"/>
        <v>2.0398585572599552E-5</v>
      </c>
      <c r="Q555" s="179">
        <f t="shared" si="358"/>
        <v>5.2455501810980905E-6</v>
      </c>
      <c r="R555" s="179">
        <f t="shared" si="358"/>
        <v>1.3007055360580436E-6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0.87798045294085481</v>
      </c>
      <c r="F556" s="179">
        <f t="shared" si="358"/>
        <v>0.73217986547186642</v>
      </c>
      <c r="G556" s="179">
        <f t="shared" si="358"/>
        <v>0.44245445441087317</v>
      </c>
      <c r="H556" s="179">
        <f t="shared" si="358"/>
        <v>8.7529462500172295E-2</v>
      </c>
      <c r="I556" s="179">
        <f t="shared" si="358"/>
        <v>0</v>
      </c>
      <c r="J556" s="179">
        <f t="shared" si="358"/>
        <v>8.5033747619597699E-2</v>
      </c>
      <c r="K556" s="179">
        <f t="shared" si="358"/>
        <v>5.8290674082591018E-2</v>
      </c>
      <c r="L556" s="179">
        <f t="shared" si="358"/>
        <v>1.7041501074837186E-2</v>
      </c>
      <c r="M556" s="179">
        <f t="shared" si="358"/>
        <v>4.6052835552345328E-3</v>
      </c>
      <c r="N556" s="179">
        <f t="shared" si="358"/>
        <v>1.2245830560499019E-3</v>
      </c>
      <c r="O556" s="179">
        <f t="shared" si="358"/>
        <v>3.1184397620053503E-4</v>
      </c>
      <c r="P556" s="179">
        <f t="shared" si="358"/>
        <v>7.9054261302795515E-5</v>
      </c>
      <c r="Q556" s="179">
        <f t="shared" si="358"/>
        <v>2.0330995888137402E-5</v>
      </c>
      <c r="R556" s="179">
        <f t="shared" si="358"/>
        <v>5.041468910107829E-6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0.9413872956798286</v>
      </c>
      <c r="F557" s="179">
        <f t="shared" si="358"/>
        <v>0.87334200802196826</v>
      </c>
      <c r="G557" s="179">
        <f t="shared" si="358"/>
        <v>0.72443155587450414</v>
      </c>
      <c r="H557" s="179">
        <f t="shared" si="358"/>
        <v>0.42530096551118551</v>
      </c>
      <c r="I557" s="179">
        <f t="shared" si="358"/>
        <v>9.3237948809860513E-2</v>
      </c>
      <c r="J557" s="179">
        <f t="shared" si="358"/>
        <v>0</v>
      </c>
      <c r="K557" s="179">
        <f t="shared" si="358"/>
        <v>8.5500620792137424E-2</v>
      </c>
      <c r="L557" s="179">
        <f t="shared" si="358"/>
        <v>5.1521738308254579E-2</v>
      </c>
      <c r="M557" s="179">
        <f t="shared" si="358"/>
        <v>1.7402642027254576E-2</v>
      </c>
      <c r="N557" s="179">
        <f t="shared" si="358"/>
        <v>4.8483209564396208E-3</v>
      </c>
      <c r="O557" s="179">
        <f t="shared" si="358"/>
        <v>1.244535854030627E-3</v>
      </c>
      <c r="P557" s="179">
        <f t="shared" si="358"/>
        <v>3.1605016440723767E-4</v>
      </c>
      <c r="Q557" s="179">
        <f t="shared" si="358"/>
        <v>8.131366408929988E-5</v>
      </c>
      <c r="R557" s="179">
        <f t="shared" si="358"/>
        <v>2.0165303439485474E-5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0.97137178076173025</v>
      </c>
      <c r="F558" s="179">
        <f t="shared" si="358"/>
        <v>0.93927613409422528</v>
      </c>
      <c r="G558" s="179">
        <f t="shared" si="358"/>
        <v>0.86987260635835117</v>
      </c>
      <c r="H558" s="179">
        <f t="shared" si="358"/>
        <v>0.71410417210276333</v>
      </c>
      <c r="I558" s="179">
        <f t="shared" si="358"/>
        <v>0.4331694801324304</v>
      </c>
      <c r="J558" s="179">
        <f t="shared" si="358"/>
        <v>9.5243814445075611E-2</v>
      </c>
      <c r="K558" s="179">
        <f t="shared" si="358"/>
        <v>0</v>
      </c>
      <c r="L558" s="179">
        <f t="shared" si="358"/>
        <v>6.6645550706552564E-2</v>
      </c>
      <c r="M558" s="179">
        <f t="shared" si="358"/>
        <v>5.3614597886475025E-2</v>
      </c>
      <c r="N558" s="179">
        <f t="shared" si="358"/>
        <v>1.8530440131812705E-2</v>
      </c>
      <c r="O558" s="179">
        <f t="shared" si="358"/>
        <v>4.9304107729770535E-3</v>
      </c>
      <c r="P558" s="179">
        <f t="shared" si="358"/>
        <v>1.2614585638950936E-3</v>
      </c>
      <c r="Q558" s="179">
        <f t="shared" si="358"/>
        <v>3.2508726124164783E-4</v>
      </c>
      <c r="R558" s="179">
        <f t="shared" si="358"/>
        <v>8.0651996929930356E-5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0.98586470909172164</v>
      </c>
      <c r="F559" s="179">
        <f t="shared" si="358"/>
        <v>0.97038170383431255</v>
      </c>
      <c r="G559" s="179">
        <f t="shared" si="358"/>
        <v>0.9377546632156899</v>
      </c>
      <c r="H559" s="179">
        <f t="shared" si="358"/>
        <v>0.86528780580312392</v>
      </c>
      <c r="I559" s="179">
        <f t="shared" si="358"/>
        <v>0.71879549739200399</v>
      </c>
      <c r="J559" s="179">
        <f t="shared" si="358"/>
        <v>0.43725984785496591</v>
      </c>
      <c r="K559" s="179">
        <f t="shared" si="358"/>
        <v>9.5654589337759693E-2</v>
      </c>
      <c r="L559" s="179">
        <f t="shared" si="358"/>
        <v>0</v>
      </c>
      <c r="M559" s="179">
        <f t="shared" si="358"/>
        <v>7.2197135871979415E-2</v>
      </c>
      <c r="N559" s="179">
        <f t="shared" si="358"/>
        <v>5.9814394856559067E-2</v>
      </c>
      <c r="O559" s="179">
        <f t="shared" si="358"/>
        <v>1.8896294447736755E-2</v>
      </c>
      <c r="P559" s="179">
        <f t="shared" si="358"/>
        <v>4.9997499572287723E-3</v>
      </c>
      <c r="Q559" s="179">
        <f t="shared" si="358"/>
        <v>1.2975985139224153E-3</v>
      </c>
      <c r="R559" s="179">
        <f t="shared" si="358"/>
        <v>3.2245855285880487E-4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0.99297817808668742</v>
      </c>
      <c r="F560" s="179">
        <f t="shared" si="358"/>
        <v>0.98538761192668889</v>
      </c>
      <c r="G560" s="179">
        <f t="shared" si="358"/>
        <v>0.96968738652946795</v>
      </c>
      <c r="H560" s="179">
        <f t="shared" si="358"/>
        <v>0.93576399761750928</v>
      </c>
      <c r="I560" s="179">
        <f t="shared" si="358"/>
        <v>0.86751510598128601</v>
      </c>
      <c r="J560" s="179">
        <f t="shared" si="358"/>
        <v>0.7212372557257466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0.43808904682475119</v>
      </c>
      <c r="L560" s="179">
        <f t="shared" si="358"/>
        <v>7.8463448004079214E-2</v>
      </c>
      <c r="M560" s="179">
        <f t="shared" si="358"/>
        <v>0</v>
      </c>
      <c r="N560" s="179">
        <f t="shared" si="358"/>
        <v>9.0076365307426798E-2</v>
      </c>
      <c r="O560" s="179">
        <f t="shared" si="358"/>
        <v>6.1720953628431427E-2</v>
      </c>
      <c r="P560" s="179">
        <f t="shared" si="358"/>
        <v>1.9201017831439425E-2</v>
      </c>
      <c r="Q560" s="179">
        <f t="shared" si="358"/>
        <v>5.1441585851169326E-3</v>
      </c>
      <c r="R560" s="179">
        <f t="shared" si="358"/>
        <v>1.2873808883893429E-3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0.99650068199607678</v>
      </c>
      <c r="F561" s="179">
        <f t="shared" si="358"/>
        <v>0.99274430090910615</v>
      </c>
      <c r="G561" s="179">
        <f t="shared" si="358"/>
        <v>0.98505856261344793</v>
      </c>
      <c r="H561" s="179">
        <f t="shared" si="358"/>
        <v>0.96878578267870274</v>
      </c>
      <c r="I561" s="179">
        <f t="shared" si="358"/>
        <v>0.93679992690502079</v>
      </c>
      <c r="J561" s="179">
        <f t="shared" si="358"/>
        <v>0.86858751103252574</v>
      </c>
      <c r="K561" s="179">
        <f t="shared" si="358"/>
        <v>0.72173129714653794</v>
      </c>
      <c r="L561" s="179">
        <f t="shared" si="358"/>
        <v>0.40060703722730268</v>
      </c>
      <c r="M561" s="179">
        <f t="shared" si="358"/>
        <v>8.3663485996508066E-2</v>
      </c>
      <c r="N561" s="179">
        <f t="shared" si="358"/>
        <v>0</v>
      </c>
      <c r="O561" s="179">
        <f t="shared" si="358"/>
        <v>9.5946133163616082E-2</v>
      </c>
      <c r="P561" s="179">
        <f t="shared" si="358"/>
        <v>6.3273380272884053E-2</v>
      </c>
      <c r="Q561" s="179">
        <f t="shared" si="358"/>
        <v>1.9774973356418809E-2</v>
      </c>
      <c r="R561" s="179">
        <f t="shared" si="358"/>
        <v>5.1083297374353714E-3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0.99825325618996752</v>
      </c>
      <c r="F562" s="179">
        <f t="shared" si="358"/>
        <v>0.99638493386012617</v>
      </c>
      <c r="G562" s="179">
        <f t="shared" si="358"/>
        <v>0.99258448102457975</v>
      </c>
      <c r="H562" s="179">
        <f t="shared" si="358"/>
        <v>0.98463327542364099</v>
      </c>
      <c r="I562" s="179">
        <f t="shared" si="358"/>
        <v>0.96927860188658144</v>
      </c>
      <c r="J562" s="179">
        <f t="shared" si="358"/>
        <v>0.93726086293135902</v>
      </c>
      <c r="K562" s="179">
        <f t="shared" si="358"/>
        <v>0.8688051624906945</v>
      </c>
      <c r="L562" s="179">
        <f t="shared" si="358"/>
        <v>0.69899624852263686</v>
      </c>
      <c r="M562" s="179">
        <f t="shared" si="358"/>
        <v>0.4126044320542942</v>
      </c>
      <c r="N562" s="179">
        <f t="shared" si="358"/>
        <v>9.9645858242799298E-2</v>
      </c>
      <c r="O562" s="179">
        <f t="shared" si="358"/>
        <v>0</v>
      </c>
      <c r="P562" s="179">
        <f t="shared" si="358"/>
        <v>0.10083179733535025</v>
      </c>
      <c r="Q562" s="179">
        <f t="shared" si="358"/>
        <v>6.5420445144962841E-2</v>
      </c>
      <c r="R562" s="179">
        <f t="shared" si="358"/>
        <v>1.9718664858227264E-2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0.99912735900079142</v>
      </c>
      <c r="F563" s="179">
        <f t="shared" si="358"/>
        <v>0.99819568251748569</v>
      </c>
      <c r="G563" s="179">
        <f t="shared" si="358"/>
        <v>0.99630622155809223</v>
      </c>
      <c r="H563" s="179">
        <f t="shared" si="358"/>
        <v>0.99237846010762787</v>
      </c>
      <c r="I563" s="179">
        <f t="shared" si="358"/>
        <v>0.98487273808340514</v>
      </c>
      <c r="J563" s="179">
        <f t="shared" si="358"/>
        <v>0.96948582630915059</v>
      </c>
      <c r="K563" s="179">
        <f t="shared" si="358"/>
        <v>0.93735479229925589</v>
      </c>
      <c r="L563" s="179">
        <f t="shared" si="358"/>
        <v>0.85901074684101064</v>
      </c>
      <c r="M563" s="179">
        <f t="shared" si="358"/>
        <v>0.7063777379544387</v>
      </c>
      <c r="N563" s="179">
        <f t="shared" si="358"/>
        <v>0.44600349275699469</v>
      </c>
      <c r="O563" s="179">
        <f t="shared" si="358"/>
        <v>0.10467957365364319</v>
      </c>
      <c r="P563" s="179">
        <f t="shared" si="358"/>
        <v>0</v>
      </c>
      <c r="Q563" s="179">
        <f t="shared" si="358"/>
        <v>0.10485818296129314</v>
      </c>
      <c r="R563" s="179">
        <f t="shared" si="358"/>
        <v>6.6503991337432053E-2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0.99956037191320068</v>
      </c>
      <c r="F564" s="179">
        <f t="shared" si="358"/>
        <v>0.99909143028041281</v>
      </c>
      <c r="G564" s="179">
        <f t="shared" si="358"/>
        <v>0.99814185301146319</v>
      </c>
      <c r="H564" s="179">
        <f t="shared" si="358"/>
        <v>0.99617440842970406</v>
      </c>
      <c r="I564" s="179">
        <f t="shared" si="358"/>
        <v>0.99243585933473299</v>
      </c>
      <c r="J564" s="179">
        <f t="shared" si="358"/>
        <v>0.98484793194369791</v>
      </c>
      <c r="K564" s="179">
        <f t="shared" si="358"/>
        <v>0.96927726997929919</v>
      </c>
      <c r="L564" s="179">
        <f t="shared" si="358"/>
        <v>0.93269168157860805</v>
      </c>
      <c r="M564" s="179">
        <f t="shared" si="358"/>
        <v>0.86094198347981554</v>
      </c>
      <c r="N564" s="179">
        <f t="shared" si="358"/>
        <v>0.72407587595879797</v>
      </c>
      <c r="O564" s="179">
        <f t="shared" si="358"/>
        <v>0.45161469673843946</v>
      </c>
      <c r="P564" s="179">
        <f t="shared" si="358"/>
        <v>0.10548076986133778</v>
      </c>
      <c r="Q564" s="179">
        <f t="shared" si="358"/>
        <v>0</v>
      </c>
      <c r="R564" s="179">
        <f t="shared" si="358"/>
        <v>0.11460238134567814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0.99978372157210682</v>
      </c>
      <c r="F565" s="179">
        <f t="shared" si="358"/>
        <v>0.99955313109484822</v>
      </c>
      <c r="G565" s="179">
        <f t="shared" si="358"/>
        <v>0.99908656982877864</v>
      </c>
      <c r="H565" s="179">
        <f t="shared" si="358"/>
        <v>0.99812157079703356</v>
      </c>
      <c r="I565" s="179">
        <f t="shared" si="358"/>
        <v>0.99629340521310505</v>
      </c>
      <c r="J565" s="179">
        <f t="shared" si="358"/>
        <v>0.99260350948079767</v>
      </c>
      <c r="K565" s="179">
        <f t="shared" si="358"/>
        <v>0.98511187565137737</v>
      </c>
      <c r="L565" s="179">
        <f t="shared" si="358"/>
        <v>0.96799540917086258</v>
      </c>
      <c r="M565" s="179">
        <f t="shared" si="358"/>
        <v>0.9350937701635883</v>
      </c>
      <c r="N565" s="179">
        <f t="shared" si="358"/>
        <v>0.87200072670222661</v>
      </c>
      <c r="O565" s="179">
        <f t="shared" si="358"/>
        <v>0.73443290678721151</v>
      </c>
      <c r="P565" s="179">
        <f t="shared" si="358"/>
        <v>0.46730303386287048</v>
      </c>
      <c r="Q565" s="179">
        <f t="shared" si="358"/>
        <v>0.11946105235323425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0.9999727957352762</v>
      </c>
      <c r="F566" s="179">
        <f t="shared" si="358"/>
        <v>0.99994380287964424</v>
      </c>
      <c r="G566" s="179">
        <f t="shared" si="358"/>
        <v>0.99988518025553264</v>
      </c>
      <c r="H566" s="179">
        <f t="shared" si="358"/>
        <v>0.9997641099207365</v>
      </c>
      <c r="I566" s="179">
        <f t="shared" si="358"/>
        <v>0.99953534528176247</v>
      </c>
      <c r="J566" s="179">
        <f t="shared" si="358"/>
        <v>0.99907589615336811</v>
      </c>
      <c r="K566" s="179">
        <f t="shared" si="358"/>
        <v>0.99815227664578254</v>
      </c>
      <c r="L566" s="179">
        <f t="shared" si="358"/>
        <v>0.99610242291254902</v>
      </c>
      <c r="M566" s="179">
        <f t="shared" si="358"/>
        <v>0.99228616836820538</v>
      </c>
      <c r="N566" s="179">
        <f t="shared" si="358"/>
        <v>0.98520779066687791</v>
      </c>
      <c r="O566" s="179">
        <f t="shared" si="358"/>
        <v>0.97050187039338331</v>
      </c>
      <c r="P566" s="179">
        <f t="shared" si="358"/>
        <v>0.94038988594783357</v>
      </c>
      <c r="Q566" s="179">
        <f t="shared" si="358"/>
        <v>0.87851470221404426</v>
      </c>
      <c r="R566" s="179">
        <f t="shared" si="358"/>
        <v>0.74596759880640628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0.99999958148365864</v>
      </c>
      <c r="F567" s="179">
        <f t="shared" si="358"/>
        <v>0.99999913547661923</v>
      </c>
      <c r="G567" s="179">
        <f t="shared" si="358"/>
        <v>0.99999823375115215</v>
      </c>
      <c r="H567" s="179">
        <f t="shared" si="358"/>
        <v>0.99999637185782442</v>
      </c>
      <c r="I567" s="179">
        <f t="shared" si="358"/>
        <v>0.99999285509734515</v>
      </c>
      <c r="J567" s="179">
        <f t="shared" si="358"/>
        <v>0.99998579713702307</v>
      </c>
      <c r="K567" s="179">
        <f t="shared" si="358"/>
        <v>0.99997162958801578</v>
      </c>
      <c r="L567" s="179">
        <f t="shared" si="358"/>
        <v>0.99994032875648398</v>
      </c>
      <c r="M567" s="179">
        <f t="shared" si="358"/>
        <v>0.99988239031368675</v>
      </c>
      <c r="N567" s="179">
        <f t="shared" si="358"/>
        <v>0.99977578226741159</v>
      </c>
      <c r="O567" s="179">
        <f t="shared" si="358"/>
        <v>0.99955857254032043</v>
      </c>
      <c r="P567" s="179">
        <f t="shared" si="358"/>
        <v>0.9991284966461671</v>
      </c>
      <c r="Q567" s="179">
        <f t="shared" si="358"/>
        <v>0.99829047594739828</v>
      </c>
      <c r="R567" s="179">
        <f t="shared" si="358"/>
        <v>0.99660222843422208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0.99999999999999989</v>
      </c>
      <c r="F568" s="179">
        <f t="shared" si="372"/>
        <v>0.99999999999999989</v>
      </c>
      <c r="G568" s="179">
        <f t="shared" si="372"/>
        <v>1</v>
      </c>
      <c r="H568" s="179">
        <f t="shared" si="372"/>
        <v>1</v>
      </c>
      <c r="I568" s="179">
        <f t="shared" si="372"/>
        <v>0.99999999999999989</v>
      </c>
      <c r="J568" s="179">
        <f t="shared" si="372"/>
        <v>0.99999999999999989</v>
      </c>
      <c r="K568" s="179">
        <f t="shared" si="372"/>
        <v>0.99999999999999989</v>
      </c>
      <c r="L568" s="179">
        <f t="shared" si="372"/>
        <v>1</v>
      </c>
      <c r="M568" s="179">
        <f t="shared" si="372"/>
        <v>0.99999999999999989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0.99999999999999989</v>
      </c>
      <c r="F569" s="179">
        <f t="shared" si="372"/>
        <v>0.99999999999999989</v>
      </c>
      <c r="G569" s="179">
        <f t="shared" si="372"/>
        <v>1</v>
      </c>
      <c r="H569" s="179">
        <f t="shared" si="372"/>
        <v>1</v>
      </c>
      <c r="I569" s="179">
        <f t="shared" si="372"/>
        <v>0.99999999999999989</v>
      </c>
      <c r="J569" s="179">
        <f t="shared" si="372"/>
        <v>0.99999999999999989</v>
      </c>
      <c r="K569" s="179">
        <f t="shared" si="372"/>
        <v>0.99999999999999989</v>
      </c>
      <c r="L569" s="179">
        <f t="shared" si="372"/>
        <v>1</v>
      </c>
      <c r="M569" s="179">
        <f t="shared" si="372"/>
        <v>0.99999999999999989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0.99999999999999989</v>
      </c>
      <c r="F570" s="179">
        <f t="shared" si="372"/>
        <v>0.99999999999999989</v>
      </c>
      <c r="G570" s="179">
        <f t="shared" si="372"/>
        <v>1</v>
      </c>
      <c r="H570" s="179">
        <f t="shared" si="372"/>
        <v>1</v>
      </c>
      <c r="I570" s="179">
        <f t="shared" si="372"/>
        <v>0.99999999999999989</v>
      </c>
      <c r="J570" s="179">
        <f t="shared" si="372"/>
        <v>0.99999999999999989</v>
      </c>
      <c r="K570" s="179">
        <f t="shared" si="372"/>
        <v>0.99999999999999989</v>
      </c>
      <c r="L570" s="179">
        <f t="shared" si="372"/>
        <v>1</v>
      </c>
      <c r="M570" s="179">
        <f t="shared" si="372"/>
        <v>0.99999999999999989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0.99999999999999989</v>
      </c>
      <c r="F571" s="179">
        <f t="shared" si="372"/>
        <v>0.99999999999999989</v>
      </c>
      <c r="G571" s="179">
        <f t="shared" si="372"/>
        <v>1</v>
      </c>
      <c r="H571" s="179">
        <f t="shared" si="372"/>
        <v>1</v>
      </c>
      <c r="I571" s="179">
        <f t="shared" si="372"/>
        <v>0.99999999999999989</v>
      </c>
      <c r="J571" s="179">
        <f t="shared" si="372"/>
        <v>0.99999999999999989</v>
      </c>
      <c r="K571" s="179">
        <f t="shared" si="372"/>
        <v>0.99999999999999989</v>
      </c>
      <c r="L571" s="179">
        <f t="shared" si="372"/>
        <v>1</v>
      </c>
      <c r="M571" s="179">
        <f t="shared" si="372"/>
        <v>0.99999999999999989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0.99999999999999989</v>
      </c>
      <c r="F572" s="179">
        <f t="shared" si="372"/>
        <v>0.99999999999999989</v>
      </c>
      <c r="G572" s="179">
        <f t="shared" si="372"/>
        <v>1</v>
      </c>
      <c r="H572" s="179">
        <f t="shared" si="372"/>
        <v>1</v>
      </c>
      <c r="I572" s="179">
        <f t="shared" si="372"/>
        <v>0.99999999999999989</v>
      </c>
      <c r="J572" s="179">
        <f t="shared" si="372"/>
        <v>0.99999999999999989</v>
      </c>
      <c r="K572" s="179">
        <f t="shared" si="372"/>
        <v>0.99999999999999989</v>
      </c>
      <c r="L572" s="179">
        <f t="shared" si="372"/>
        <v>1</v>
      </c>
      <c r="M572" s="179">
        <f t="shared" si="372"/>
        <v>0.99999999999999989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0.99999999999999989</v>
      </c>
      <c r="F573" s="179">
        <f t="shared" si="372"/>
        <v>0.99999999999999989</v>
      </c>
      <c r="G573" s="179">
        <f t="shared" si="372"/>
        <v>1</v>
      </c>
      <c r="H573" s="179">
        <f t="shared" si="372"/>
        <v>1</v>
      </c>
      <c r="I573" s="179">
        <f t="shared" si="372"/>
        <v>0.99999999999999989</v>
      </c>
      <c r="J573" s="179">
        <f t="shared" si="372"/>
        <v>0.99999999999999989</v>
      </c>
      <c r="K573" s="179">
        <f t="shared" si="372"/>
        <v>0.99999999999999989</v>
      </c>
      <c r="L573" s="179">
        <f t="shared" si="372"/>
        <v>1</v>
      </c>
      <c r="M573" s="179">
        <f t="shared" si="372"/>
        <v>0.99999999999999989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0.99999999999999989</v>
      </c>
      <c r="F574" s="179">
        <f t="shared" si="372"/>
        <v>0.99999999999999989</v>
      </c>
      <c r="G574" s="179">
        <f t="shared" si="372"/>
        <v>1</v>
      </c>
      <c r="H574" s="179">
        <f t="shared" si="372"/>
        <v>1</v>
      </c>
      <c r="I574" s="179">
        <f t="shared" si="372"/>
        <v>0.99999999999999989</v>
      </c>
      <c r="J574" s="179">
        <f t="shared" si="372"/>
        <v>0.99999999999999989</v>
      </c>
      <c r="K574" s="179">
        <f t="shared" si="372"/>
        <v>0.99999999999999989</v>
      </c>
      <c r="L574" s="179">
        <f t="shared" si="372"/>
        <v>1</v>
      </c>
      <c r="M574" s="179">
        <f t="shared" si="372"/>
        <v>0.99999999999999989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0.99999999999999989</v>
      </c>
      <c r="F575" s="179">
        <f t="shared" si="372"/>
        <v>0.99999999999999989</v>
      </c>
      <c r="G575" s="179">
        <f t="shared" si="372"/>
        <v>1</v>
      </c>
      <c r="H575" s="179">
        <f t="shared" si="372"/>
        <v>1</v>
      </c>
      <c r="I575" s="179">
        <f t="shared" si="372"/>
        <v>0.99999999999999989</v>
      </c>
      <c r="J575" s="179">
        <f t="shared" si="372"/>
        <v>0.99999999999999989</v>
      </c>
      <c r="K575" s="179">
        <f t="shared" si="372"/>
        <v>0.99999999999999989</v>
      </c>
      <c r="L575" s="179">
        <f t="shared" si="372"/>
        <v>1</v>
      </c>
      <c r="M575" s="179">
        <f t="shared" si="372"/>
        <v>0.99999999999999989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0.99999999999999989</v>
      </c>
      <c r="F576" s="179">
        <f t="shared" si="372"/>
        <v>0.99999999999999989</v>
      </c>
      <c r="G576" s="179">
        <f t="shared" si="372"/>
        <v>1</v>
      </c>
      <c r="H576" s="179">
        <f t="shared" si="372"/>
        <v>1</v>
      </c>
      <c r="I576" s="179">
        <f t="shared" si="372"/>
        <v>0.99999999999999989</v>
      </c>
      <c r="J576" s="179">
        <f t="shared" si="372"/>
        <v>0.99999999999999989</v>
      </c>
      <c r="K576" s="179">
        <f t="shared" si="372"/>
        <v>0.99999999999999989</v>
      </c>
      <c r="L576" s="179">
        <f t="shared" si="372"/>
        <v>1</v>
      </c>
      <c r="M576" s="179">
        <f t="shared" si="372"/>
        <v>0.99999999999999989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0.99999999999999989</v>
      </c>
      <c r="F577" s="179">
        <f t="shared" si="372"/>
        <v>0.99999999999999989</v>
      </c>
      <c r="G577" s="179">
        <f t="shared" si="372"/>
        <v>1</v>
      </c>
      <c r="H577" s="179">
        <f t="shared" si="372"/>
        <v>1</v>
      </c>
      <c r="I577" s="179">
        <f t="shared" si="372"/>
        <v>0.99999999999999989</v>
      </c>
      <c r="J577" s="179">
        <f t="shared" si="372"/>
        <v>0.99999999999999989</v>
      </c>
      <c r="K577" s="179">
        <f t="shared" si="372"/>
        <v>0.99999999999999989</v>
      </c>
      <c r="L577" s="179">
        <f t="shared" si="372"/>
        <v>1</v>
      </c>
      <c r="M577" s="179">
        <f t="shared" si="372"/>
        <v>0.99999999999999989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0.99999999999999989</v>
      </c>
      <c r="F578" s="179">
        <f t="shared" si="372"/>
        <v>0.99999999999999989</v>
      </c>
      <c r="G578" s="179">
        <f t="shared" si="372"/>
        <v>1</v>
      </c>
      <c r="H578" s="179">
        <f t="shared" si="372"/>
        <v>1</v>
      </c>
      <c r="I578" s="179">
        <f t="shared" si="372"/>
        <v>0.99999999999999989</v>
      </c>
      <c r="J578" s="179">
        <f t="shared" si="372"/>
        <v>0.99999999999999989</v>
      </c>
      <c r="K578" s="179">
        <f t="shared" si="372"/>
        <v>0.99999999999999989</v>
      </c>
      <c r="L578" s="179">
        <f t="shared" si="372"/>
        <v>1</v>
      </c>
      <c r="M578" s="179">
        <f t="shared" si="372"/>
        <v>0.99999999999999989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0.99999999999999989</v>
      </c>
      <c r="F579" s="179">
        <f t="shared" si="372"/>
        <v>0.99999999999999989</v>
      </c>
      <c r="G579" s="179">
        <f t="shared" si="372"/>
        <v>1</v>
      </c>
      <c r="H579" s="179">
        <f t="shared" si="372"/>
        <v>1</v>
      </c>
      <c r="I579" s="179">
        <f t="shared" si="372"/>
        <v>0.99999999999999989</v>
      </c>
      <c r="J579" s="179">
        <f t="shared" si="372"/>
        <v>0.99999999999999989</v>
      </c>
      <c r="K579" s="179">
        <f t="shared" si="372"/>
        <v>0.99999999999999989</v>
      </c>
      <c r="L579" s="179">
        <f t="shared" si="372"/>
        <v>1</v>
      </c>
      <c r="M579" s="179">
        <f t="shared" si="372"/>
        <v>0.99999999999999989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0.99999999999999989</v>
      </c>
      <c r="F580" s="179">
        <f t="shared" si="372"/>
        <v>0.99999999999999989</v>
      </c>
      <c r="G580" s="179">
        <f t="shared" si="372"/>
        <v>1</v>
      </c>
      <c r="H580" s="179">
        <f t="shared" si="372"/>
        <v>1</v>
      </c>
      <c r="I580" s="179">
        <f t="shared" si="372"/>
        <v>0.99999999999999989</v>
      </c>
      <c r="J580" s="179">
        <f t="shared" si="372"/>
        <v>0.99999999999999989</v>
      </c>
      <c r="K580" s="179">
        <f t="shared" si="372"/>
        <v>0.99999999999999989</v>
      </c>
      <c r="L580" s="179">
        <f t="shared" si="372"/>
        <v>1</v>
      </c>
      <c r="M580" s="179">
        <f t="shared" si="372"/>
        <v>0.99999999999999989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0.99999999999999989</v>
      </c>
      <c r="F581" s="179">
        <f t="shared" si="372"/>
        <v>0.99999999999999989</v>
      </c>
      <c r="G581" s="179">
        <f t="shared" si="372"/>
        <v>1</v>
      </c>
      <c r="H581" s="179">
        <f t="shared" si="372"/>
        <v>1</v>
      </c>
      <c r="I581" s="179">
        <f t="shared" si="372"/>
        <v>0.99999999999999989</v>
      </c>
      <c r="J581" s="179">
        <f t="shared" si="372"/>
        <v>0.99999999999999989</v>
      </c>
      <c r="K581" s="179">
        <f t="shared" si="372"/>
        <v>0.99999999999999989</v>
      </c>
      <c r="L581" s="179">
        <f t="shared" si="372"/>
        <v>1</v>
      </c>
      <c r="M581" s="179">
        <f t="shared" si="372"/>
        <v>0.99999999999999989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0.99999999999999989</v>
      </c>
      <c r="F582" s="179">
        <f t="shared" si="372"/>
        <v>0.99999999999999989</v>
      </c>
      <c r="G582" s="179">
        <f t="shared" si="372"/>
        <v>1</v>
      </c>
      <c r="H582" s="179">
        <f t="shared" si="372"/>
        <v>1</v>
      </c>
      <c r="I582" s="179">
        <f t="shared" si="372"/>
        <v>0.99999999999999989</v>
      </c>
      <c r="J582" s="179">
        <f t="shared" si="372"/>
        <v>0.99999999999999989</v>
      </c>
      <c r="K582" s="179">
        <f t="shared" si="372"/>
        <v>0.99999999999999989</v>
      </c>
      <c r="L582" s="179">
        <f t="shared" si="372"/>
        <v>1</v>
      </c>
      <c r="M582" s="179">
        <f t="shared" si="372"/>
        <v>0.99999999999999989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0.99999999999999989</v>
      </c>
      <c r="F583" s="179">
        <f t="shared" si="372"/>
        <v>0.99999999999999989</v>
      </c>
      <c r="G583" s="179">
        <f t="shared" si="372"/>
        <v>1</v>
      </c>
      <c r="H583" s="179">
        <f t="shared" si="372"/>
        <v>1</v>
      </c>
      <c r="I583" s="179">
        <f t="shared" si="372"/>
        <v>0.99999999999999989</v>
      </c>
      <c r="J583" s="179">
        <f t="shared" si="372"/>
        <v>0.99999999999999989</v>
      </c>
      <c r="K583" s="179">
        <f t="shared" si="372"/>
        <v>0.99999999999999989</v>
      </c>
      <c r="L583" s="179">
        <f t="shared" si="372"/>
        <v>1</v>
      </c>
      <c r="M583" s="179">
        <f t="shared" si="372"/>
        <v>0.99999999999999989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0.99999999999999989</v>
      </c>
      <c r="F584" s="179">
        <f t="shared" si="381"/>
        <v>0.99999999999999989</v>
      </c>
      <c r="G584" s="179">
        <f t="shared" si="381"/>
        <v>1</v>
      </c>
      <c r="H584" s="179">
        <f t="shared" si="381"/>
        <v>1</v>
      </c>
      <c r="I584" s="179">
        <f t="shared" si="381"/>
        <v>0.99999999999999989</v>
      </c>
      <c r="J584" s="179">
        <f t="shared" si="381"/>
        <v>0.99999999999999989</v>
      </c>
      <c r="K584" s="179">
        <f t="shared" si="381"/>
        <v>0.99999999999999989</v>
      </c>
      <c r="L584" s="179">
        <f t="shared" si="381"/>
        <v>1</v>
      </c>
      <c r="M584" s="179">
        <f t="shared" si="381"/>
        <v>0.99999999999999989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0.99999999999999989</v>
      </c>
      <c r="F585" s="179">
        <f t="shared" si="381"/>
        <v>0.99999999999999989</v>
      </c>
      <c r="G585" s="179">
        <f t="shared" si="381"/>
        <v>1</v>
      </c>
      <c r="H585" s="179">
        <f t="shared" si="381"/>
        <v>1</v>
      </c>
      <c r="I585" s="179">
        <f t="shared" si="381"/>
        <v>0.99999999999999989</v>
      </c>
      <c r="J585" s="179">
        <f t="shared" si="381"/>
        <v>0.99999999999999989</v>
      </c>
      <c r="K585" s="179">
        <f t="shared" si="381"/>
        <v>0.99999999999999989</v>
      </c>
      <c r="L585" s="179">
        <f t="shared" si="381"/>
        <v>1</v>
      </c>
      <c r="M585" s="179">
        <f t="shared" si="381"/>
        <v>0.99999999999999989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0.99999999999999989</v>
      </c>
      <c r="F586" s="179">
        <f t="shared" si="381"/>
        <v>0.99999999999999989</v>
      </c>
      <c r="G586" s="179">
        <f t="shared" si="381"/>
        <v>1</v>
      </c>
      <c r="H586" s="179">
        <f t="shared" si="381"/>
        <v>1</v>
      </c>
      <c r="I586" s="179">
        <f t="shared" si="381"/>
        <v>0.99999999999999989</v>
      </c>
      <c r="J586" s="179">
        <f t="shared" si="381"/>
        <v>0.99999999999999989</v>
      </c>
      <c r="K586" s="179">
        <f t="shared" si="381"/>
        <v>0.99999999999999989</v>
      </c>
      <c r="L586" s="179">
        <f t="shared" si="381"/>
        <v>1</v>
      </c>
      <c r="M586" s="179">
        <f t="shared" si="381"/>
        <v>0.99999999999999989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0.99999999999999989</v>
      </c>
      <c r="F587" s="179">
        <f t="shared" si="381"/>
        <v>0.99999999999999989</v>
      </c>
      <c r="G587" s="179">
        <f t="shared" si="381"/>
        <v>1</v>
      </c>
      <c r="H587" s="179">
        <f t="shared" si="381"/>
        <v>1</v>
      </c>
      <c r="I587" s="179">
        <f t="shared" si="381"/>
        <v>0.99999999999999989</v>
      </c>
      <c r="J587" s="179">
        <f t="shared" si="381"/>
        <v>0.99999999999999989</v>
      </c>
      <c r="K587" s="179">
        <f t="shared" si="381"/>
        <v>0.99999999999999989</v>
      </c>
      <c r="L587" s="179">
        <f t="shared" si="381"/>
        <v>1</v>
      </c>
      <c r="M587" s="179">
        <f t="shared" si="381"/>
        <v>0.99999999999999989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0.99999999999999989</v>
      </c>
      <c r="F588" s="179">
        <f t="shared" si="381"/>
        <v>0.99999999999999989</v>
      </c>
      <c r="G588" s="179">
        <f t="shared" si="381"/>
        <v>1</v>
      </c>
      <c r="H588" s="179">
        <f t="shared" si="381"/>
        <v>1</v>
      </c>
      <c r="I588" s="179">
        <f t="shared" si="381"/>
        <v>0.99999999999999989</v>
      </c>
      <c r="J588" s="179">
        <f t="shared" si="381"/>
        <v>0.99999999999999989</v>
      </c>
      <c r="K588" s="179">
        <f t="shared" si="381"/>
        <v>0.99999999999999989</v>
      </c>
      <c r="L588" s="179">
        <f t="shared" si="381"/>
        <v>1</v>
      </c>
      <c r="M588" s="179">
        <f t="shared" si="381"/>
        <v>0.99999999999999989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0.99999999999999989</v>
      </c>
      <c r="F589" s="179">
        <f t="shared" si="381"/>
        <v>0.99999999999999989</v>
      </c>
      <c r="G589" s="179">
        <f t="shared" si="381"/>
        <v>1</v>
      </c>
      <c r="H589" s="179">
        <f t="shared" si="381"/>
        <v>1</v>
      </c>
      <c r="I589" s="179">
        <f t="shared" si="381"/>
        <v>0.99999999999999989</v>
      </c>
      <c r="J589" s="179">
        <f t="shared" si="381"/>
        <v>0.99999999999999989</v>
      </c>
      <c r="K589" s="179">
        <f t="shared" si="381"/>
        <v>0.99999999999999989</v>
      </c>
      <c r="L589" s="179">
        <f t="shared" si="381"/>
        <v>1</v>
      </c>
      <c r="M589" s="179">
        <f t="shared" si="381"/>
        <v>0.99999999999999989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0.99999999999999989</v>
      </c>
      <c r="F590" s="179">
        <f t="shared" si="381"/>
        <v>0.99999999999999989</v>
      </c>
      <c r="G590" s="179">
        <f t="shared" si="381"/>
        <v>1</v>
      </c>
      <c r="H590" s="179">
        <f t="shared" si="381"/>
        <v>1</v>
      </c>
      <c r="I590" s="179">
        <f t="shared" si="381"/>
        <v>0.99999999999999989</v>
      </c>
      <c r="J590" s="179">
        <f t="shared" si="381"/>
        <v>0.99999999999999989</v>
      </c>
      <c r="K590" s="179">
        <f t="shared" si="381"/>
        <v>0.99999999999999989</v>
      </c>
      <c r="L590" s="179">
        <f t="shared" si="381"/>
        <v>1</v>
      </c>
      <c r="M590" s="179">
        <f t="shared" si="381"/>
        <v>0.99999999999999989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0.99999999999999989</v>
      </c>
      <c r="F591" s="179">
        <f t="shared" si="381"/>
        <v>0.99999999999999989</v>
      </c>
      <c r="G591" s="179">
        <f t="shared" si="381"/>
        <v>1</v>
      </c>
      <c r="H591" s="179">
        <f t="shared" si="381"/>
        <v>1</v>
      </c>
      <c r="I591" s="179">
        <f t="shared" si="381"/>
        <v>0.99999999999999989</v>
      </c>
      <c r="J591" s="179">
        <f t="shared" si="381"/>
        <v>0.99999999999999989</v>
      </c>
      <c r="K591" s="179">
        <f t="shared" si="381"/>
        <v>0.99999999999999989</v>
      </c>
      <c r="L591" s="179">
        <f t="shared" si="381"/>
        <v>1</v>
      </c>
      <c r="M591" s="179">
        <f t="shared" si="381"/>
        <v>0.99999999999999989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0.99999999999999989</v>
      </c>
      <c r="F592" s="179">
        <f t="shared" si="381"/>
        <v>0.99999999999999989</v>
      </c>
      <c r="G592" s="179">
        <f t="shared" si="381"/>
        <v>1</v>
      </c>
      <c r="H592" s="179">
        <f t="shared" si="381"/>
        <v>1</v>
      </c>
      <c r="I592" s="179">
        <f t="shared" si="381"/>
        <v>0.99999999999999989</v>
      </c>
      <c r="J592" s="179">
        <f t="shared" si="381"/>
        <v>0.99999999999999989</v>
      </c>
      <c r="K592" s="179">
        <f t="shared" si="381"/>
        <v>0.99999999999999989</v>
      </c>
      <c r="L592" s="179">
        <f t="shared" si="381"/>
        <v>1</v>
      </c>
      <c r="M592" s="179">
        <f t="shared" si="381"/>
        <v>0.99999999999999989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0.99999999999999989</v>
      </c>
      <c r="F593" s="179">
        <f t="shared" si="381"/>
        <v>0.99999999999999989</v>
      </c>
      <c r="G593" s="179">
        <f t="shared" si="381"/>
        <v>1</v>
      </c>
      <c r="H593" s="179">
        <f t="shared" si="381"/>
        <v>1</v>
      </c>
      <c r="I593" s="179">
        <f t="shared" si="381"/>
        <v>0.99999999999999989</v>
      </c>
      <c r="J593" s="179">
        <f t="shared" si="381"/>
        <v>0.99999999999999989</v>
      </c>
      <c r="K593" s="179">
        <f t="shared" si="381"/>
        <v>0.99999999999999989</v>
      </c>
      <c r="L593" s="179">
        <f t="shared" si="381"/>
        <v>1</v>
      </c>
      <c r="M593" s="179">
        <f t="shared" si="381"/>
        <v>0.99999999999999989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0.99999999999999989</v>
      </c>
      <c r="F594" s="179">
        <f t="shared" si="381"/>
        <v>0.99999999999999989</v>
      </c>
      <c r="G594" s="179">
        <f t="shared" si="381"/>
        <v>1</v>
      </c>
      <c r="H594" s="179">
        <f t="shared" si="381"/>
        <v>1</v>
      </c>
      <c r="I594" s="179">
        <f t="shared" si="381"/>
        <v>0.99999999999999989</v>
      </c>
      <c r="J594" s="179">
        <f t="shared" si="381"/>
        <v>0.99999999999999989</v>
      </c>
      <c r="K594" s="179">
        <f t="shared" si="381"/>
        <v>0.99999999999999989</v>
      </c>
      <c r="L594" s="179">
        <f t="shared" si="381"/>
        <v>1</v>
      </c>
      <c r="M594" s="179">
        <f t="shared" si="381"/>
        <v>0.99999999999999989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0.99999999999999989</v>
      </c>
      <c r="F595" s="179">
        <f t="shared" si="381"/>
        <v>0.99999999999999989</v>
      </c>
      <c r="G595" s="179">
        <f t="shared" si="381"/>
        <v>1</v>
      </c>
      <c r="H595" s="179">
        <f t="shared" si="381"/>
        <v>1</v>
      </c>
      <c r="I595" s="179">
        <f t="shared" si="381"/>
        <v>0.99999999999999989</v>
      </c>
      <c r="J595" s="179">
        <f t="shared" si="381"/>
        <v>0.99999999999999989</v>
      </c>
      <c r="K595" s="179">
        <f t="shared" si="381"/>
        <v>0.99999999999999989</v>
      </c>
      <c r="L595" s="179">
        <f t="shared" si="381"/>
        <v>1</v>
      </c>
      <c r="M595" s="179">
        <f t="shared" si="381"/>
        <v>0.99999999999999989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0.99999999999999989</v>
      </c>
      <c r="F596" s="179">
        <f t="shared" si="381"/>
        <v>0.99999999999999989</v>
      </c>
      <c r="G596" s="179">
        <f t="shared" si="381"/>
        <v>1</v>
      </c>
      <c r="H596" s="179">
        <f t="shared" si="381"/>
        <v>1</v>
      </c>
      <c r="I596" s="179">
        <f t="shared" si="381"/>
        <v>0.99999999999999989</v>
      </c>
      <c r="J596" s="179">
        <f t="shared" si="381"/>
        <v>0.99999999999999989</v>
      </c>
      <c r="K596" s="179">
        <f t="shared" si="381"/>
        <v>0.99999999999999989</v>
      </c>
      <c r="L596" s="179">
        <f t="shared" si="381"/>
        <v>1</v>
      </c>
      <c r="M596" s="179">
        <f t="shared" si="381"/>
        <v>0.99999999999999989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0.99999999999999989</v>
      </c>
      <c r="F597" s="179">
        <f t="shared" si="381"/>
        <v>0.99999999999999989</v>
      </c>
      <c r="G597" s="179">
        <f t="shared" si="381"/>
        <v>1</v>
      </c>
      <c r="H597" s="179">
        <f t="shared" si="381"/>
        <v>1</v>
      </c>
      <c r="I597" s="179">
        <f t="shared" si="381"/>
        <v>0.99999999999999989</v>
      </c>
      <c r="J597" s="179">
        <f t="shared" si="381"/>
        <v>0.99999999999999989</v>
      </c>
      <c r="K597" s="179">
        <f t="shared" si="381"/>
        <v>0.99999999999999989</v>
      </c>
      <c r="L597" s="179">
        <f t="shared" si="381"/>
        <v>1</v>
      </c>
      <c r="M597" s="179">
        <f t="shared" si="381"/>
        <v>0.99999999999999989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0.99999999999999989</v>
      </c>
      <c r="F598" s="179">
        <f t="shared" si="381"/>
        <v>0.99999999999999989</v>
      </c>
      <c r="G598" s="179">
        <f t="shared" si="381"/>
        <v>1</v>
      </c>
      <c r="H598" s="179">
        <f t="shared" si="381"/>
        <v>1</v>
      </c>
      <c r="I598" s="179">
        <f t="shared" si="381"/>
        <v>0.99999999999999989</v>
      </c>
      <c r="J598" s="179">
        <f t="shared" si="381"/>
        <v>0.99999999999999989</v>
      </c>
      <c r="K598" s="179">
        <f t="shared" si="381"/>
        <v>0.99999999999999989</v>
      </c>
      <c r="L598" s="179">
        <f t="shared" si="381"/>
        <v>1</v>
      </c>
      <c r="M598" s="179">
        <f t="shared" si="381"/>
        <v>0.99999999999999989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0.99999999999999989</v>
      </c>
      <c r="F599" s="179">
        <f t="shared" si="381"/>
        <v>0.99999999999999989</v>
      </c>
      <c r="G599" s="179">
        <f t="shared" si="381"/>
        <v>1</v>
      </c>
      <c r="H599" s="179">
        <f t="shared" si="381"/>
        <v>1</v>
      </c>
      <c r="I599" s="179">
        <f t="shared" si="381"/>
        <v>0.99999999999999989</v>
      </c>
      <c r="J599" s="179">
        <f t="shared" si="381"/>
        <v>0.99999999999999989</v>
      </c>
      <c r="K599" s="179">
        <f t="shared" si="381"/>
        <v>0.99999999999999989</v>
      </c>
      <c r="L599" s="179">
        <f t="shared" si="381"/>
        <v>1</v>
      </c>
      <c r="M599" s="179">
        <f t="shared" si="381"/>
        <v>0.99999999999999989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0.99999999999999989</v>
      </c>
      <c r="F600" s="179">
        <f t="shared" si="389"/>
        <v>0.99999999999999989</v>
      </c>
      <c r="G600" s="179">
        <f t="shared" si="389"/>
        <v>1</v>
      </c>
      <c r="H600" s="179">
        <f t="shared" si="389"/>
        <v>1</v>
      </c>
      <c r="I600" s="179">
        <f t="shared" si="389"/>
        <v>0.99999999999999989</v>
      </c>
      <c r="J600" s="179">
        <f t="shared" si="389"/>
        <v>0.99999999999999989</v>
      </c>
      <c r="K600" s="179">
        <f t="shared" si="389"/>
        <v>0.99999999999999989</v>
      </c>
      <c r="L600" s="179">
        <f t="shared" si="389"/>
        <v>1</v>
      </c>
      <c r="M600" s="179">
        <f t="shared" si="389"/>
        <v>0.99999999999999989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0.99999999999999989</v>
      </c>
      <c r="F601" s="179">
        <f t="shared" si="389"/>
        <v>0.99999999999999989</v>
      </c>
      <c r="G601" s="179">
        <f t="shared" si="389"/>
        <v>1</v>
      </c>
      <c r="H601" s="179">
        <f t="shared" si="389"/>
        <v>1</v>
      </c>
      <c r="I601" s="179">
        <f t="shared" si="389"/>
        <v>0.99999999999999989</v>
      </c>
      <c r="J601" s="179">
        <f t="shared" si="389"/>
        <v>0.99999999999999989</v>
      </c>
      <c r="K601" s="179">
        <f t="shared" si="389"/>
        <v>0.99999999999999989</v>
      </c>
      <c r="L601" s="179">
        <f t="shared" si="389"/>
        <v>1</v>
      </c>
      <c r="M601" s="179">
        <f t="shared" si="389"/>
        <v>0.99999999999999989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0.99999999999999989</v>
      </c>
      <c r="F602" s="179">
        <f t="shared" si="389"/>
        <v>0.99999999999999989</v>
      </c>
      <c r="G602" s="179">
        <f t="shared" si="389"/>
        <v>1</v>
      </c>
      <c r="H602" s="179">
        <f t="shared" si="389"/>
        <v>1</v>
      </c>
      <c r="I602" s="179">
        <f t="shared" si="389"/>
        <v>0.99999999999999989</v>
      </c>
      <c r="J602" s="179">
        <f t="shared" si="389"/>
        <v>0.99999999999999989</v>
      </c>
      <c r="K602" s="179">
        <f t="shared" si="389"/>
        <v>0.99999999999999989</v>
      </c>
      <c r="L602" s="179">
        <f t="shared" si="389"/>
        <v>1</v>
      </c>
      <c r="M602" s="179">
        <f t="shared" si="389"/>
        <v>0.99999999999999989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0.99999999999999989</v>
      </c>
      <c r="F603" s="179">
        <f t="shared" si="389"/>
        <v>0.99999999999999989</v>
      </c>
      <c r="G603" s="179">
        <f t="shared" si="389"/>
        <v>1</v>
      </c>
      <c r="H603" s="179">
        <f t="shared" si="389"/>
        <v>1</v>
      </c>
      <c r="I603" s="179">
        <f t="shared" si="389"/>
        <v>0.99999999999999989</v>
      </c>
      <c r="J603" s="179">
        <f t="shared" si="389"/>
        <v>0.99999999999999989</v>
      </c>
      <c r="K603" s="179">
        <f t="shared" si="389"/>
        <v>0.99999999999999989</v>
      </c>
      <c r="L603" s="179">
        <f t="shared" si="389"/>
        <v>1</v>
      </c>
      <c r="M603" s="179">
        <f t="shared" si="389"/>
        <v>0.99999999999999989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0.99999999999999989</v>
      </c>
      <c r="F604" s="179">
        <f t="shared" si="389"/>
        <v>0.99999999999999989</v>
      </c>
      <c r="G604" s="179">
        <f t="shared" si="389"/>
        <v>1</v>
      </c>
      <c r="H604" s="179">
        <f t="shared" si="389"/>
        <v>1</v>
      </c>
      <c r="I604" s="179">
        <f t="shared" si="389"/>
        <v>0.99999999999999989</v>
      </c>
      <c r="J604" s="179">
        <f t="shared" si="389"/>
        <v>0.99999999999999989</v>
      </c>
      <c r="K604" s="179">
        <f t="shared" si="389"/>
        <v>0.99999999999999989</v>
      </c>
      <c r="L604" s="179">
        <f t="shared" si="389"/>
        <v>1</v>
      </c>
      <c r="M604" s="179">
        <f t="shared" si="389"/>
        <v>0.99999999999999989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0.99999999999999989</v>
      </c>
      <c r="F605" s="179">
        <f t="shared" si="389"/>
        <v>0.99999999999999989</v>
      </c>
      <c r="G605" s="179">
        <f t="shared" si="389"/>
        <v>1</v>
      </c>
      <c r="H605" s="179">
        <f t="shared" si="389"/>
        <v>1</v>
      </c>
      <c r="I605" s="179">
        <f t="shared" si="389"/>
        <v>0.99999999999999989</v>
      </c>
      <c r="J605" s="179">
        <f t="shared" si="389"/>
        <v>0.99999999999999989</v>
      </c>
      <c r="K605" s="179">
        <f t="shared" si="389"/>
        <v>0.99999999999999989</v>
      </c>
      <c r="L605" s="179">
        <f t="shared" si="389"/>
        <v>1</v>
      </c>
      <c r="M605" s="179">
        <f t="shared" si="389"/>
        <v>0.99999999999999989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0.99999999999999989</v>
      </c>
      <c r="F606" s="179">
        <f t="shared" si="389"/>
        <v>0.99999999999999989</v>
      </c>
      <c r="G606" s="179">
        <f t="shared" si="389"/>
        <v>1</v>
      </c>
      <c r="H606" s="179">
        <f t="shared" si="389"/>
        <v>1</v>
      </c>
      <c r="I606" s="179">
        <f t="shared" si="389"/>
        <v>0.99999999999999989</v>
      </c>
      <c r="J606" s="179">
        <f t="shared" si="389"/>
        <v>0.99999999999999989</v>
      </c>
      <c r="K606" s="179">
        <f t="shared" si="389"/>
        <v>0.99999999999999989</v>
      </c>
      <c r="L606" s="179">
        <f t="shared" si="389"/>
        <v>1</v>
      </c>
      <c r="M606" s="179">
        <f t="shared" si="389"/>
        <v>0.99999999999999989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0.99999999999999989</v>
      </c>
      <c r="F607" s="179">
        <f t="shared" si="389"/>
        <v>0.99999999999999989</v>
      </c>
      <c r="G607" s="179">
        <f t="shared" si="389"/>
        <v>1</v>
      </c>
      <c r="H607" s="179">
        <f t="shared" si="389"/>
        <v>1</v>
      </c>
      <c r="I607" s="179">
        <f t="shared" si="389"/>
        <v>0.99999999999999989</v>
      </c>
      <c r="J607" s="179">
        <f t="shared" si="389"/>
        <v>0.99999999999999989</v>
      </c>
      <c r="K607" s="179">
        <f t="shared" si="389"/>
        <v>0.99999999999999989</v>
      </c>
      <c r="L607" s="179">
        <f t="shared" si="389"/>
        <v>1</v>
      </c>
      <c r="M607" s="179">
        <f t="shared" si="389"/>
        <v>0.99999999999999989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0.99999999999999989</v>
      </c>
      <c r="F608" s="179">
        <f t="shared" si="389"/>
        <v>0.99999999999999989</v>
      </c>
      <c r="G608" s="179">
        <f t="shared" si="389"/>
        <v>1</v>
      </c>
      <c r="H608" s="179">
        <f t="shared" si="389"/>
        <v>1</v>
      </c>
      <c r="I608" s="179">
        <f t="shared" si="389"/>
        <v>0.99999999999999989</v>
      </c>
      <c r="J608" s="179">
        <f t="shared" si="389"/>
        <v>0.99999999999999989</v>
      </c>
      <c r="K608" s="179">
        <f t="shared" si="389"/>
        <v>0.99999999999999989</v>
      </c>
      <c r="L608" s="179">
        <f t="shared" si="389"/>
        <v>1</v>
      </c>
      <c r="M608" s="179">
        <f t="shared" si="389"/>
        <v>0.99999999999999989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0.99999999999999989</v>
      </c>
      <c r="F609" s="179">
        <f t="shared" si="389"/>
        <v>0.99999999999999989</v>
      </c>
      <c r="G609" s="179">
        <f t="shared" si="389"/>
        <v>1</v>
      </c>
      <c r="H609" s="179">
        <f t="shared" si="389"/>
        <v>1</v>
      </c>
      <c r="I609" s="179">
        <f t="shared" si="389"/>
        <v>0.99999999999999989</v>
      </c>
      <c r="J609" s="179">
        <f t="shared" si="389"/>
        <v>0.99999999999999989</v>
      </c>
      <c r="K609" s="179">
        <f t="shared" si="389"/>
        <v>0.99999999999999989</v>
      </c>
      <c r="L609" s="179">
        <f t="shared" si="389"/>
        <v>1</v>
      </c>
      <c r="M609" s="179">
        <f t="shared" si="389"/>
        <v>0.99999999999999989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0.99999999999999989</v>
      </c>
      <c r="F610" s="179">
        <f t="shared" si="389"/>
        <v>0.99999999999999989</v>
      </c>
      <c r="G610" s="179">
        <f t="shared" si="389"/>
        <v>1</v>
      </c>
      <c r="H610" s="179">
        <f t="shared" si="389"/>
        <v>1</v>
      </c>
      <c r="I610" s="179">
        <f t="shared" si="389"/>
        <v>0.99999999999999989</v>
      </c>
      <c r="J610" s="179">
        <f t="shared" si="389"/>
        <v>0.99999999999999989</v>
      </c>
      <c r="K610" s="179">
        <f t="shared" si="389"/>
        <v>0.99999999999999989</v>
      </c>
      <c r="L610" s="179">
        <f t="shared" si="389"/>
        <v>1</v>
      </c>
      <c r="M610" s="179">
        <f t="shared" si="389"/>
        <v>0.99999999999999989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0.99999999999999989</v>
      </c>
      <c r="F611" s="179">
        <f t="shared" si="389"/>
        <v>0.99999999999999989</v>
      </c>
      <c r="G611" s="179">
        <f t="shared" si="389"/>
        <v>1</v>
      </c>
      <c r="H611" s="179">
        <f t="shared" si="389"/>
        <v>1</v>
      </c>
      <c r="I611" s="179">
        <f t="shared" si="389"/>
        <v>0.99999999999999989</v>
      </c>
      <c r="J611" s="179">
        <f t="shared" si="389"/>
        <v>0.99999999999999989</v>
      </c>
      <c r="K611" s="179">
        <f t="shared" si="389"/>
        <v>0.99999999999999989</v>
      </c>
      <c r="L611" s="179">
        <f t="shared" si="389"/>
        <v>1</v>
      </c>
      <c r="M611" s="179">
        <f t="shared" si="389"/>
        <v>0.99999999999999989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0.99999999999999989</v>
      </c>
      <c r="F612" s="179">
        <f t="shared" si="389"/>
        <v>0.99999999999999989</v>
      </c>
      <c r="G612" s="179">
        <f t="shared" si="389"/>
        <v>1</v>
      </c>
      <c r="H612" s="179">
        <f t="shared" si="389"/>
        <v>1</v>
      </c>
      <c r="I612" s="179">
        <f t="shared" si="389"/>
        <v>0.99999999999999989</v>
      </c>
      <c r="J612" s="179">
        <f t="shared" si="389"/>
        <v>0.99999999999999989</v>
      </c>
      <c r="K612" s="179">
        <f t="shared" si="389"/>
        <v>0.99999999999999989</v>
      </c>
      <c r="L612" s="179">
        <f t="shared" si="389"/>
        <v>1</v>
      </c>
      <c r="M612" s="179">
        <f t="shared" si="389"/>
        <v>0.99999999999999989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0.99999999999999989</v>
      </c>
      <c r="F613" s="179">
        <f t="shared" si="389"/>
        <v>0.99999999999999989</v>
      </c>
      <c r="G613" s="179">
        <f t="shared" si="389"/>
        <v>1</v>
      </c>
      <c r="H613" s="179">
        <f t="shared" si="389"/>
        <v>1</v>
      </c>
      <c r="I613" s="179">
        <f t="shared" si="389"/>
        <v>0.99999999999999989</v>
      </c>
      <c r="J613" s="179">
        <f t="shared" si="389"/>
        <v>0.99999999999999989</v>
      </c>
      <c r="K613" s="179">
        <f t="shared" si="389"/>
        <v>0.99999999999999989</v>
      </c>
      <c r="L613" s="179">
        <f t="shared" si="389"/>
        <v>1</v>
      </c>
      <c r="M613" s="179">
        <f t="shared" si="389"/>
        <v>0.99999999999999989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0.99999999999999989</v>
      </c>
      <c r="F614" s="179">
        <f t="shared" si="389"/>
        <v>0.99999999999999989</v>
      </c>
      <c r="G614" s="179">
        <f t="shared" si="389"/>
        <v>1</v>
      </c>
      <c r="H614" s="179">
        <f t="shared" si="389"/>
        <v>1</v>
      </c>
      <c r="I614" s="179">
        <f t="shared" si="389"/>
        <v>0.99999999999999989</v>
      </c>
      <c r="J614" s="179">
        <f t="shared" si="389"/>
        <v>0.99999999999999989</v>
      </c>
      <c r="K614" s="179">
        <f t="shared" si="389"/>
        <v>0.99999999999999989</v>
      </c>
      <c r="L614" s="179">
        <f t="shared" si="389"/>
        <v>1</v>
      </c>
      <c r="M614" s="179">
        <f t="shared" si="389"/>
        <v>0.99999999999999989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0.99999999999999989</v>
      </c>
      <c r="F615" s="179">
        <f t="shared" si="389"/>
        <v>0.99999999999999989</v>
      </c>
      <c r="G615" s="179">
        <f t="shared" si="389"/>
        <v>1</v>
      </c>
      <c r="H615" s="179">
        <f t="shared" si="389"/>
        <v>1</v>
      </c>
      <c r="I615" s="179">
        <f t="shared" si="389"/>
        <v>0.99999999999999989</v>
      </c>
      <c r="J615" s="179">
        <f t="shared" si="389"/>
        <v>0.99999999999999989</v>
      </c>
      <c r="K615" s="179">
        <f t="shared" si="389"/>
        <v>0.99999999999999989</v>
      </c>
      <c r="L615" s="179">
        <f t="shared" si="389"/>
        <v>1</v>
      </c>
      <c r="M615" s="179">
        <f t="shared" si="389"/>
        <v>0.99999999999999989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0.99999999999999989</v>
      </c>
      <c r="F616" s="179">
        <f t="shared" si="398"/>
        <v>0.99999999999999989</v>
      </c>
      <c r="G616" s="179">
        <f t="shared" si="398"/>
        <v>1</v>
      </c>
      <c r="H616" s="179">
        <f t="shared" si="398"/>
        <v>1</v>
      </c>
      <c r="I616" s="179">
        <f t="shared" si="398"/>
        <v>0.99999999999999989</v>
      </c>
      <c r="J616" s="179">
        <f t="shared" si="398"/>
        <v>0.99999999999999989</v>
      </c>
      <c r="K616" s="179">
        <f t="shared" si="398"/>
        <v>0.99999999999999989</v>
      </c>
      <c r="L616" s="179">
        <f t="shared" si="398"/>
        <v>1</v>
      </c>
      <c r="M616" s="179">
        <f t="shared" si="398"/>
        <v>0.99999999999999989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0.99999999999999989</v>
      </c>
      <c r="F617" s="179">
        <f t="shared" si="398"/>
        <v>0.99999999999999989</v>
      </c>
      <c r="G617" s="179">
        <f t="shared" si="398"/>
        <v>1</v>
      </c>
      <c r="H617" s="179">
        <f t="shared" si="398"/>
        <v>1</v>
      </c>
      <c r="I617" s="179">
        <f t="shared" si="398"/>
        <v>0.99999999999999989</v>
      </c>
      <c r="J617" s="179">
        <f t="shared" si="398"/>
        <v>0.99999999999999989</v>
      </c>
      <c r="K617" s="179">
        <f t="shared" si="398"/>
        <v>0.99999999999999989</v>
      </c>
      <c r="L617" s="179">
        <f t="shared" si="398"/>
        <v>1</v>
      </c>
      <c r="M617" s="179">
        <f t="shared" si="398"/>
        <v>0.99999999999999989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0.99999999999999989</v>
      </c>
      <c r="F618" s="179">
        <f t="shared" si="398"/>
        <v>0.99999999999999989</v>
      </c>
      <c r="G618" s="179">
        <f t="shared" si="398"/>
        <v>1</v>
      </c>
      <c r="H618" s="179">
        <f t="shared" si="398"/>
        <v>1</v>
      </c>
      <c r="I618" s="179">
        <f t="shared" si="398"/>
        <v>0.99999999999999989</v>
      </c>
      <c r="J618" s="179">
        <f t="shared" si="398"/>
        <v>0.99999999999999989</v>
      </c>
      <c r="K618" s="179">
        <f t="shared" si="398"/>
        <v>0.99999999999999989</v>
      </c>
      <c r="L618" s="179">
        <f t="shared" si="398"/>
        <v>1</v>
      </c>
      <c r="M618" s="179">
        <f t="shared" si="398"/>
        <v>0.99999999999999989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0.99999999999999989</v>
      </c>
      <c r="F619" s="179">
        <f t="shared" si="398"/>
        <v>0.99999999999999989</v>
      </c>
      <c r="G619" s="179">
        <f t="shared" si="398"/>
        <v>1</v>
      </c>
      <c r="H619" s="179">
        <f t="shared" si="398"/>
        <v>1</v>
      </c>
      <c r="I619" s="179">
        <f t="shared" si="398"/>
        <v>0.99999999999999989</v>
      </c>
      <c r="J619" s="179">
        <f t="shared" si="398"/>
        <v>0.99999999999999989</v>
      </c>
      <c r="K619" s="179">
        <f t="shared" si="398"/>
        <v>0.99999999999999989</v>
      </c>
      <c r="L619" s="179">
        <f t="shared" si="398"/>
        <v>1</v>
      </c>
      <c r="M619" s="179">
        <f t="shared" si="398"/>
        <v>0.99999999999999989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0.99999999999999989</v>
      </c>
      <c r="F620" s="179">
        <f t="shared" si="398"/>
        <v>0.99999999999999989</v>
      </c>
      <c r="G620" s="179">
        <f t="shared" si="398"/>
        <v>1</v>
      </c>
      <c r="H620" s="179">
        <f t="shared" si="398"/>
        <v>1</v>
      </c>
      <c r="I620" s="179">
        <f t="shared" si="398"/>
        <v>0.99999999999999989</v>
      </c>
      <c r="J620" s="179">
        <f t="shared" si="398"/>
        <v>0.99999999999999989</v>
      </c>
      <c r="K620" s="179">
        <f t="shared" si="398"/>
        <v>0.99999999999999989</v>
      </c>
      <c r="L620" s="179">
        <f t="shared" si="398"/>
        <v>1</v>
      </c>
      <c r="M620" s="179">
        <f t="shared" si="398"/>
        <v>0.99999999999999989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0.99999999999999989</v>
      </c>
      <c r="F621" s="179">
        <f t="shared" si="398"/>
        <v>0.99999999999999989</v>
      </c>
      <c r="G621" s="179">
        <f t="shared" si="398"/>
        <v>1</v>
      </c>
      <c r="H621" s="179">
        <f t="shared" si="398"/>
        <v>1</v>
      </c>
      <c r="I621" s="179">
        <f t="shared" si="398"/>
        <v>0.99999999999999989</v>
      </c>
      <c r="J621" s="179">
        <f t="shared" si="398"/>
        <v>0.99999999999999989</v>
      </c>
      <c r="K621" s="179">
        <f t="shared" si="398"/>
        <v>0.99999999999999989</v>
      </c>
      <c r="L621" s="179">
        <f t="shared" si="398"/>
        <v>1</v>
      </c>
      <c r="M621" s="179">
        <f t="shared" si="398"/>
        <v>0.99999999999999989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0.99999999999999989</v>
      </c>
      <c r="F622" s="179">
        <f t="shared" si="398"/>
        <v>0.99999999999999989</v>
      </c>
      <c r="G622" s="179">
        <f t="shared" si="398"/>
        <v>1</v>
      </c>
      <c r="H622" s="179">
        <f t="shared" si="398"/>
        <v>1</v>
      </c>
      <c r="I622" s="179">
        <f t="shared" si="398"/>
        <v>0.99999999999999989</v>
      </c>
      <c r="J622" s="179">
        <f t="shared" si="398"/>
        <v>0.99999999999999989</v>
      </c>
      <c r="K622" s="179">
        <f t="shared" si="398"/>
        <v>0.99999999999999989</v>
      </c>
      <c r="L622" s="179">
        <f t="shared" si="398"/>
        <v>1</v>
      </c>
      <c r="M622" s="179">
        <f t="shared" si="398"/>
        <v>0.99999999999999989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0.99999999999999989</v>
      </c>
      <c r="F623" s="179">
        <f t="shared" si="398"/>
        <v>0.99999999999999989</v>
      </c>
      <c r="G623" s="179">
        <f t="shared" si="398"/>
        <v>1</v>
      </c>
      <c r="H623" s="179">
        <f t="shared" si="398"/>
        <v>1</v>
      </c>
      <c r="I623" s="179">
        <f t="shared" si="398"/>
        <v>0.99999999999999989</v>
      </c>
      <c r="J623" s="179">
        <f t="shared" si="398"/>
        <v>0.99999999999999989</v>
      </c>
      <c r="K623" s="179">
        <f t="shared" si="398"/>
        <v>0.99999999999999989</v>
      </c>
      <c r="L623" s="179">
        <f t="shared" si="398"/>
        <v>1</v>
      </c>
      <c r="M623" s="179">
        <f t="shared" si="398"/>
        <v>0.99999999999999989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0.99999999999999989</v>
      </c>
      <c r="F624" s="179">
        <f t="shared" si="398"/>
        <v>0.99999999999999989</v>
      </c>
      <c r="G624" s="179">
        <f t="shared" si="398"/>
        <v>1</v>
      </c>
      <c r="H624" s="179">
        <f t="shared" si="398"/>
        <v>1</v>
      </c>
      <c r="I624" s="179">
        <f t="shared" si="398"/>
        <v>0.99999999999999989</v>
      </c>
      <c r="J624" s="179">
        <f t="shared" si="398"/>
        <v>0.99999999999999989</v>
      </c>
      <c r="K624" s="179">
        <f t="shared" si="398"/>
        <v>0.99999999999999989</v>
      </c>
      <c r="L624" s="179">
        <f t="shared" si="398"/>
        <v>1</v>
      </c>
      <c r="M624" s="179">
        <f t="shared" si="398"/>
        <v>0.99999999999999989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0.99999999999999989</v>
      </c>
      <c r="F625" s="179">
        <f t="shared" si="398"/>
        <v>0.99999999999999989</v>
      </c>
      <c r="G625" s="179">
        <f t="shared" si="398"/>
        <v>1</v>
      </c>
      <c r="H625" s="179">
        <f t="shared" si="398"/>
        <v>1</v>
      </c>
      <c r="I625" s="179">
        <f t="shared" si="398"/>
        <v>0.99999999999999989</v>
      </c>
      <c r="J625" s="179">
        <f t="shared" si="398"/>
        <v>0.99999999999999989</v>
      </c>
      <c r="K625" s="179">
        <f t="shared" si="398"/>
        <v>0.99999999999999989</v>
      </c>
      <c r="L625" s="179">
        <f t="shared" si="398"/>
        <v>1</v>
      </c>
      <c r="M625" s="179">
        <f t="shared" si="398"/>
        <v>0.99999999999999989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0.99999999999999989</v>
      </c>
      <c r="F626" s="179">
        <f t="shared" si="398"/>
        <v>0.99999999999999989</v>
      </c>
      <c r="G626" s="179">
        <f t="shared" si="398"/>
        <v>1</v>
      </c>
      <c r="H626" s="179">
        <f t="shared" si="398"/>
        <v>1</v>
      </c>
      <c r="I626" s="179">
        <f t="shared" si="398"/>
        <v>0.99999999999999989</v>
      </c>
      <c r="J626" s="179">
        <f t="shared" si="398"/>
        <v>0.99999999999999989</v>
      </c>
      <c r="K626" s="179">
        <f t="shared" si="398"/>
        <v>0.99999999999999989</v>
      </c>
      <c r="L626" s="179">
        <f t="shared" si="398"/>
        <v>1</v>
      </c>
      <c r="M626" s="179">
        <f t="shared" si="398"/>
        <v>0.99999999999999989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0.99999999999999989</v>
      </c>
      <c r="F627" s="179">
        <f t="shared" si="398"/>
        <v>0.99999999999999989</v>
      </c>
      <c r="G627" s="179">
        <f t="shared" si="398"/>
        <v>1</v>
      </c>
      <c r="H627" s="179">
        <f t="shared" si="398"/>
        <v>1</v>
      </c>
      <c r="I627" s="179">
        <f t="shared" si="398"/>
        <v>0.99999999999999989</v>
      </c>
      <c r="J627" s="179">
        <f t="shared" si="398"/>
        <v>0.99999999999999989</v>
      </c>
      <c r="K627" s="179">
        <f t="shared" si="398"/>
        <v>0.99999999999999989</v>
      </c>
      <c r="L627" s="179">
        <f t="shared" si="398"/>
        <v>1</v>
      </c>
      <c r="M627" s="179">
        <f t="shared" si="398"/>
        <v>0.99999999999999989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0.99999999999999989</v>
      </c>
      <c r="F628" s="179">
        <f t="shared" si="398"/>
        <v>0.99999999999999989</v>
      </c>
      <c r="G628" s="179">
        <f t="shared" si="398"/>
        <v>1</v>
      </c>
      <c r="H628" s="179">
        <f t="shared" si="398"/>
        <v>1</v>
      </c>
      <c r="I628" s="179">
        <f t="shared" si="398"/>
        <v>0.99999999999999989</v>
      </c>
      <c r="J628" s="179">
        <f t="shared" si="398"/>
        <v>0.99999999999999989</v>
      </c>
      <c r="K628" s="179">
        <f t="shared" si="398"/>
        <v>0.99999999999999989</v>
      </c>
      <c r="L628" s="179">
        <f t="shared" si="398"/>
        <v>1</v>
      </c>
      <c r="M628" s="179">
        <f t="shared" si="398"/>
        <v>0.99999999999999989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0.99999999999999989</v>
      </c>
      <c r="F629" s="179">
        <f t="shared" si="398"/>
        <v>0.99999999999999989</v>
      </c>
      <c r="G629" s="179">
        <f t="shared" si="398"/>
        <v>1</v>
      </c>
      <c r="H629" s="179">
        <f t="shared" si="398"/>
        <v>1</v>
      </c>
      <c r="I629" s="179">
        <f t="shared" si="398"/>
        <v>0.99999999999999989</v>
      </c>
      <c r="J629" s="179">
        <f t="shared" si="398"/>
        <v>0.99999999999999989</v>
      </c>
      <c r="K629" s="179">
        <f t="shared" si="398"/>
        <v>0.99999999999999989</v>
      </c>
      <c r="L629" s="179">
        <f t="shared" si="398"/>
        <v>1</v>
      </c>
      <c r="M629" s="179">
        <f t="shared" si="398"/>
        <v>0.99999999999999989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0.99999999999999989</v>
      </c>
      <c r="F630" s="179">
        <f t="shared" si="398"/>
        <v>0.99999999999999989</v>
      </c>
      <c r="G630" s="179">
        <f t="shared" si="398"/>
        <v>1</v>
      </c>
      <c r="H630" s="179">
        <f t="shared" si="398"/>
        <v>1</v>
      </c>
      <c r="I630" s="179">
        <f t="shared" si="398"/>
        <v>0.99999999999999989</v>
      </c>
      <c r="J630" s="179">
        <f t="shared" si="398"/>
        <v>0.99999999999999989</v>
      </c>
      <c r="K630" s="179">
        <f t="shared" si="398"/>
        <v>0.99999999999999989</v>
      </c>
      <c r="L630" s="179">
        <f t="shared" si="398"/>
        <v>1</v>
      </c>
      <c r="M630" s="179">
        <f t="shared" si="398"/>
        <v>0.99999999999999989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0.99999999999999989</v>
      </c>
      <c r="F631" s="179">
        <f t="shared" si="398"/>
        <v>0.99999999999999989</v>
      </c>
      <c r="G631" s="179">
        <f t="shared" si="398"/>
        <v>1</v>
      </c>
      <c r="H631" s="179">
        <f t="shared" si="398"/>
        <v>1</v>
      </c>
      <c r="I631" s="179">
        <f t="shared" si="398"/>
        <v>0.99999999999999989</v>
      </c>
      <c r="J631" s="179">
        <f t="shared" si="398"/>
        <v>0.99999999999999989</v>
      </c>
      <c r="K631" s="179">
        <f t="shared" si="398"/>
        <v>0.99999999999999989</v>
      </c>
      <c r="L631" s="179">
        <f t="shared" si="398"/>
        <v>1</v>
      </c>
      <c r="M631" s="179">
        <f t="shared" si="398"/>
        <v>0.99999999999999989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0.99999999999999989</v>
      </c>
      <c r="F632" s="179">
        <f t="shared" si="407"/>
        <v>0.99999999999999989</v>
      </c>
      <c r="G632" s="179">
        <f t="shared" si="407"/>
        <v>1</v>
      </c>
      <c r="H632" s="179">
        <f t="shared" si="407"/>
        <v>1</v>
      </c>
      <c r="I632" s="179">
        <f t="shared" si="407"/>
        <v>0.99999999999999989</v>
      </c>
      <c r="J632" s="179">
        <f t="shared" si="407"/>
        <v>0.99999999999999989</v>
      </c>
      <c r="K632" s="179">
        <f t="shared" si="407"/>
        <v>0.99999999999999989</v>
      </c>
      <c r="L632" s="179">
        <f t="shared" si="407"/>
        <v>1</v>
      </c>
      <c r="M632" s="179">
        <f t="shared" si="407"/>
        <v>0.99999999999999989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0.99999999999999989</v>
      </c>
      <c r="F633" s="179">
        <f t="shared" si="407"/>
        <v>0.99999999999999989</v>
      </c>
      <c r="G633" s="179">
        <f t="shared" si="407"/>
        <v>1</v>
      </c>
      <c r="H633" s="179">
        <f t="shared" si="407"/>
        <v>1</v>
      </c>
      <c r="I633" s="179">
        <f t="shared" si="407"/>
        <v>0.99999999999999989</v>
      </c>
      <c r="J633" s="179">
        <f t="shared" si="407"/>
        <v>0.99999999999999989</v>
      </c>
      <c r="K633" s="179">
        <f t="shared" si="407"/>
        <v>0.99999999999999989</v>
      </c>
      <c r="L633" s="179">
        <f t="shared" si="407"/>
        <v>1</v>
      </c>
      <c r="M633" s="179">
        <f t="shared" si="407"/>
        <v>0.99999999999999989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0.99999999999999989</v>
      </c>
      <c r="F634" s="179">
        <f t="shared" si="407"/>
        <v>0.99999999999999989</v>
      </c>
      <c r="G634" s="179">
        <f t="shared" si="407"/>
        <v>1</v>
      </c>
      <c r="H634" s="179">
        <f t="shared" si="407"/>
        <v>1</v>
      </c>
      <c r="I634" s="179">
        <f t="shared" si="407"/>
        <v>0.99999999999999989</v>
      </c>
      <c r="J634" s="179">
        <f t="shared" si="407"/>
        <v>0.99999999999999989</v>
      </c>
      <c r="K634" s="179">
        <f t="shared" si="407"/>
        <v>0.99999999999999989</v>
      </c>
      <c r="L634" s="179">
        <f t="shared" si="407"/>
        <v>1</v>
      </c>
      <c r="M634" s="179">
        <f t="shared" si="407"/>
        <v>0.99999999999999989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0.99999999999999989</v>
      </c>
      <c r="F635" s="179">
        <f t="shared" si="407"/>
        <v>0.99999999999999989</v>
      </c>
      <c r="G635" s="179">
        <f t="shared" si="407"/>
        <v>1</v>
      </c>
      <c r="H635" s="179">
        <f t="shared" si="407"/>
        <v>1</v>
      </c>
      <c r="I635" s="179">
        <f t="shared" si="407"/>
        <v>0.99999999999999989</v>
      </c>
      <c r="J635" s="179">
        <f t="shared" si="407"/>
        <v>0.99999999999999989</v>
      </c>
      <c r="K635" s="179">
        <f t="shared" si="407"/>
        <v>0.99999999999999989</v>
      </c>
      <c r="L635" s="179">
        <f t="shared" si="407"/>
        <v>1</v>
      </c>
      <c r="M635" s="179">
        <f t="shared" si="407"/>
        <v>0.99999999999999989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0.99999999999999989</v>
      </c>
      <c r="F636" s="179">
        <f t="shared" si="407"/>
        <v>0.99999999999999989</v>
      </c>
      <c r="G636" s="179">
        <f t="shared" si="407"/>
        <v>1</v>
      </c>
      <c r="H636" s="179">
        <f t="shared" si="407"/>
        <v>1</v>
      </c>
      <c r="I636" s="179">
        <f t="shared" si="407"/>
        <v>0.99999999999999989</v>
      </c>
      <c r="J636" s="179">
        <f t="shared" si="407"/>
        <v>0.99999999999999989</v>
      </c>
      <c r="K636" s="179">
        <f t="shared" si="407"/>
        <v>0.99999999999999989</v>
      </c>
      <c r="L636" s="179">
        <f t="shared" si="407"/>
        <v>1</v>
      </c>
      <c r="M636" s="179">
        <f t="shared" si="407"/>
        <v>0.99999999999999989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0.99999999999999989</v>
      </c>
      <c r="F637" s="179">
        <f t="shared" si="407"/>
        <v>0.99999999999999989</v>
      </c>
      <c r="G637" s="179">
        <f t="shared" si="407"/>
        <v>1</v>
      </c>
      <c r="H637" s="179">
        <f t="shared" si="407"/>
        <v>1</v>
      </c>
      <c r="I637" s="179">
        <f t="shared" si="407"/>
        <v>0.99999999999999989</v>
      </c>
      <c r="J637" s="179">
        <f t="shared" si="407"/>
        <v>0.99999999999999989</v>
      </c>
      <c r="K637" s="179">
        <f t="shared" si="407"/>
        <v>0.99999999999999989</v>
      </c>
      <c r="L637" s="179">
        <f t="shared" si="407"/>
        <v>1</v>
      </c>
      <c r="M637" s="179">
        <f t="shared" si="407"/>
        <v>0.99999999999999989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0.99999999999999989</v>
      </c>
      <c r="F638" s="179">
        <f t="shared" si="407"/>
        <v>0.99999999999999989</v>
      </c>
      <c r="G638" s="179">
        <f t="shared" si="407"/>
        <v>1</v>
      </c>
      <c r="H638" s="179">
        <f t="shared" si="407"/>
        <v>1</v>
      </c>
      <c r="I638" s="179">
        <f t="shared" si="407"/>
        <v>0.99999999999999989</v>
      </c>
      <c r="J638" s="179">
        <f t="shared" si="407"/>
        <v>0.99999999999999989</v>
      </c>
      <c r="K638" s="179">
        <f t="shared" si="407"/>
        <v>0.99999999999999989</v>
      </c>
      <c r="L638" s="179">
        <f t="shared" si="407"/>
        <v>1</v>
      </c>
      <c r="M638" s="179">
        <f t="shared" si="407"/>
        <v>0.99999999999999989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0.99999999999999989</v>
      </c>
      <c r="F639" s="179">
        <f t="shared" si="407"/>
        <v>0.99999999999999989</v>
      </c>
      <c r="G639" s="179">
        <f t="shared" si="407"/>
        <v>1</v>
      </c>
      <c r="H639" s="179">
        <f t="shared" si="407"/>
        <v>1</v>
      </c>
      <c r="I639" s="179">
        <f t="shared" si="407"/>
        <v>0.99999999999999989</v>
      </c>
      <c r="J639" s="179">
        <f t="shared" si="407"/>
        <v>0.99999999999999989</v>
      </c>
      <c r="K639" s="179">
        <f t="shared" si="407"/>
        <v>0.99999999999999989</v>
      </c>
      <c r="L639" s="179">
        <f t="shared" si="407"/>
        <v>1</v>
      </c>
      <c r="M639" s="179">
        <f t="shared" si="407"/>
        <v>0.99999999999999989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0.99999999999999989</v>
      </c>
      <c r="F640" s="179">
        <f t="shared" si="407"/>
        <v>0.99999999999999989</v>
      </c>
      <c r="G640" s="179">
        <f t="shared" si="407"/>
        <v>1</v>
      </c>
      <c r="H640" s="179">
        <f t="shared" si="407"/>
        <v>1</v>
      </c>
      <c r="I640" s="179">
        <f t="shared" si="407"/>
        <v>0.99999999999999989</v>
      </c>
      <c r="J640" s="179">
        <f t="shared" si="407"/>
        <v>0.99999999999999989</v>
      </c>
      <c r="K640" s="179">
        <f t="shared" si="407"/>
        <v>0.99999999999999989</v>
      </c>
      <c r="L640" s="179">
        <f t="shared" si="407"/>
        <v>1</v>
      </c>
      <c r="M640" s="179">
        <f t="shared" si="407"/>
        <v>0.99999999999999989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0.99999999999999989</v>
      </c>
      <c r="F641" s="179">
        <f t="shared" si="407"/>
        <v>0.99999999999999989</v>
      </c>
      <c r="G641" s="179">
        <f t="shared" si="407"/>
        <v>1</v>
      </c>
      <c r="H641" s="179">
        <f t="shared" si="407"/>
        <v>1</v>
      </c>
      <c r="I641" s="179">
        <f t="shared" si="407"/>
        <v>0.99999999999999989</v>
      </c>
      <c r="J641" s="179">
        <f t="shared" si="407"/>
        <v>0.99999999999999989</v>
      </c>
      <c r="K641" s="179">
        <f t="shared" si="407"/>
        <v>0.99999999999999989</v>
      </c>
      <c r="L641" s="179">
        <f t="shared" si="407"/>
        <v>1</v>
      </c>
      <c r="M641" s="179">
        <f t="shared" si="407"/>
        <v>0.99999999999999989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0.99999999999999989</v>
      </c>
      <c r="F642" s="179">
        <f t="shared" si="407"/>
        <v>0.99999999999999989</v>
      </c>
      <c r="G642" s="179">
        <f t="shared" si="407"/>
        <v>1</v>
      </c>
      <c r="H642" s="179">
        <f t="shared" si="407"/>
        <v>1</v>
      </c>
      <c r="I642" s="179">
        <f t="shared" si="407"/>
        <v>0.99999999999999989</v>
      </c>
      <c r="J642" s="179">
        <f t="shared" si="407"/>
        <v>0.99999999999999989</v>
      </c>
      <c r="K642" s="179">
        <f t="shared" si="407"/>
        <v>0.99999999999999989</v>
      </c>
      <c r="L642" s="179">
        <f t="shared" si="407"/>
        <v>1</v>
      </c>
      <c r="M642" s="179">
        <f t="shared" si="407"/>
        <v>0.99999999999999989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0.99999999999999989</v>
      </c>
      <c r="F643" s="179">
        <f t="shared" si="407"/>
        <v>0.99999999999999989</v>
      </c>
      <c r="G643" s="179">
        <f t="shared" si="407"/>
        <v>1</v>
      </c>
      <c r="H643" s="179">
        <f t="shared" si="407"/>
        <v>1</v>
      </c>
      <c r="I643" s="179">
        <f t="shared" si="407"/>
        <v>0.99999999999999989</v>
      </c>
      <c r="J643" s="179">
        <f t="shared" si="407"/>
        <v>0.99999999999999989</v>
      </c>
      <c r="K643" s="179">
        <f t="shared" si="407"/>
        <v>0.99999999999999989</v>
      </c>
      <c r="L643" s="179">
        <f t="shared" si="407"/>
        <v>1</v>
      </c>
      <c r="M643" s="179">
        <f t="shared" si="407"/>
        <v>0.99999999999999989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0.99999999999999989</v>
      </c>
      <c r="F644" s="179">
        <f t="shared" si="407"/>
        <v>0.99999999999999989</v>
      </c>
      <c r="G644" s="179">
        <f t="shared" si="407"/>
        <v>1</v>
      </c>
      <c r="H644" s="179">
        <f t="shared" si="407"/>
        <v>1</v>
      </c>
      <c r="I644" s="179">
        <f t="shared" si="407"/>
        <v>0.99999999999999989</v>
      </c>
      <c r="J644" s="179">
        <f t="shared" si="407"/>
        <v>0.99999999999999989</v>
      </c>
      <c r="K644" s="179">
        <f t="shared" si="407"/>
        <v>0.99999999999999989</v>
      </c>
      <c r="L644" s="179">
        <f t="shared" si="407"/>
        <v>1</v>
      </c>
      <c r="M644" s="179">
        <f t="shared" si="407"/>
        <v>0.99999999999999989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0.99999999999999989</v>
      </c>
      <c r="F645" s="179">
        <f t="shared" si="407"/>
        <v>0.99999999999999989</v>
      </c>
      <c r="G645" s="179">
        <f t="shared" si="407"/>
        <v>1</v>
      </c>
      <c r="H645" s="179">
        <f t="shared" si="407"/>
        <v>1</v>
      </c>
      <c r="I645" s="179">
        <f t="shared" si="407"/>
        <v>0.99999999999999989</v>
      </c>
      <c r="J645" s="179">
        <f t="shared" si="407"/>
        <v>0.99999999999999989</v>
      </c>
      <c r="K645" s="179">
        <f t="shared" si="407"/>
        <v>0.99999999999999989</v>
      </c>
      <c r="L645" s="179">
        <f t="shared" si="407"/>
        <v>1</v>
      </c>
      <c r="M645" s="179">
        <f t="shared" si="407"/>
        <v>0.99999999999999989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0.99999999999999989</v>
      </c>
      <c r="F646" s="179">
        <f t="shared" si="407"/>
        <v>0.99999999999999989</v>
      </c>
      <c r="G646" s="179">
        <f t="shared" si="407"/>
        <v>1</v>
      </c>
      <c r="H646" s="179">
        <f t="shared" si="407"/>
        <v>1</v>
      </c>
      <c r="I646" s="179">
        <f t="shared" si="407"/>
        <v>0.99999999999999989</v>
      </c>
      <c r="J646" s="179">
        <f t="shared" si="407"/>
        <v>0.99999999999999989</v>
      </c>
      <c r="K646" s="179">
        <f t="shared" si="407"/>
        <v>0.99999999999999989</v>
      </c>
      <c r="L646" s="179">
        <f t="shared" si="407"/>
        <v>1</v>
      </c>
      <c r="M646" s="179">
        <f t="shared" si="407"/>
        <v>0.99999999999999989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0.99999999999999989</v>
      </c>
      <c r="F647" s="179">
        <f t="shared" si="407"/>
        <v>0.99999999999999989</v>
      </c>
      <c r="G647" s="179">
        <f t="shared" si="407"/>
        <v>1</v>
      </c>
      <c r="H647" s="179">
        <f t="shared" si="407"/>
        <v>1</v>
      </c>
      <c r="I647" s="179">
        <f t="shared" si="407"/>
        <v>0.99999999999999989</v>
      </c>
      <c r="J647" s="179">
        <f t="shared" si="407"/>
        <v>0.99999999999999989</v>
      </c>
      <c r="K647" s="179">
        <f t="shared" si="407"/>
        <v>0.99999999999999989</v>
      </c>
      <c r="L647" s="179">
        <f t="shared" si="407"/>
        <v>1</v>
      </c>
      <c r="M647" s="179">
        <f t="shared" si="407"/>
        <v>0.99999999999999989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0.99999999999999989</v>
      </c>
      <c r="F648" s="179">
        <f t="shared" si="416"/>
        <v>0.99999999999999989</v>
      </c>
      <c r="G648" s="179">
        <f t="shared" si="416"/>
        <v>1</v>
      </c>
      <c r="H648" s="179">
        <f t="shared" si="416"/>
        <v>1</v>
      </c>
      <c r="I648" s="179">
        <f t="shared" si="416"/>
        <v>0.99999999999999989</v>
      </c>
      <c r="J648" s="179">
        <f t="shared" si="416"/>
        <v>0.99999999999999989</v>
      </c>
      <c r="K648" s="179">
        <f t="shared" si="416"/>
        <v>0.99999999999999989</v>
      </c>
      <c r="L648" s="179">
        <f t="shared" si="416"/>
        <v>1</v>
      </c>
      <c r="M648" s="179">
        <f t="shared" si="416"/>
        <v>0.99999999999999989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0.99999999999999989</v>
      </c>
      <c r="F649" s="179">
        <f t="shared" si="416"/>
        <v>0.99999999999999989</v>
      </c>
      <c r="G649" s="179">
        <f t="shared" si="416"/>
        <v>1</v>
      </c>
      <c r="H649" s="179">
        <f t="shared" si="416"/>
        <v>1</v>
      </c>
      <c r="I649" s="179">
        <f t="shared" si="416"/>
        <v>0.99999999999999989</v>
      </c>
      <c r="J649" s="179">
        <f t="shared" si="416"/>
        <v>0.99999999999999989</v>
      </c>
      <c r="K649" s="179">
        <f t="shared" si="416"/>
        <v>0.99999999999999989</v>
      </c>
      <c r="L649" s="179">
        <f t="shared" si="416"/>
        <v>1</v>
      </c>
      <c r="M649" s="179">
        <f t="shared" si="416"/>
        <v>0.99999999999999989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0.99999999999999989</v>
      </c>
      <c r="F650" s="179">
        <f t="shared" si="416"/>
        <v>0.99999999999999989</v>
      </c>
      <c r="G650" s="179">
        <f t="shared" si="416"/>
        <v>1</v>
      </c>
      <c r="H650" s="179">
        <f t="shared" si="416"/>
        <v>1</v>
      </c>
      <c r="I650" s="179">
        <f t="shared" si="416"/>
        <v>0.99999999999999989</v>
      </c>
      <c r="J650" s="179">
        <f t="shared" si="416"/>
        <v>0.99999999999999989</v>
      </c>
      <c r="K650" s="179">
        <f t="shared" si="416"/>
        <v>0.99999999999999989</v>
      </c>
      <c r="L650" s="179">
        <f t="shared" si="416"/>
        <v>1</v>
      </c>
      <c r="M650" s="179">
        <f t="shared" si="416"/>
        <v>0.99999999999999989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0.99999999999999989</v>
      </c>
      <c r="F651" s="179">
        <f t="shared" si="416"/>
        <v>0.99999999999999989</v>
      </c>
      <c r="G651" s="179">
        <f t="shared" si="416"/>
        <v>1</v>
      </c>
      <c r="H651" s="179">
        <f t="shared" si="416"/>
        <v>1</v>
      </c>
      <c r="I651" s="179">
        <f t="shared" si="416"/>
        <v>0.99999999999999989</v>
      </c>
      <c r="J651" s="179">
        <f t="shared" si="416"/>
        <v>0.99999999999999989</v>
      </c>
      <c r="K651" s="179">
        <f t="shared" si="416"/>
        <v>0.99999999999999989</v>
      </c>
      <c r="L651" s="179">
        <f t="shared" si="416"/>
        <v>1</v>
      </c>
      <c r="M651" s="179">
        <f t="shared" si="416"/>
        <v>0.99999999999999989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0.99999999999999989</v>
      </c>
      <c r="F652" s="179">
        <f t="shared" si="416"/>
        <v>0.99999999999999989</v>
      </c>
      <c r="G652" s="179">
        <f t="shared" si="416"/>
        <v>1</v>
      </c>
      <c r="H652" s="179">
        <f t="shared" si="416"/>
        <v>1</v>
      </c>
      <c r="I652" s="179">
        <f t="shared" si="416"/>
        <v>0.99999999999999989</v>
      </c>
      <c r="J652" s="179">
        <f t="shared" si="416"/>
        <v>0.99999999999999989</v>
      </c>
      <c r="K652" s="179">
        <f t="shared" si="416"/>
        <v>0.99999999999999989</v>
      </c>
      <c r="L652" s="179">
        <f t="shared" si="416"/>
        <v>1</v>
      </c>
      <c r="M652" s="179">
        <f t="shared" si="416"/>
        <v>0.99999999999999989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0.99999999999999989</v>
      </c>
      <c r="F653" s="179">
        <f t="shared" si="416"/>
        <v>0.99999999999999989</v>
      </c>
      <c r="G653" s="179">
        <f t="shared" si="416"/>
        <v>1</v>
      </c>
      <c r="H653" s="179">
        <f t="shared" si="416"/>
        <v>1</v>
      </c>
      <c r="I653" s="179">
        <f t="shared" si="416"/>
        <v>0.99999999999999989</v>
      </c>
      <c r="J653" s="179">
        <f t="shared" si="416"/>
        <v>0.99999999999999989</v>
      </c>
      <c r="K653" s="179">
        <f t="shared" si="416"/>
        <v>0.99999999999999989</v>
      </c>
      <c r="L653" s="179">
        <f t="shared" si="416"/>
        <v>1</v>
      </c>
      <c r="M653" s="179">
        <f t="shared" si="416"/>
        <v>0.99999999999999989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0.99999999999999989</v>
      </c>
      <c r="F654" s="179">
        <f t="shared" si="416"/>
        <v>0.99999999999999989</v>
      </c>
      <c r="G654" s="179">
        <f t="shared" si="416"/>
        <v>1</v>
      </c>
      <c r="H654" s="179">
        <f t="shared" si="416"/>
        <v>1</v>
      </c>
      <c r="I654" s="179">
        <f t="shared" si="416"/>
        <v>0.99999999999999989</v>
      </c>
      <c r="J654" s="179">
        <f t="shared" si="416"/>
        <v>0.99999999999999989</v>
      </c>
      <c r="K654" s="179">
        <f t="shared" si="416"/>
        <v>0.99999999999999989</v>
      </c>
      <c r="L654" s="179">
        <f t="shared" si="416"/>
        <v>1</v>
      </c>
      <c r="M654" s="179">
        <f t="shared" si="416"/>
        <v>0.99999999999999989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0.99999999999999989</v>
      </c>
      <c r="F655" s="179">
        <f t="shared" si="416"/>
        <v>0.99999999999999989</v>
      </c>
      <c r="G655" s="179">
        <f t="shared" si="416"/>
        <v>1</v>
      </c>
      <c r="H655" s="179">
        <f t="shared" si="416"/>
        <v>1</v>
      </c>
      <c r="I655" s="179">
        <f t="shared" si="416"/>
        <v>0.99999999999999989</v>
      </c>
      <c r="J655" s="179">
        <f t="shared" si="416"/>
        <v>0.99999999999999989</v>
      </c>
      <c r="K655" s="179">
        <f t="shared" si="416"/>
        <v>0.99999999999999989</v>
      </c>
      <c r="L655" s="179">
        <f t="shared" si="416"/>
        <v>1</v>
      </c>
      <c r="M655" s="179">
        <f t="shared" si="416"/>
        <v>0.99999999999999989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0.99999999999999989</v>
      </c>
      <c r="F656" s="179">
        <f t="shared" si="416"/>
        <v>0.99999999999999989</v>
      </c>
      <c r="G656" s="179">
        <f t="shared" si="416"/>
        <v>1</v>
      </c>
      <c r="H656" s="179">
        <f t="shared" si="416"/>
        <v>1</v>
      </c>
      <c r="I656" s="179">
        <f t="shared" si="416"/>
        <v>0.99999999999999989</v>
      </c>
      <c r="J656" s="179">
        <f t="shared" si="416"/>
        <v>0.99999999999999989</v>
      </c>
      <c r="K656" s="179">
        <f t="shared" si="416"/>
        <v>0.99999999999999989</v>
      </c>
      <c r="L656" s="179">
        <f t="shared" si="416"/>
        <v>1</v>
      </c>
      <c r="M656" s="179">
        <f t="shared" si="416"/>
        <v>0.99999999999999989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0.99999999999999989</v>
      </c>
      <c r="F657" s="179">
        <f t="shared" si="416"/>
        <v>0.99999999999999989</v>
      </c>
      <c r="G657" s="179">
        <f t="shared" si="416"/>
        <v>1</v>
      </c>
      <c r="H657" s="179">
        <f t="shared" si="416"/>
        <v>1</v>
      </c>
      <c r="I657" s="179">
        <f t="shared" si="416"/>
        <v>0.99999999999999989</v>
      </c>
      <c r="J657" s="179">
        <f t="shared" si="416"/>
        <v>0.99999999999999989</v>
      </c>
      <c r="K657" s="179">
        <f t="shared" si="416"/>
        <v>0.99999999999999989</v>
      </c>
      <c r="L657" s="179">
        <f t="shared" si="416"/>
        <v>1</v>
      </c>
      <c r="M657" s="179">
        <f t="shared" si="416"/>
        <v>0.99999999999999989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0.99999999999999989</v>
      </c>
      <c r="F658" s="179">
        <f t="shared" si="416"/>
        <v>0.99999999999999989</v>
      </c>
      <c r="G658" s="179">
        <f t="shared" si="416"/>
        <v>1</v>
      </c>
      <c r="H658" s="179">
        <f t="shared" si="416"/>
        <v>1</v>
      </c>
      <c r="I658" s="179">
        <f t="shared" si="416"/>
        <v>0.99999999999999989</v>
      </c>
      <c r="J658" s="179">
        <f t="shared" si="416"/>
        <v>0.99999999999999989</v>
      </c>
      <c r="K658" s="179">
        <f t="shared" si="416"/>
        <v>0.99999999999999989</v>
      </c>
      <c r="L658" s="179">
        <f t="shared" si="416"/>
        <v>1</v>
      </c>
      <c r="M658" s="179">
        <f t="shared" si="416"/>
        <v>0.99999999999999989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0.99999999999999989</v>
      </c>
      <c r="F659" s="179">
        <f t="shared" si="416"/>
        <v>0.99999999999999989</v>
      </c>
      <c r="G659" s="179">
        <f t="shared" si="416"/>
        <v>1</v>
      </c>
      <c r="H659" s="179">
        <f t="shared" si="416"/>
        <v>1</v>
      </c>
      <c r="I659" s="179">
        <f t="shared" si="416"/>
        <v>0.99999999999999989</v>
      </c>
      <c r="J659" s="179">
        <f t="shared" si="416"/>
        <v>0.99999999999999989</v>
      </c>
      <c r="K659" s="179">
        <f t="shared" si="416"/>
        <v>0.99999999999999989</v>
      </c>
      <c r="L659" s="179">
        <f t="shared" si="416"/>
        <v>1</v>
      </c>
      <c r="M659" s="179">
        <f t="shared" si="416"/>
        <v>0.99999999999999989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0.99999999999999989</v>
      </c>
      <c r="F660" s="179">
        <f t="shared" si="416"/>
        <v>0.99999999999999989</v>
      </c>
      <c r="G660" s="179">
        <f t="shared" si="416"/>
        <v>1</v>
      </c>
      <c r="H660" s="179">
        <f t="shared" si="416"/>
        <v>1</v>
      </c>
      <c r="I660" s="179">
        <f t="shared" si="416"/>
        <v>0.99999999999999989</v>
      </c>
      <c r="J660" s="179">
        <f t="shared" si="416"/>
        <v>0.99999999999999989</v>
      </c>
      <c r="K660" s="179">
        <f t="shared" si="416"/>
        <v>0.99999999999999989</v>
      </c>
      <c r="L660" s="179">
        <f t="shared" si="416"/>
        <v>1</v>
      </c>
      <c r="M660" s="179">
        <f t="shared" si="416"/>
        <v>0.99999999999999989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0.99999999999999989</v>
      </c>
      <c r="F661" s="179">
        <f t="shared" si="416"/>
        <v>0.99999999999999989</v>
      </c>
      <c r="G661" s="179">
        <f t="shared" si="416"/>
        <v>1</v>
      </c>
      <c r="H661" s="179">
        <f t="shared" si="416"/>
        <v>1</v>
      </c>
      <c r="I661" s="179">
        <f t="shared" si="416"/>
        <v>0.99999999999999989</v>
      </c>
      <c r="J661" s="179">
        <f t="shared" si="416"/>
        <v>0.99999999999999989</v>
      </c>
      <c r="K661" s="179">
        <f t="shared" si="416"/>
        <v>0.99999999999999989</v>
      </c>
      <c r="L661" s="179">
        <f t="shared" si="416"/>
        <v>1</v>
      </c>
      <c r="M661" s="179">
        <f t="shared" si="416"/>
        <v>0.99999999999999989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0.99999999999999989</v>
      </c>
      <c r="F662" s="179">
        <f t="shared" si="416"/>
        <v>0.99999999999999989</v>
      </c>
      <c r="G662" s="179">
        <f t="shared" si="416"/>
        <v>1</v>
      </c>
      <c r="H662" s="179">
        <f t="shared" si="416"/>
        <v>1</v>
      </c>
      <c r="I662" s="179">
        <f t="shared" si="416"/>
        <v>0.99999999999999989</v>
      </c>
      <c r="J662" s="179">
        <f t="shared" si="416"/>
        <v>0.99999999999999989</v>
      </c>
      <c r="K662" s="179">
        <f t="shared" si="416"/>
        <v>0.99999999999999989</v>
      </c>
      <c r="L662" s="179">
        <f t="shared" si="416"/>
        <v>1</v>
      </c>
      <c r="M662" s="179">
        <f t="shared" si="416"/>
        <v>0.99999999999999989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0.99999999999999989</v>
      </c>
      <c r="F663" s="179">
        <f t="shared" si="416"/>
        <v>0.99999999999999989</v>
      </c>
      <c r="G663" s="179">
        <f t="shared" si="416"/>
        <v>1</v>
      </c>
      <c r="H663" s="179">
        <f t="shared" si="416"/>
        <v>1</v>
      </c>
      <c r="I663" s="179">
        <f t="shared" si="416"/>
        <v>0.99999999999999989</v>
      </c>
      <c r="J663" s="179">
        <f t="shared" si="416"/>
        <v>0.99999999999999989</v>
      </c>
      <c r="K663" s="179">
        <f t="shared" si="416"/>
        <v>0.99999999999999989</v>
      </c>
      <c r="L663" s="179">
        <f t="shared" si="416"/>
        <v>1</v>
      </c>
      <c r="M663" s="179">
        <f t="shared" si="416"/>
        <v>0.99999999999999989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0.99999999999999989</v>
      </c>
      <c r="F664" s="179">
        <f t="shared" si="426"/>
        <v>0.99999999999999989</v>
      </c>
      <c r="G664" s="179">
        <f t="shared" si="426"/>
        <v>1</v>
      </c>
      <c r="H664" s="179">
        <f t="shared" si="426"/>
        <v>1</v>
      </c>
      <c r="I664" s="179">
        <f t="shared" si="426"/>
        <v>0.99999999999999989</v>
      </c>
      <c r="J664" s="179">
        <f t="shared" si="426"/>
        <v>0.99999999999999989</v>
      </c>
      <c r="K664" s="179">
        <f t="shared" si="426"/>
        <v>0.99999999999999989</v>
      </c>
      <c r="L664" s="179">
        <f t="shared" si="426"/>
        <v>1</v>
      </c>
      <c r="M664" s="179">
        <f t="shared" si="426"/>
        <v>0.99999999999999989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0.99999999999999989</v>
      </c>
      <c r="F665" s="179">
        <f t="shared" si="426"/>
        <v>0.99999999999999989</v>
      </c>
      <c r="G665" s="179">
        <f t="shared" si="426"/>
        <v>1</v>
      </c>
      <c r="H665" s="179">
        <f t="shared" si="426"/>
        <v>1</v>
      </c>
      <c r="I665" s="179">
        <f t="shared" si="426"/>
        <v>0.99999999999999989</v>
      </c>
      <c r="J665" s="179">
        <f t="shared" si="426"/>
        <v>0.99999999999999989</v>
      </c>
      <c r="K665" s="179">
        <f t="shared" si="426"/>
        <v>0.99999999999999989</v>
      </c>
      <c r="L665" s="179">
        <f t="shared" si="426"/>
        <v>1</v>
      </c>
      <c r="M665" s="179">
        <f t="shared" si="426"/>
        <v>0.99999999999999989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0.99999999999999989</v>
      </c>
      <c r="F666" s="179">
        <f t="shared" si="426"/>
        <v>0.99999999999999989</v>
      </c>
      <c r="G666" s="179">
        <f t="shared" si="426"/>
        <v>1</v>
      </c>
      <c r="H666" s="179">
        <f t="shared" si="426"/>
        <v>1</v>
      </c>
      <c r="I666" s="179">
        <f t="shared" si="426"/>
        <v>0.99999999999999989</v>
      </c>
      <c r="J666" s="179">
        <f t="shared" si="426"/>
        <v>0.99999999999999989</v>
      </c>
      <c r="K666" s="179">
        <f t="shared" si="426"/>
        <v>0.99999999999999989</v>
      </c>
      <c r="L666" s="179">
        <f t="shared" si="426"/>
        <v>1</v>
      </c>
      <c r="M666" s="179">
        <f t="shared" si="426"/>
        <v>0.99999999999999989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0.99999999999999989</v>
      </c>
      <c r="F667" s="179">
        <f t="shared" si="426"/>
        <v>0.99999999999999989</v>
      </c>
      <c r="G667" s="179">
        <f t="shared" si="426"/>
        <v>1</v>
      </c>
      <c r="H667" s="179">
        <f t="shared" si="426"/>
        <v>1</v>
      </c>
      <c r="I667" s="179">
        <f t="shared" si="426"/>
        <v>0.99999999999999989</v>
      </c>
      <c r="J667" s="179">
        <f t="shared" si="426"/>
        <v>0.99999999999999989</v>
      </c>
      <c r="K667" s="179">
        <f t="shared" si="426"/>
        <v>0.99999999999999989</v>
      </c>
      <c r="L667" s="179">
        <f t="shared" si="426"/>
        <v>1</v>
      </c>
      <c r="M667" s="179">
        <f t="shared" si="426"/>
        <v>0.99999999999999989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0.99999999999999989</v>
      </c>
      <c r="F668" s="179">
        <f t="shared" si="426"/>
        <v>0.99999999999999989</v>
      </c>
      <c r="G668" s="179">
        <f t="shared" si="426"/>
        <v>1</v>
      </c>
      <c r="H668" s="179">
        <f t="shared" si="426"/>
        <v>1</v>
      </c>
      <c r="I668" s="179">
        <f t="shared" si="426"/>
        <v>0.99999999999999989</v>
      </c>
      <c r="J668" s="179">
        <f t="shared" si="426"/>
        <v>0.99999999999999989</v>
      </c>
      <c r="K668" s="179">
        <f t="shared" si="426"/>
        <v>0.99999999999999989</v>
      </c>
      <c r="L668" s="179">
        <f t="shared" si="426"/>
        <v>1</v>
      </c>
      <c r="M668" s="179">
        <f t="shared" si="426"/>
        <v>0.99999999999999989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0.99999999999999989</v>
      </c>
      <c r="F669" s="179">
        <f t="shared" si="426"/>
        <v>0.99999999999999989</v>
      </c>
      <c r="G669" s="179">
        <f t="shared" si="426"/>
        <v>1</v>
      </c>
      <c r="H669" s="179">
        <f t="shared" si="426"/>
        <v>1</v>
      </c>
      <c r="I669" s="179">
        <f t="shared" si="426"/>
        <v>0.99999999999999989</v>
      </c>
      <c r="J669" s="179">
        <f t="shared" si="426"/>
        <v>0.99999999999999989</v>
      </c>
      <c r="K669" s="179">
        <f t="shared" si="426"/>
        <v>0.99999999999999989</v>
      </c>
      <c r="L669" s="179">
        <f t="shared" si="426"/>
        <v>1</v>
      </c>
      <c r="M669" s="179">
        <f t="shared" si="426"/>
        <v>0.99999999999999989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0.99999999999999989</v>
      </c>
      <c r="F670" s="179">
        <f t="shared" si="426"/>
        <v>0.99999999999999989</v>
      </c>
      <c r="G670" s="179">
        <f t="shared" si="426"/>
        <v>1</v>
      </c>
      <c r="H670" s="179">
        <f t="shared" si="426"/>
        <v>1</v>
      </c>
      <c r="I670" s="179">
        <f t="shared" si="426"/>
        <v>0.99999999999999989</v>
      </c>
      <c r="J670" s="179">
        <f t="shared" si="426"/>
        <v>0.99999999999999989</v>
      </c>
      <c r="K670" s="179">
        <f t="shared" si="426"/>
        <v>0.99999999999999989</v>
      </c>
      <c r="L670" s="179">
        <f t="shared" si="426"/>
        <v>1</v>
      </c>
      <c r="M670" s="179">
        <f t="shared" si="426"/>
        <v>0.99999999999999989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0.99999999999999989</v>
      </c>
      <c r="F671" s="194">
        <f t="shared" si="426"/>
        <v>0.99999999999999989</v>
      </c>
      <c r="G671" s="194">
        <f t="shared" si="426"/>
        <v>1</v>
      </c>
      <c r="H671" s="194">
        <f t="shared" si="426"/>
        <v>1</v>
      </c>
      <c r="I671" s="194">
        <f t="shared" si="426"/>
        <v>0.99999999999999989</v>
      </c>
      <c r="J671" s="194">
        <f t="shared" si="426"/>
        <v>0.99999999999999989</v>
      </c>
      <c r="K671" s="194">
        <f t="shared" si="426"/>
        <v>0.99999999999999989</v>
      </c>
      <c r="L671" s="194">
        <f t="shared" si="426"/>
        <v>1</v>
      </c>
      <c r="M671" s="194">
        <f t="shared" si="426"/>
        <v>0.99999999999999989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3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0.26935946566947455</v>
      </c>
      <c r="G679" s="175">
        <f t="shared" si="428"/>
        <v>0.5899947863767645</v>
      </c>
      <c r="H679" s="175">
        <f t="shared" si="428"/>
        <v>0.77749351820084922</v>
      </c>
      <c r="I679" s="175">
        <f t="shared" si="428"/>
        <v>0.88284984809955835</v>
      </c>
      <c r="J679" s="175">
        <f t="shared" si="428"/>
        <v>0.94061419968279114</v>
      </c>
      <c r="K679" s="175">
        <f t="shared" si="428"/>
        <v>0.9700460157619889</v>
      </c>
      <c r="L679" s="175">
        <f t="shared" si="428"/>
        <v>0.9841793239514004</v>
      </c>
      <c r="M679" s="175">
        <f t="shared" si="428"/>
        <v>0.99218216604270049</v>
      </c>
      <c r="N679" s="175">
        <f t="shared" si="428"/>
        <v>0.99626860739835998</v>
      </c>
      <c r="O679" s="175">
        <f t="shared" si="428"/>
        <v>0.9981626676953943</v>
      </c>
      <c r="P679" s="175">
        <f t="shared" si="428"/>
        <v>0.99909324609833983</v>
      </c>
      <c r="Q679" s="175">
        <f t="shared" si="428"/>
        <v>0.99954848747570346</v>
      </c>
      <c r="R679" s="175">
        <f t="shared" si="428"/>
        <v>0.99978303863864604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-0.47999614611678976</v>
      </c>
      <c r="F680" s="179" t="e">
        <f t="shared" si="428"/>
        <v>#DIV/0!</v>
      </c>
      <c r="G680" s="179">
        <f t="shared" si="428"/>
        <v>0.25832910656739572</v>
      </c>
      <c r="H680" s="179">
        <f t="shared" si="428"/>
        <v>0.58293280410855886</v>
      </c>
      <c r="I680" s="179">
        <f t="shared" si="428"/>
        <v>0.77416019355050936</v>
      </c>
      <c r="J680" s="179">
        <f t="shared" si="428"/>
        <v>0.88349982262971183</v>
      </c>
      <c r="K680" s="179">
        <f t="shared" si="428"/>
        <v>0.94068564931227949</v>
      </c>
      <c r="L680" s="179">
        <f t="shared" si="428"/>
        <v>0.96853667910802477</v>
      </c>
      <c r="M680" s="179">
        <f t="shared" si="428"/>
        <v>0.98440736935846762</v>
      </c>
      <c r="N680" s="179">
        <f t="shared" si="428"/>
        <v>0.99254653669112491</v>
      </c>
      <c r="O680" s="179">
        <f t="shared" si="428"/>
        <v>0.99632755930719974</v>
      </c>
      <c r="P680" s="179">
        <f t="shared" si="428"/>
        <v>0.99818702621417299</v>
      </c>
      <c r="Q680" s="179">
        <f t="shared" si="428"/>
        <v>0.99909710558668852</v>
      </c>
      <c r="R680" s="179">
        <f t="shared" si="428"/>
        <v>0.99956610663160184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-0.21504794797390392</v>
      </c>
      <c r="F681" s="179">
        <f t="shared" si="428"/>
        <v>-0.48816399534180571</v>
      </c>
      <c r="G681" s="179" t="e">
        <f t="shared" si="428"/>
        <v>#DIV/0!</v>
      </c>
      <c r="H681" s="179">
        <f t="shared" si="428"/>
        <v>0.25752981812935249</v>
      </c>
      <c r="I681" s="179">
        <f t="shared" si="428"/>
        <v>0.57999962684668194</v>
      </c>
      <c r="J681" s="179">
        <f t="shared" si="428"/>
        <v>0.7769470905308663</v>
      </c>
      <c r="K681" s="179">
        <f t="shared" si="428"/>
        <v>0.88452243576983225</v>
      </c>
      <c r="L681" s="179">
        <f t="shared" si="428"/>
        <v>0.93825212470905806</v>
      </c>
      <c r="M681" s="179">
        <f t="shared" si="428"/>
        <v>0.96922832678313697</v>
      </c>
      <c r="N681" s="179">
        <f t="shared" si="428"/>
        <v>0.98524755533109487</v>
      </c>
      <c r="O681" s="179">
        <f t="shared" si="428"/>
        <v>0.99272206780700056</v>
      </c>
      <c r="P681" s="179">
        <f t="shared" si="428"/>
        <v>0.9964049117541387</v>
      </c>
      <c r="Q681" s="179">
        <f t="shared" si="428"/>
        <v>0.99820905255149617</v>
      </c>
      <c r="R681" s="179">
        <f t="shared" si="428"/>
        <v>0.99913921504408776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-5.9979058072041416E-2</v>
      </c>
      <c r="F682" s="179">
        <f t="shared" si="428"/>
        <v>-0.23156096355758307</v>
      </c>
      <c r="G682" s="179">
        <f t="shared" si="428"/>
        <v>-0.4937933767030066</v>
      </c>
      <c r="H682" s="179" t="e">
        <f t="shared" si="428"/>
        <v>#DIV/0!</v>
      </c>
      <c r="I682" s="179">
        <f t="shared" si="428"/>
        <v>0.2481120509886503</v>
      </c>
      <c r="J682" s="179">
        <f t="shared" si="428"/>
        <v>0.5816202780297498</v>
      </c>
      <c r="K682" s="179">
        <f t="shared" si="428"/>
        <v>0.77717752436401033</v>
      </c>
      <c r="L682" s="179">
        <f t="shared" si="428"/>
        <v>0.87912255542089157</v>
      </c>
      <c r="M682" s="179">
        <f t="shared" si="428"/>
        <v>0.93911081162267551</v>
      </c>
      <c r="N682" s="179">
        <f t="shared" si="428"/>
        <v>0.97063913143522584</v>
      </c>
      <c r="O682" s="179">
        <f t="shared" si="428"/>
        <v>0.98547881271315452</v>
      </c>
      <c r="P682" s="179">
        <f t="shared" si="428"/>
        <v>0.99281819027896911</v>
      </c>
      <c r="Q682" s="179">
        <f t="shared" si="428"/>
        <v>0.99642015684913221</v>
      </c>
      <c r="R682" s="179">
        <f t="shared" si="428"/>
        <v>0.99827889170518114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-1.5789784352851634E-2</v>
      </c>
      <c r="F683" s="179">
        <f t="shared" si="428"/>
        <v>-6.7886678382161211E-2</v>
      </c>
      <c r="G683" s="179">
        <f t="shared" si="428"/>
        <v>-0.25248067328258833</v>
      </c>
      <c r="H683" s="179">
        <f t="shared" si="428"/>
        <v>-0.50090943824273493</v>
      </c>
      <c r="I683" s="179" t="e">
        <f t="shared" si="428"/>
        <v>#DIV/0!</v>
      </c>
      <c r="J683" s="179">
        <f t="shared" si="428"/>
        <v>0.25874436911773441</v>
      </c>
      <c r="K683" s="179">
        <f t="shared" si="428"/>
        <v>0.58771687637503334</v>
      </c>
      <c r="L683" s="179">
        <f t="shared" si="428"/>
        <v>0.77120027090960175</v>
      </c>
      <c r="M683" s="179">
        <f t="shared" si="428"/>
        <v>0.88250982960951674</v>
      </c>
      <c r="N683" s="179">
        <f t="shared" si="428"/>
        <v>0.94273179198598533</v>
      </c>
      <c r="O683" s="179">
        <f t="shared" si="428"/>
        <v>0.9715420042138907</v>
      </c>
      <c r="P683" s="179">
        <f t="shared" si="428"/>
        <v>0.98589251681559131</v>
      </c>
      <c r="Q683" s="179">
        <f t="shared" si="428"/>
        <v>0.99295998337893498</v>
      </c>
      <c r="R683" s="179">
        <f t="shared" si="428"/>
        <v>0.99661332573977435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-3.9646759574154611E-3</v>
      </c>
      <c r="F684" s="179">
        <f t="shared" si="428"/>
        <v>-1.7413498735787326E-2</v>
      </c>
      <c r="G684" s="179">
        <f t="shared" si="428"/>
        <v>-7.3578566919481433E-2</v>
      </c>
      <c r="H684" s="179">
        <f t="shared" si="428"/>
        <v>-0.27208964965801291</v>
      </c>
      <c r="I684" s="179">
        <f t="shared" si="428"/>
        <v>-0.50038287710242058</v>
      </c>
      <c r="J684" s="179" t="e">
        <f t="shared" si="428"/>
        <v>#DIV/0!</v>
      </c>
      <c r="K684" s="179">
        <f t="shared" si="428"/>
        <v>0.2590070937300688</v>
      </c>
      <c r="L684" s="179">
        <f t="shared" si="428"/>
        <v>0.57440889394824923</v>
      </c>
      <c r="M684" s="179">
        <f t="shared" si="428"/>
        <v>0.773918821212354</v>
      </c>
      <c r="N684" s="179">
        <f t="shared" si="428"/>
        <v>0.88753989764674557</v>
      </c>
      <c r="O684" s="179">
        <f t="shared" si="428"/>
        <v>0.94360153225892018</v>
      </c>
      <c r="P684" s="179">
        <f t="shared" si="428"/>
        <v>0.97191221706949615</v>
      </c>
      <c r="Q684" s="179">
        <f t="shared" si="428"/>
        <v>0.98595145284951258</v>
      </c>
      <c r="R684" s="179">
        <f t="shared" si="428"/>
        <v>0.99323377038349792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-9.9213771744562844E-4</v>
      </c>
      <c r="F685" s="179">
        <f t="shared" si="428"/>
        <v>-4.3769184643862894E-3</v>
      </c>
      <c r="G685" s="179">
        <f t="shared" si="428"/>
        <v>-1.8961056246948785E-2</v>
      </c>
      <c r="H685" s="179">
        <f t="shared" si="428"/>
        <v>-8.1254778803360059E-2</v>
      </c>
      <c r="I685" s="179">
        <f t="shared" si="428"/>
        <v>-0.26596583632588305</v>
      </c>
      <c r="J685" s="179">
        <f t="shared" si="428"/>
        <v>-0.49885991446033101</v>
      </c>
      <c r="K685" s="179" t="e">
        <f t="shared" si="428"/>
        <v>#DIV/0!</v>
      </c>
      <c r="L685" s="179">
        <f t="shared" si="428"/>
        <v>0.24866880737846775</v>
      </c>
      <c r="M685" s="179">
        <f t="shared" si="428"/>
        <v>0.57830126104892199</v>
      </c>
      <c r="N685" s="179">
        <f t="shared" si="428"/>
        <v>0.78265434216583207</v>
      </c>
      <c r="O685" s="179">
        <f t="shared" si="428"/>
        <v>0.88917269440904534</v>
      </c>
      <c r="P685" s="179">
        <f t="shared" si="428"/>
        <v>0.9443200548264683</v>
      </c>
      <c r="Q685" s="179">
        <f t="shared" si="428"/>
        <v>0.97202714389423039</v>
      </c>
      <c r="R685" s="179">
        <f t="shared" si="428"/>
        <v>0.98649581462995339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-2.4809162152207776E-4</v>
      </c>
      <c r="F686" s="179">
        <f t="shared" si="428"/>
        <v>-1.0955674620128255E-3</v>
      </c>
      <c r="G686" s="179">
        <f t="shared" si="428"/>
        <v>-4.7710068310074481E-3</v>
      </c>
      <c r="H686" s="179">
        <f t="shared" si="428"/>
        <v>-2.1062072787229196E-2</v>
      </c>
      <c r="I686" s="179">
        <f t="shared" si="428"/>
        <v>-7.8948215350208337E-2</v>
      </c>
      <c r="J686" s="179">
        <f t="shared" si="428"/>
        <v>-0.26120888414070098</v>
      </c>
      <c r="K686" s="179">
        <f t="shared" si="428"/>
        <v>-0.49854832574301478</v>
      </c>
      <c r="L686" s="179" t="e">
        <f t="shared" si="428"/>
        <v>#DIV/0!</v>
      </c>
      <c r="M686" s="179">
        <f t="shared" si="428"/>
        <v>0.25165458419239034</v>
      </c>
      <c r="N686" s="179">
        <f t="shared" si="428"/>
        <v>0.59098113290054688</v>
      </c>
      <c r="O686" s="179">
        <f t="shared" si="428"/>
        <v>0.78551086237710577</v>
      </c>
      <c r="P686" s="179">
        <f t="shared" si="428"/>
        <v>0.8905238631209329</v>
      </c>
      <c r="Q686" s="179">
        <f t="shared" si="428"/>
        <v>0.94453800505603724</v>
      </c>
      <c r="R686" s="179">
        <f t="shared" si="428"/>
        <v>0.9731031349979522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-6.2026375856146044E-5</v>
      </c>
      <c r="F687" s="179">
        <f t="shared" si="428"/>
        <v>-2.7397129175124705E-4</v>
      </c>
      <c r="G687" s="179">
        <f t="shared" si="428"/>
        <v>-1.1945144552476894E-3</v>
      </c>
      <c r="H687" s="179">
        <f t="shared" si="428"/>
        <v>-5.3068004096001762E-3</v>
      </c>
      <c r="I687" s="179">
        <f t="shared" si="428"/>
        <v>-2.0439615512011962E-2</v>
      </c>
      <c r="J687" s="179">
        <f t="shared" si="428"/>
        <v>-7.7082274817093538E-2</v>
      </c>
      <c r="K687" s="179">
        <f t="shared" si="428"/>
        <v>-0.26025304151009765</v>
      </c>
      <c r="L687" s="179">
        <f t="shared" si="428"/>
        <v>-0.51163288070385815</v>
      </c>
      <c r="M687" s="179" t="e">
        <f t="shared" si="428"/>
        <v>#DIV/0!</v>
      </c>
      <c r="N687" s="179">
        <f t="shared" si="428"/>
        <v>0.26159998654814781</v>
      </c>
      <c r="O687" s="179">
        <f t="shared" si="428"/>
        <v>0.59518554039801375</v>
      </c>
      <c r="P687" s="179">
        <f t="shared" si="428"/>
        <v>0.78788250108527236</v>
      </c>
      <c r="Q687" s="179">
        <f t="shared" si="428"/>
        <v>0.89091128945107656</v>
      </c>
      <c r="R687" s="179">
        <f t="shared" si="428"/>
        <v>0.94663995461667849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-1.5506807631920373E-5</v>
      </c>
      <c r="F688" s="179">
        <f t="shared" si="428"/>
        <v>-6.8497656538279991E-5</v>
      </c>
      <c r="G688" s="179">
        <f t="shared" si="428"/>
        <v>-2.9873374773403894E-4</v>
      </c>
      <c r="H688" s="179">
        <f t="shared" si="428"/>
        <v>-1.3290839739484243E-3</v>
      </c>
      <c r="I688" s="179">
        <f t="shared" si="428"/>
        <v>-5.148699214238335E-3</v>
      </c>
      <c r="J688" s="179">
        <f t="shared" si="428"/>
        <v>-1.9928272159534587E-2</v>
      </c>
      <c r="K688" s="179">
        <f t="shared" si="428"/>
        <v>-7.6709973165009146E-2</v>
      </c>
      <c r="L688" s="179">
        <f t="shared" si="428"/>
        <v>-0.30611846058359199</v>
      </c>
      <c r="M688" s="179">
        <f t="shared" si="428"/>
        <v>-0.50767237337784399</v>
      </c>
      <c r="N688" s="179" t="e">
        <f t="shared" si="428"/>
        <v>#DIV/0!</v>
      </c>
      <c r="O688" s="179">
        <f t="shared" si="428"/>
        <v>0.26497372985433099</v>
      </c>
      <c r="P688" s="179">
        <f t="shared" si="428"/>
        <v>0.59869838586943913</v>
      </c>
      <c r="Q688" s="179">
        <f t="shared" si="428"/>
        <v>0.78845837143323361</v>
      </c>
      <c r="R688" s="179">
        <f t="shared" si="428"/>
        <v>0.89492172309082152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-3.8767151613112439E-6</v>
      </c>
      <c r="F689" s="179">
        <f t="shared" si="428"/>
        <v>-1.7124712164981474E-5</v>
      </c>
      <c r="G689" s="179">
        <f t="shared" si="428"/>
        <v>-7.4689849986558923E-5</v>
      </c>
      <c r="H689" s="179">
        <f t="shared" si="428"/>
        <v>-3.3241365466005841E-4</v>
      </c>
      <c r="I689" s="179">
        <f t="shared" si="428"/>
        <v>-1.2894174505969876E-3</v>
      </c>
      <c r="J689" s="179">
        <f t="shared" si="428"/>
        <v>-5.018253014148169E-3</v>
      </c>
      <c r="K689" s="179">
        <f t="shared" si="428"/>
        <v>-1.9826419625843521E-2</v>
      </c>
      <c r="L689" s="179">
        <f t="shared" si="428"/>
        <v>-9.5619697570797094E-2</v>
      </c>
      <c r="M689" s="179">
        <f t="shared" si="428"/>
        <v>-0.29088073633492678</v>
      </c>
      <c r="N689" s="179">
        <f t="shared" si="428"/>
        <v>-0.49552706995959334</v>
      </c>
      <c r="O689" s="179" t="e">
        <f t="shared" si="428"/>
        <v>#DIV/0!</v>
      </c>
      <c r="P689" s="179">
        <f t="shared" si="428"/>
        <v>0.26782239220867265</v>
      </c>
      <c r="Q689" s="179">
        <f t="shared" si="428"/>
        <v>0.59904027871930488</v>
      </c>
      <c r="R689" s="179">
        <f t="shared" si="428"/>
        <v>0.79575162293974133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-9.6917961551139723E-7</v>
      </c>
      <c r="F690" s="179">
        <f t="shared" si="428"/>
        <v>-4.2811965411521659E-6</v>
      </c>
      <c r="G690" s="179">
        <f t="shared" si="428"/>
        <v>-1.8672858380684495E-5</v>
      </c>
      <c r="H690" s="179">
        <f t="shared" si="428"/>
        <v>-8.3112130389904684E-5</v>
      </c>
      <c r="I690" s="179">
        <f t="shared" si="428"/>
        <v>-3.2248866002653154E-4</v>
      </c>
      <c r="J690" s="179">
        <f t="shared" si="428"/>
        <v>-1.256651747625943E-3</v>
      </c>
      <c r="K690" s="179">
        <f t="shared" si="428"/>
        <v>-4.9922801103275891E-3</v>
      </c>
      <c r="L690" s="179">
        <f t="shared" si="428"/>
        <v>-2.5073451547632204E-2</v>
      </c>
      <c r="M690" s="179">
        <f t="shared" si="428"/>
        <v>-8.9091612786540111E-2</v>
      </c>
      <c r="N690" s="179">
        <f t="shared" si="428"/>
        <v>-0.25127733258489843</v>
      </c>
      <c r="O690" s="179">
        <f t="shared" si="428"/>
        <v>-0.49173698091048879</v>
      </c>
      <c r="P690" s="179" t="e">
        <f t="shared" si="428"/>
        <v>#DIV/0!</v>
      </c>
      <c r="Q690" s="179">
        <f t="shared" si="428"/>
        <v>0.26556360705439536</v>
      </c>
      <c r="R690" s="179">
        <f t="shared" si="428"/>
        <v>0.61100227288290898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-2.4618718123638477E-7</v>
      </c>
      <c r="F691" s="179">
        <f t="shared" si="428"/>
        <v>-1.0874935851246497E-6</v>
      </c>
      <c r="G691" s="179">
        <f t="shared" si="428"/>
        <v>-4.7432296446183435E-6</v>
      </c>
      <c r="H691" s="179">
        <f t="shared" si="428"/>
        <v>-2.1112355186184748E-5</v>
      </c>
      <c r="I691" s="179">
        <f t="shared" si="428"/>
        <v>-8.1925575632704588E-5</v>
      </c>
      <c r="J691" s="179">
        <f t="shared" si="428"/>
        <v>-3.193359636239897E-4</v>
      </c>
      <c r="K691" s="179">
        <f t="shared" si="428"/>
        <v>-1.270199636999725E-3</v>
      </c>
      <c r="L691" s="179">
        <f t="shared" si="428"/>
        <v>-6.4361279930472935E-3</v>
      </c>
      <c r="M691" s="179">
        <f t="shared" si="428"/>
        <v>-2.3613349739695966E-2</v>
      </c>
      <c r="N691" s="179">
        <f t="shared" si="428"/>
        <v>-7.4380081626956973E-2</v>
      </c>
      <c r="O691" s="179">
        <f t="shared" si="428"/>
        <v>-0.24377101857637132</v>
      </c>
      <c r="P691" s="179">
        <f t="shared" si="428"/>
        <v>-0.48969116585623468</v>
      </c>
      <c r="Q691" s="179" t="e">
        <f t="shared" si="428"/>
        <v>#DIV/0!</v>
      </c>
      <c r="R691" s="179">
        <f t="shared" si="428"/>
        <v>0.28547862657347706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-5.960843891596445E-8</v>
      </c>
      <c r="F692" s="179">
        <f t="shared" si="428"/>
        <v>-2.6331106666944174E-7</v>
      </c>
      <c r="G692" s="179">
        <f t="shared" si="428"/>
        <v>-1.1484630466185766E-6</v>
      </c>
      <c r="H692" s="179">
        <f t="shared" si="428"/>
        <v>-5.1118940612751431E-6</v>
      </c>
      <c r="I692" s="179">
        <f t="shared" si="428"/>
        <v>-1.9836863793066346E-5</v>
      </c>
      <c r="J692" s="179">
        <f t="shared" si="428"/>
        <v>-7.7327408868310316E-5</v>
      </c>
      <c r="K692" s="179">
        <f t="shared" si="428"/>
        <v>-3.07673423354872E-4</v>
      </c>
      <c r="L692" s="179">
        <f t="shared" si="428"/>
        <v>-1.5622756382862892E-3</v>
      </c>
      <c r="M692" s="179">
        <f t="shared" si="428"/>
        <v>-5.7726485400216489E-3</v>
      </c>
      <c r="N692" s="179">
        <f t="shared" si="428"/>
        <v>-1.8586047835891514E-2</v>
      </c>
      <c r="O692" s="179">
        <f t="shared" si="428"/>
        <v>-6.822761213190412E-2</v>
      </c>
      <c r="P692" s="179">
        <f t="shared" si="428"/>
        <v>-0.22965789855449217</v>
      </c>
      <c r="Q692" s="179">
        <f t="shared" si="428"/>
        <v>-0.483227267655926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-9.4343847183571955E-10</v>
      </c>
      <c r="F693" s="179">
        <f t="shared" si="428"/>
        <v>-4.1674939345375952E-9</v>
      </c>
      <c r="G693" s="179">
        <f t="shared" si="428"/>
        <v>-1.8177034680898465E-8</v>
      </c>
      <c r="H693" s="179">
        <f t="shared" si="428"/>
        <v>-8.0907460798070882E-8</v>
      </c>
      <c r="I693" s="179">
        <f t="shared" si="428"/>
        <v>-3.1396579950302974E-7</v>
      </c>
      <c r="J693" s="179">
        <f t="shared" si="428"/>
        <v>-1.2239191514678559E-6</v>
      </c>
      <c r="K693" s="179">
        <f t="shared" si="428"/>
        <v>-4.8702316811242415E-6</v>
      </c>
      <c r="L693" s="179">
        <f t="shared" si="428"/>
        <v>-2.4745213807983953E-5</v>
      </c>
      <c r="M693" s="179">
        <f t="shared" si="428"/>
        <v>-9.161838637023896E-5</v>
      </c>
      <c r="N693" s="179">
        <f t="shared" si="428"/>
        <v>-2.9661476153094605E-4</v>
      </c>
      <c r="O693" s="179">
        <f t="shared" si="428"/>
        <v>-1.1174879181311012E-3</v>
      </c>
      <c r="P693" s="179">
        <f t="shared" si="428"/>
        <v>-4.2613882110166881E-3</v>
      </c>
      <c r="Q693" s="179">
        <f t="shared" si="428"/>
        <v>-1.6037244611482756E-2</v>
      </c>
      <c r="R693" s="179">
        <f t="shared" si="428"/>
        <v>-6.0364042981250414E-2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-2.2329904664978023E-13</v>
      </c>
      <c r="F694" s="179">
        <f t="shared" si="428"/>
        <v>-9.8638909830534935E-13</v>
      </c>
      <c r="G694" s="179">
        <f t="shared" si="428"/>
        <v>-4.3022567584325785E-12</v>
      </c>
      <c r="H694" s="179">
        <f t="shared" si="428"/>
        <v>-1.9149695500187426E-11</v>
      </c>
      <c r="I694" s="179">
        <f t="shared" si="428"/>
        <v>-7.4311441435498726E-11</v>
      </c>
      <c r="J694" s="179">
        <f t="shared" si="428"/>
        <v>-2.8968514919888086E-10</v>
      </c>
      <c r="K694" s="179">
        <f t="shared" si="428"/>
        <v>-1.1527198138345555E-9</v>
      </c>
      <c r="L694" s="179">
        <f t="shared" si="428"/>
        <v>-5.8569242204736952E-9</v>
      </c>
      <c r="M694" s="179">
        <f t="shared" si="428"/>
        <v>-2.1685730891183226E-8</v>
      </c>
      <c r="N694" s="179">
        <f t="shared" si="428"/>
        <v>-7.0212834508180145E-8</v>
      </c>
      <c r="O694" s="179">
        <f t="shared" si="428"/>
        <v>-2.6460584974801793E-7</v>
      </c>
      <c r="P694" s="179">
        <f t="shared" si="428"/>
        <v>-1.0102288704243296E-6</v>
      </c>
      <c r="Q694" s="179">
        <f t="shared" si="428"/>
        <v>-3.8197559873258459E-6</v>
      </c>
      <c r="R694" s="179">
        <f t="shared" si="428"/>
        <v>-1.4667429352206337E-5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20.25" x14ac:dyDescent="0.3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0.1182629215131914</v>
      </c>
      <c r="F806" s="179">
        <f t="shared" si="503"/>
        <v>0.12839546616948849</v>
      </c>
      <c r="G806" s="179">
        <f t="shared" si="503"/>
        <v>0.11170001272611629</v>
      </c>
      <c r="H806" s="179">
        <f t="shared" si="503"/>
        <v>0.11145325099082906</v>
      </c>
      <c r="I806" s="179">
        <f t="shared" si="503"/>
        <v>0.11603506365080477</v>
      </c>
      <c r="J806" s="179">
        <f t="shared" si="503"/>
        <v>0.1187440238179879</v>
      </c>
      <c r="K806" s="179">
        <f t="shared" si="503"/>
        <v>0.11941193738030853</v>
      </c>
      <c r="L806" s="179">
        <f t="shared" si="503"/>
        <v>0.11087833460918245</v>
      </c>
      <c r="M806" s="179">
        <f t="shared" si="503"/>
        <v>0.11338483353441421</v>
      </c>
      <c r="N806" s="179">
        <f t="shared" si="503"/>
        <v>0.1217571385702456</v>
      </c>
      <c r="O806" s="179">
        <f t="shared" si="503"/>
        <v>0.12463232027333905</v>
      </c>
      <c r="P806" s="179">
        <f t="shared" si="503"/>
        <v>0.1270731257381216</v>
      </c>
      <c r="Q806" s="179">
        <f t="shared" si="503"/>
        <v>0.12933705336221274</v>
      </c>
      <c r="R806" s="179">
        <f t="shared" si="503"/>
        <v>0.13382197096890569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0.10642152384637066</v>
      </c>
      <c r="F807" s="179">
        <f t="shared" si="503"/>
        <v>0.17437716047453036</v>
      </c>
      <c r="G807" s="179">
        <f t="shared" si="503"/>
        <v>0.18728033757829793</v>
      </c>
      <c r="H807" s="179">
        <f t="shared" si="503"/>
        <v>0.16514482848780213</v>
      </c>
      <c r="I807" s="179">
        <f t="shared" si="503"/>
        <v>0.16944944936083131</v>
      </c>
      <c r="J807" s="179">
        <f t="shared" si="503"/>
        <v>0.17821887857983018</v>
      </c>
      <c r="K807" s="179">
        <f t="shared" si="503"/>
        <v>0.18106530357444053</v>
      </c>
      <c r="L807" s="179">
        <f t="shared" si="503"/>
        <v>0.16859640039295026</v>
      </c>
      <c r="M807" s="179">
        <f t="shared" si="503"/>
        <v>0.17252128733437935</v>
      </c>
      <c r="N807" s="179">
        <f t="shared" si="503"/>
        <v>0.18529097164473146</v>
      </c>
      <c r="O807" s="179">
        <f t="shared" si="503"/>
        <v>0.18967480731784858</v>
      </c>
      <c r="P807" s="179">
        <f t="shared" si="503"/>
        <v>0.19339157606152149</v>
      </c>
      <c r="Q807" s="179">
        <f t="shared" si="503"/>
        <v>0.19683758572932908</v>
      </c>
      <c r="R807" s="179">
        <f t="shared" si="503"/>
        <v>0.20366331517275715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9.4600703283225535E-2</v>
      </c>
      <c r="F808" s="179">
        <f t="shared" si="503"/>
        <v>0.19128862752313447</v>
      </c>
      <c r="G808" s="179">
        <f t="shared" si="503"/>
        <v>0.30673170279137291</v>
      </c>
      <c r="H808" s="179">
        <f t="shared" si="503"/>
        <v>0.32839464661490059</v>
      </c>
      <c r="I808" s="179">
        <f t="shared" si="503"/>
        <v>0.30139778955838381</v>
      </c>
      <c r="J808" s="179">
        <f t="shared" si="503"/>
        <v>0.3115696718750563</v>
      </c>
      <c r="K808" s="179">
        <f t="shared" si="503"/>
        <v>0.32561942699318119</v>
      </c>
      <c r="L808" s="179">
        <f t="shared" si="503"/>
        <v>0.3064023756275906</v>
      </c>
      <c r="M808" s="179">
        <f t="shared" si="503"/>
        <v>0.31435038555118838</v>
      </c>
      <c r="N808" s="179">
        <f t="shared" si="503"/>
        <v>0.33784248769561165</v>
      </c>
      <c r="O808" s="179">
        <f t="shared" si="503"/>
        <v>0.34589683999269588</v>
      </c>
      <c r="P808" s="179">
        <f t="shared" si="503"/>
        <v>0.35269075186485638</v>
      </c>
      <c r="Q808" s="179">
        <f t="shared" si="503"/>
        <v>0.35897936456489171</v>
      </c>
      <c r="R808" s="179">
        <f t="shared" si="503"/>
        <v>0.37142877720183165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4.236936389101395E-2</v>
      </c>
      <c r="F809" s="179">
        <f t="shared" si="503"/>
        <v>8.8790968606889578E-2</v>
      </c>
      <c r="G809" s="179">
        <f t="shared" si="503"/>
        <v>0.17715887884938764</v>
      </c>
      <c r="H809" s="179">
        <f t="shared" si="503"/>
        <v>0.27876750308211795</v>
      </c>
      <c r="I809" s="179">
        <f t="shared" si="503"/>
        <v>0.30538386303741066</v>
      </c>
      <c r="J809" s="179">
        <f t="shared" si="503"/>
        <v>0.28195046377309441</v>
      </c>
      <c r="K809" s="179">
        <f t="shared" si="503"/>
        <v>0.29073108038074186</v>
      </c>
      <c r="L809" s="179">
        <f t="shared" si="503"/>
        <v>0.28150686870902464</v>
      </c>
      <c r="M809" s="179">
        <f t="shared" si="503"/>
        <v>0.29144693982648445</v>
      </c>
      <c r="N809" s="179">
        <f t="shared" si="503"/>
        <v>0.31401247367352159</v>
      </c>
      <c r="O809" s="179">
        <f t="shared" si="503"/>
        <v>0.32171649533245611</v>
      </c>
      <c r="P809" s="179">
        <f t="shared" si="503"/>
        <v>0.32809213723984298</v>
      </c>
      <c r="Q809" s="179">
        <f t="shared" si="503"/>
        <v>0.33395669827710112</v>
      </c>
      <c r="R809" s="179">
        <f t="shared" si="503"/>
        <v>0.34554224437777442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1.1017590453220493E-2</v>
      </c>
      <c r="F810" s="179">
        <f t="shared" si="506"/>
        <v>2.2731625791731408E-2</v>
      </c>
      <c r="G810" s="179">
        <f t="shared" si="506"/>
        <v>4.7400659773596983E-2</v>
      </c>
      <c r="H810" s="179">
        <f t="shared" si="506"/>
        <v>9.5046491871869268E-2</v>
      </c>
      <c r="I810" s="179">
        <f t="shared" si="506"/>
        <v>0.14990349222961066</v>
      </c>
      <c r="J810" s="179">
        <f t="shared" si="506"/>
        <v>0.16681690802160287</v>
      </c>
      <c r="K810" s="179">
        <f t="shared" si="506"/>
        <v>0.15283764442386277</v>
      </c>
      <c r="L810" s="179">
        <f t="shared" si="506"/>
        <v>0.14704610504506682</v>
      </c>
      <c r="M810" s="179">
        <f t="shared" si="506"/>
        <v>0.15574427459329401</v>
      </c>
      <c r="N810" s="179">
        <f t="shared" si="506"/>
        <v>0.16937162938673767</v>
      </c>
      <c r="O810" s="179">
        <f t="shared" si="506"/>
        <v>0.17399640703621569</v>
      </c>
      <c r="P810" s="179">
        <f t="shared" si="506"/>
        <v>0.17756820561385606</v>
      </c>
      <c r="Q810" s="179">
        <f t="shared" si="506"/>
        <v>0.18077401451312164</v>
      </c>
      <c r="R810" s="179">
        <f t="shared" si="506"/>
        <v>0.18705396191916537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2.4588298352997899E-3</v>
      </c>
      <c r="F811" s="179">
        <f t="shared" si="506"/>
        <v>4.97962440639582E-3</v>
      </c>
      <c r="G811" s="179">
        <f t="shared" si="506"/>
        <v>1.022734505190314E-2</v>
      </c>
      <c r="H811" s="179">
        <f t="shared" si="506"/>
        <v>2.1604425233297576E-2</v>
      </c>
      <c r="I811" s="179">
        <f t="shared" si="506"/>
        <v>4.2816475509280402E-2</v>
      </c>
      <c r="J811" s="179">
        <f t="shared" si="506"/>
        <v>6.8962167474794056E-2</v>
      </c>
      <c r="K811" s="179">
        <f t="shared" si="506"/>
        <v>7.6363565048274976E-2</v>
      </c>
      <c r="L811" s="179">
        <f t="shared" si="506"/>
        <v>6.6116829631485685E-2</v>
      </c>
      <c r="M811" s="179">
        <f t="shared" si="506"/>
        <v>6.8539953532083017E-2</v>
      </c>
      <c r="N811" s="179">
        <f t="shared" si="506"/>
        <v>7.6325119816191819E-2</v>
      </c>
      <c r="O811" s="179">
        <f t="shared" si="506"/>
        <v>7.9208874167379276E-2</v>
      </c>
      <c r="P811" s="179">
        <f t="shared" si="506"/>
        <v>8.1057568307493888E-2</v>
      </c>
      <c r="Q811" s="179">
        <f t="shared" si="506"/>
        <v>8.2578955677807431E-2</v>
      </c>
      <c r="R811" s="179">
        <f t="shared" si="506"/>
        <v>8.5463350646697744E-2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5.0643498790875745E-4</v>
      </c>
      <c r="F812" s="179">
        <f t="shared" si="506"/>
        <v>1.0131693827145156E-3</v>
      </c>
      <c r="G812" s="179">
        <f t="shared" si="506"/>
        <v>2.0407312255437703E-3</v>
      </c>
      <c r="H812" s="179">
        <f t="shared" si="506"/>
        <v>4.2464559221355317E-3</v>
      </c>
      <c r="I812" s="179">
        <f t="shared" si="506"/>
        <v>8.8606334468210209E-3</v>
      </c>
      <c r="J812" s="179">
        <f t="shared" si="506"/>
        <v>1.7892542482068386E-2</v>
      </c>
      <c r="K812" s="179">
        <f t="shared" si="506"/>
        <v>2.880748508745537E-2</v>
      </c>
      <c r="L812" s="179">
        <f t="shared" si="506"/>
        <v>2.9549506340901609E-2</v>
      </c>
      <c r="M812" s="179">
        <f t="shared" si="506"/>
        <v>2.802956082805385E-2</v>
      </c>
      <c r="N812" s="179">
        <f t="shared" si="506"/>
        <v>3.049924363235685E-2</v>
      </c>
      <c r="O812" s="179">
        <f t="shared" si="506"/>
        <v>3.2577677084061993E-2</v>
      </c>
      <c r="P812" s="179">
        <f t="shared" si="506"/>
        <v>3.3686024687574444E-2</v>
      </c>
      <c r="Q812" s="179">
        <f t="shared" si="506"/>
        <v>3.4413710306704891E-2</v>
      </c>
      <c r="R812" s="179">
        <f t="shared" si="506"/>
        <v>3.5641805067654492E-2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2.1022082533718269E-4</v>
      </c>
      <c r="F813" s="179">
        <f t="shared" si="506"/>
        <v>4.1768623025495433E-4</v>
      </c>
      <c r="G813" s="179">
        <f t="shared" si="506"/>
        <v>8.3044207554470951E-4</v>
      </c>
      <c r="H813" s="179">
        <f t="shared" si="506"/>
        <v>1.692018826355646E-3</v>
      </c>
      <c r="I813" s="179">
        <f t="shared" si="506"/>
        <v>3.488316144878793E-3</v>
      </c>
      <c r="J813" s="179">
        <f t="shared" si="506"/>
        <v>7.4063777633376288E-3</v>
      </c>
      <c r="K813" s="179">
        <f t="shared" si="506"/>
        <v>1.4957033948984655E-2</v>
      </c>
      <c r="L813" s="179">
        <f t="shared" si="506"/>
        <v>2.2754629607960819E-2</v>
      </c>
      <c r="M813" s="179">
        <f t="shared" si="506"/>
        <v>2.5244545682491012E-2</v>
      </c>
      <c r="N813" s="179">
        <f t="shared" si="506"/>
        <v>2.466535623231398E-2</v>
      </c>
      <c r="O813" s="179">
        <f t="shared" si="506"/>
        <v>2.6034197240793165E-2</v>
      </c>
      <c r="P813" s="179">
        <f t="shared" si="506"/>
        <v>2.7746841548469285E-2</v>
      </c>
      <c r="Q813" s="179">
        <f t="shared" si="506"/>
        <v>2.8645904089788937E-2</v>
      </c>
      <c r="R813" s="179">
        <f t="shared" si="506"/>
        <v>2.9754130772963554E-2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3.7783499794279905E-4</v>
      </c>
      <c r="F814" s="179">
        <f t="shared" si="509"/>
        <v>7.4799909042112052E-4</v>
      </c>
      <c r="G814" s="179">
        <f t="shared" si="509"/>
        <v>1.4762883364145424E-3</v>
      </c>
      <c r="H814" s="179">
        <f t="shared" si="509"/>
        <v>2.9653228279413364E-3</v>
      </c>
      <c r="I814" s="179">
        <f t="shared" si="509"/>
        <v>6.0015012615097178E-3</v>
      </c>
      <c r="J814" s="179">
        <f t="shared" si="509"/>
        <v>1.259217106708865E-2</v>
      </c>
      <c r="K814" s="179">
        <f t="shared" si="509"/>
        <v>2.6713770526142162E-2</v>
      </c>
      <c r="L814" s="179">
        <f t="shared" si="509"/>
        <v>5.3377925396049256E-2</v>
      </c>
      <c r="M814" s="179">
        <f t="shared" si="509"/>
        <v>8.3428684875820627E-2</v>
      </c>
      <c r="N814" s="179">
        <f t="shared" si="509"/>
        <v>9.7763173837387987E-2</v>
      </c>
      <c r="O814" s="179">
        <f t="shared" si="509"/>
        <v>9.0468903572970882E-2</v>
      </c>
      <c r="P814" s="179">
        <f t="shared" si="509"/>
        <v>9.5573888397576912E-2</v>
      </c>
      <c r="Q814" s="179">
        <f t="shared" si="509"/>
        <v>0.10179372605210035</v>
      </c>
      <c r="R814" s="179">
        <f t="shared" si="509"/>
        <v>0.10689942535297244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9.6873222639022539E-5</v>
      </c>
      <c r="F815" s="179">
        <f t="shared" si="509"/>
        <v>1.914228669915244E-4</v>
      </c>
      <c r="G815" s="179">
        <f t="shared" si="509"/>
        <v>3.7633631022770427E-4</v>
      </c>
      <c r="H815" s="179">
        <f t="shared" si="509"/>
        <v>7.4981927655181811E-4</v>
      </c>
      <c r="I815" s="179">
        <f t="shared" si="509"/>
        <v>1.4984389730287153E-3</v>
      </c>
      <c r="J815" s="179">
        <f t="shared" si="509"/>
        <v>3.0878648065899915E-3</v>
      </c>
      <c r="K815" s="179">
        <f t="shared" si="509"/>
        <v>6.469092128113074E-3</v>
      </c>
      <c r="L815" s="179">
        <f t="shared" si="509"/>
        <v>1.376821761245826E-2</v>
      </c>
      <c r="M815" s="179">
        <f t="shared" si="509"/>
        <v>2.7469251968899808E-2</v>
      </c>
      <c r="N815" s="179">
        <f t="shared" si="509"/>
        <v>4.521103212621741E-2</v>
      </c>
      <c r="O815" s="179">
        <f t="shared" si="509"/>
        <v>5.1399723354979478E-2</v>
      </c>
      <c r="P815" s="179">
        <f t="shared" si="509"/>
        <v>4.712193290774546E-2</v>
      </c>
      <c r="Q815" s="179">
        <f t="shared" si="509"/>
        <v>4.9850241170184426E-2</v>
      </c>
      <c r="R815" s="179">
        <f t="shared" si="509"/>
        <v>5.41010971042186E-2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8.1373932729064722E-6</v>
      </c>
      <c r="F816" s="179">
        <f t="shared" si="509"/>
        <v>1.6064443435833806E-5</v>
      </c>
      <c r="G816" s="179">
        <f t="shared" si="509"/>
        <v>3.1519590880716068E-5</v>
      </c>
      <c r="H816" s="179">
        <f t="shared" si="509"/>
        <v>6.253068388260533E-5</v>
      </c>
      <c r="I816" s="179">
        <f t="shared" si="509"/>
        <v>1.2406051158176737E-4</v>
      </c>
      <c r="J816" s="179">
        <f t="shared" si="509"/>
        <v>2.5252042301015972E-4</v>
      </c>
      <c r="K816" s="179">
        <f t="shared" si="509"/>
        <v>5.1938523697800517E-4</v>
      </c>
      <c r="L816" s="179">
        <f t="shared" si="509"/>
        <v>1.084343750331373E-3</v>
      </c>
      <c r="M816" s="179">
        <f t="shared" si="509"/>
        <v>2.3087680581066372E-3</v>
      </c>
      <c r="N816" s="179">
        <f t="shared" si="509"/>
        <v>4.6774940000689569E-3</v>
      </c>
      <c r="O816" s="179">
        <f t="shared" si="509"/>
        <v>7.737745330416242E-3</v>
      </c>
      <c r="P816" s="179">
        <f t="shared" si="509"/>
        <v>8.8116515209439184E-3</v>
      </c>
      <c r="Q816" s="179">
        <f t="shared" si="509"/>
        <v>8.028196448723289E-3</v>
      </c>
      <c r="R816" s="179">
        <f t="shared" si="509"/>
        <v>8.6624942908733252E-3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3.2364789059387673E-6</v>
      </c>
      <c r="F817" s="179">
        <f t="shared" si="509"/>
        <v>6.3862901109787848E-6</v>
      </c>
      <c r="G817" s="179">
        <f t="shared" si="509"/>
        <v>1.2517784002995398E-5</v>
      </c>
      <c r="H817" s="179">
        <f t="shared" si="509"/>
        <v>2.4779167491524208E-5</v>
      </c>
      <c r="I817" s="179">
        <f t="shared" si="509"/>
        <v>4.8974554704966953E-5</v>
      </c>
      <c r="J817" s="179">
        <f t="shared" si="509"/>
        <v>9.8992995167828207E-5</v>
      </c>
      <c r="K817" s="179">
        <f t="shared" si="509"/>
        <v>2.0109404506254655E-4</v>
      </c>
      <c r="L817" s="179">
        <f t="shared" si="509"/>
        <v>4.086837497236328E-4</v>
      </c>
      <c r="M817" s="179">
        <f t="shared" si="509"/>
        <v>8.6322699603943944E-4</v>
      </c>
      <c r="N817" s="179">
        <f t="shared" si="509"/>
        <v>1.8392194162206168E-3</v>
      </c>
      <c r="O817" s="179">
        <f t="shared" si="509"/>
        <v>3.7416176388823988E-3</v>
      </c>
      <c r="P817" s="179">
        <f t="shared" si="509"/>
        <v>6.2227829484986256E-3</v>
      </c>
      <c r="Q817" s="179">
        <f t="shared" si="509"/>
        <v>7.0804979806516804E-3</v>
      </c>
      <c r="R817" s="179">
        <f t="shared" si="509"/>
        <v>6.4864414711552311E-3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20.25" x14ac:dyDescent="0.3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0.15815504183495122</v>
      </c>
      <c r="F933" s="179" t="e">
        <f t="shared" si="605"/>
        <v>#DIV/0!</v>
      </c>
      <c r="G933" s="179">
        <f t="shared" si="605"/>
        <v>0.11326357641068455</v>
      </c>
      <c r="H933" s="179">
        <f t="shared" si="605"/>
        <v>9.898059709532922E-2</v>
      </c>
      <c r="I933" s="179">
        <f t="shared" si="605"/>
        <v>9.2626488908584992E-2</v>
      </c>
      <c r="J933" s="179">
        <f t="shared" si="605"/>
        <v>8.9129840687139444E-2</v>
      </c>
      <c r="K933" s="179">
        <f t="shared" si="605"/>
        <v>8.7187503409139694E-2</v>
      </c>
      <c r="L933" s="179">
        <f t="shared" si="605"/>
        <v>8.5956730839529011E-2</v>
      </c>
      <c r="M933" s="179">
        <f t="shared" si="605"/>
        <v>8.5586505965558099E-2</v>
      </c>
      <c r="N933" s="179">
        <f t="shared" si="605"/>
        <v>8.5418951094925311E-2</v>
      </c>
      <c r="O933" s="179">
        <f t="shared" si="605"/>
        <v>8.5291066762673076E-2</v>
      </c>
      <c r="P933" s="179">
        <f t="shared" si="605"/>
        <v>8.5222066430768906E-2</v>
      </c>
      <c r="Q933" s="179">
        <f t="shared" si="605"/>
        <v>8.5185953295188022E-2</v>
      </c>
      <c r="R933" s="179">
        <f t="shared" si="605"/>
        <v>8.5167173611955999E-2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0.22080455574904048</v>
      </c>
      <c r="F934" s="179">
        <f t="shared" si="605"/>
        <v>0.22753631219124479</v>
      </c>
      <c r="G934" s="179" t="e">
        <f t="shared" si="605"/>
        <v>#DIV/0!</v>
      </c>
      <c r="H934" s="179">
        <f t="shared" si="605"/>
        <v>0.16706564048111766</v>
      </c>
      <c r="I934" s="179">
        <f t="shared" si="605"/>
        <v>0.15075557622380448</v>
      </c>
      <c r="J934" s="179">
        <f t="shared" si="605"/>
        <v>0.1411917402263132</v>
      </c>
      <c r="K934" s="179">
        <f t="shared" si="605"/>
        <v>0.13563229257325427</v>
      </c>
      <c r="L934" s="179">
        <f t="shared" si="605"/>
        <v>0.13200490572722065</v>
      </c>
      <c r="M934" s="179">
        <f t="shared" si="605"/>
        <v>0.13090645967431305</v>
      </c>
      <c r="N934" s="179">
        <f t="shared" si="605"/>
        <v>0.13040562889937532</v>
      </c>
      <c r="O934" s="179">
        <f t="shared" si="605"/>
        <v>0.13002095986742837</v>
      </c>
      <c r="P934" s="179">
        <f t="shared" si="605"/>
        <v>0.1298129911715023</v>
      </c>
      <c r="Q934" s="179">
        <f t="shared" si="605"/>
        <v>0.12970404112359804</v>
      </c>
      <c r="R934" s="179">
        <f t="shared" si="605"/>
        <v>0.12964735906134955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0.38145841214887066</v>
      </c>
      <c r="F935" s="179">
        <f t="shared" si="605"/>
        <v>0.38416447072498811</v>
      </c>
      <c r="G935" s="179">
        <f t="shared" si="605"/>
        <v>0.39350970642612998</v>
      </c>
      <c r="H935" s="179" t="e">
        <f t="shared" si="605"/>
        <v>#DIV/0!</v>
      </c>
      <c r="I935" s="179">
        <f t="shared" si="605"/>
        <v>0.30545080058470603</v>
      </c>
      <c r="J935" s="179">
        <f t="shared" si="605"/>
        <v>0.27603590030867237</v>
      </c>
      <c r="K935" s="179">
        <f t="shared" si="605"/>
        <v>0.25761254604160699</v>
      </c>
      <c r="L935" s="179">
        <f t="shared" si="605"/>
        <v>0.24497136232225006</v>
      </c>
      <c r="M935" s="179">
        <f t="shared" si="605"/>
        <v>0.24110075866062974</v>
      </c>
      <c r="N935" s="179">
        <f t="shared" si="605"/>
        <v>0.23931063909433689</v>
      </c>
      <c r="O935" s="179">
        <f t="shared" si="605"/>
        <v>0.23791840095211528</v>
      </c>
      <c r="P935" s="179">
        <f t="shared" si="605"/>
        <v>0.23716266575733674</v>
      </c>
      <c r="Q935" s="179">
        <f t="shared" si="605"/>
        <v>0.23676599441134502</v>
      </c>
      <c r="R935" s="179">
        <f t="shared" si="605"/>
        <v>0.23655943689877479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0.34924549166064961</v>
      </c>
      <c r="F936" s="179">
        <f t="shared" si="605"/>
        <v>0.33911333590249793</v>
      </c>
      <c r="G936" s="179">
        <f t="shared" si="605"/>
        <v>0.34246334017240848</v>
      </c>
      <c r="H936" s="179">
        <f t="shared" si="605"/>
        <v>0.34841211417189005</v>
      </c>
      <c r="I936" s="179" t="e">
        <f t="shared" si="605"/>
        <v>#DIV/0!</v>
      </c>
      <c r="J936" s="179">
        <f t="shared" si="605"/>
        <v>0.2853076245457658</v>
      </c>
      <c r="K936" s="179">
        <f t="shared" si="605"/>
        <v>0.25649662654718391</v>
      </c>
      <c r="L936" s="179">
        <f t="shared" si="605"/>
        <v>0.23507916520505986</v>
      </c>
      <c r="M936" s="179">
        <f t="shared" si="605"/>
        <v>0.22842658634895749</v>
      </c>
      <c r="N936" s="179">
        <f t="shared" si="605"/>
        <v>0.22527121482004892</v>
      </c>
      <c r="O936" s="179">
        <f t="shared" si="605"/>
        <v>0.22275862557007939</v>
      </c>
      <c r="P936" s="179">
        <f t="shared" si="605"/>
        <v>0.22138434462249165</v>
      </c>
      <c r="Q936" s="179">
        <f t="shared" si="605"/>
        <v>0.22066036526289842</v>
      </c>
      <c r="R936" s="179">
        <f t="shared" si="605"/>
        <v>0.22028271476950889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0.18824612008035918</v>
      </c>
      <c r="F937" s="179">
        <f t="shared" si="608"/>
        <v>0.18052521853763154</v>
      </c>
      <c r="G937" s="179">
        <f t="shared" si="608"/>
        <v>0.17590958676475849</v>
      </c>
      <c r="H937" s="179">
        <f t="shared" si="608"/>
        <v>0.17800073542013695</v>
      </c>
      <c r="I937" s="179">
        <f t="shared" si="608"/>
        <v>0.18848472830639915</v>
      </c>
      <c r="J937" s="179" t="e">
        <f t="shared" si="608"/>
        <v>#DIV/0!</v>
      </c>
      <c r="K937" s="179">
        <f t="shared" si="608"/>
        <v>0.15466652028046912</v>
      </c>
      <c r="L937" s="179">
        <f t="shared" si="608"/>
        <v>0.1343459799946794</v>
      </c>
      <c r="M937" s="179">
        <f t="shared" si="608"/>
        <v>0.12794475207135098</v>
      </c>
      <c r="N937" s="179">
        <f t="shared" si="608"/>
        <v>0.12477359383264286</v>
      </c>
      <c r="O937" s="179">
        <f t="shared" si="608"/>
        <v>0.12213094821212642</v>
      </c>
      <c r="P937" s="179">
        <f t="shared" si="608"/>
        <v>0.12066414521728021</v>
      </c>
      <c r="Q937" s="179">
        <f t="shared" si="608"/>
        <v>0.1198858120890524</v>
      </c>
      <c r="R937" s="179">
        <f t="shared" si="608"/>
        <v>0.1194783959206112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8.5919585307200175E-2</v>
      </c>
      <c r="F938" s="179">
        <f t="shared" si="608"/>
        <v>8.2125306319177013E-2</v>
      </c>
      <c r="G938" s="179">
        <f t="shared" si="608"/>
        <v>7.9053974920646405E-2</v>
      </c>
      <c r="H938" s="179">
        <f t="shared" si="608"/>
        <v>7.7288926057838755E-2</v>
      </c>
      <c r="I938" s="179">
        <f t="shared" si="608"/>
        <v>8.1163162762805635E-2</v>
      </c>
      <c r="J938" s="179">
        <f t="shared" si="608"/>
        <v>8.7117035760335526E-2</v>
      </c>
      <c r="K938" s="179" t="e">
        <f t="shared" si="608"/>
        <v>#DIV/0!</v>
      </c>
      <c r="L938" s="179">
        <f t="shared" si="608"/>
        <v>6.6745700564164998E-2</v>
      </c>
      <c r="M938" s="179">
        <f t="shared" si="608"/>
        <v>6.1989585754974215E-2</v>
      </c>
      <c r="N938" s="179">
        <f t="shared" si="608"/>
        <v>5.9464135519200392E-2</v>
      </c>
      <c r="O938" s="179">
        <f t="shared" si="608"/>
        <v>5.7176639090509289E-2</v>
      </c>
      <c r="P938" s="179">
        <f t="shared" si="608"/>
        <v>5.5872620247316811E-2</v>
      </c>
      <c r="Q938" s="179">
        <f t="shared" si="608"/>
        <v>5.5171115141779956E-2</v>
      </c>
      <c r="R938" s="179">
        <f t="shared" si="608"/>
        <v>5.4801430244801184E-2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3.5830962447289623E-2</v>
      </c>
      <c r="F939" s="179">
        <f t="shared" si="608"/>
        <v>3.4220175050268462E-2</v>
      </c>
      <c r="G939" s="179">
        <f t="shared" si="608"/>
        <v>3.2833475941307172E-2</v>
      </c>
      <c r="H939" s="179">
        <f t="shared" si="608"/>
        <v>3.1708568348670148E-2</v>
      </c>
      <c r="I939" s="179">
        <f t="shared" si="608"/>
        <v>3.2206264019511051E-2</v>
      </c>
      <c r="J939" s="179">
        <f t="shared" si="608"/>
        <v>3.4175131314476088E-2</v>
      </c>
      <c r="K939" s="179">
        <f t="shared" si="608"/>
        <v>3.642601353409531E-2</v>
      </c>
      <c r="L939" s="179" t="e">
        <f t="shared" si="608"/>
        <v>#DIV/0!</v>
      </c>
      <c r="M939" s="179">
        <f t="shared" si="608"/>
        <v>2.8316786675058148E-2</v>
      </c>
      <c r="N939" s="179">
        <f t="shared" si="608"/>
        <v>2.6674754260872343E-2</v>
      </c>
      <c r="O939" s="179">
        <f t="shared" si="608"/>
        <v>2.4941373276803205E-2</v>
      </c>
      <c r="P939" s="179">
        <f t="shared" si="608"/>
        <v>2.3907789169452985E-2</v>
      </c>
      <c r="Q939" s="179">
        <f t="shared" si="608"/>
        <v>2.3337880694313261E-2</v>
      </c>
      <c r="R939" s="179">
        <f t="shared" si="608"/>
        <v>2.3033706872333408E-2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2.993889779065817E-2</v>
      </c>
      <c r="F940" s="179">
        <f t="shared" si="608"/>
        <v>2.8587030041184285E-2</v>
      </c>
      <c r="G940" s="179">
        <f t="shared" si="608"/>
        <v>2.7406006445199652E-2</v>
      </c>
      <c r="H940" s="179">
        <f t="shared" si="608"/>
        <v>2.637985159025627E-2</v>
      </c>
      <c r="I940" s="179">
        <f t="shared" si="608"/>
        <v>2.6480638707912431E-2</v>
      </c>
      <c r="J940" s="179">
        <f t="shared" si="608"/>
        <v>2.7155568252423615E-2</v>
      </c>
      <c r="K940" s="179">
        <f t="shared" si="608"/>
        <v>2.8612289609626647E-2</v>
      </c>
      <c r="L940" s="179">
        <f t="shared" si="608"/>
        <v>2.7626871557054421E-2</v>
      </c>
      <c r="M940" s="179" t="e">
        <f t="shared" si="608"/>
        <v>#DIV/0!</v>
      </c>
      <c r="N940" s="179">
        <f t="shared" si="608"/>
        <v>2.4974711002457052E-2</v>
      </c>
      <c r="O940" s="179">
        <f t="shared" si="608"/>
        <v>2.2514548591232128E-2</v>
      </c>
      <c r="P940" s="179">
        <f t="shared" si="608"/>
        <v>2.0935813134177465E-2</v>
      </c>
      <c r="Q940" s="179">
        <f t="shared" si="608"/>
        <v>2.0029104519019413E-2</v>
      </c>
      <c r="R940" s="179">
        <f t="shared" si="608"/>
        <v>1.9534115312527994E-2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0.10797451011955581</v>
      </c>
      <c r="F941" s="179">
        <f t="shared" si="611"/>
        <v>0.10309362884539937</v>
      </c>
      <c r="G941" s="179">
        <f t="shared" si="611"/>
        <v>9.8814067576774023E-2</v>
      </c>
      <c r="H941" s="179">
        <f t="shared" si="611"/>
        <v>9.5034507193510545E-2</v>
      </c>
      <c r="I941" s="179">
        <f t="shared" si="611"/>
        <v>9.5097282356660484E-2</v>
      </c>
      <c r="J941" s="179">
        <f t="shared" si="611"/>
        <v>9.6368878808788819E-2</v>
      </c>
      <c r="K941" s="179">
        <f t="shared" si="611"/>
        <v>9.8119749489468694E-2</v>
      </c>
      <c r="L941" s="179">
        <f t="shared" si="611"/>
        <v>9.5386243373108928E-2</v>
      </c>
      <c r="M941" s="179">
        <f t="shared" si="611"/>
        <v>0.10256014444728703</v>
      </c>
      <c r="N941" s="179" t="e">
        <f t="shared" si="611"/>
        <v>#DIV/0!</v>
      </c>
      <c r="O941" s="179">
        <f t="shared" si="611"/>
        <v>9.1669315176096847E-2</v>
      </c>
      <c r="P941" s="179">
        <f t="shared" si="611"/>
        <v>8.1874944105864489E-2</v>
      </c>
      <c r="Q941" s="179">
        <f t="shared" si="611"/>
        <v>7.5871334684925851E-2</v>
      </c>
      <c r="R941" s="179">
        <f t="shared" si="611"/>
        <v>7.2472204208657007E-2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5.545939813665908E-2</v>
      </c>
      <c r="F942" s="179">
        <f t="shared" si="611"/>
        <v>5.2951720323960914E-2</v>
      </c>
      <c r="G942" s="179">
        <f t="shared" si="611"/>
        <v>5.0750995453642506E-2</v>
      </c>
      <c r="H942" s="179">
        <f t="shared" si="611"/>
        <v>4.8799544226388443E-2</v>
      </c>
      <c r="I942" s="179">
        <f t="shared" si="611"/>
        <v>4.8792704079299823E-2</v>
      </c>
      <c r="J942" s="179">
        <f t="shared" si="611"/>
        <v>4.9288291294149467E-2</v>
      </c>
      <c r="K942" s="179">
        <f t="shared" si="611"/>
        <v>4.959046238059759E-2</v>
      </c>
      <c r="L942" s="179">
        <f t="shared" si="611"/>
        <v>4.675707524452357E-2</v>
      </c>
      <c r="M942" s="179">
        <f t="shared" si="611"/>
        <v>5.0153103734190289E-2</v>
      </c>
      <c r="N942" s="179">
        <f t="shared" si="611"/>
        <v>5.7697052443958147E-2</v>
      </c>
      <c r="O942" s="179" t="e">
        <f t="shared" si="611"/>
        <v>#DIV/0!</v>
      </c>
      <c r="P942" s="179">
        <f t="shared" si="611"/>
        <v>4.7775178225847023E-2</v>
      </c>
      <c r="Q942" s="179">
        <f t="shared" si="611"/>
        <v>4.2422378232794718E-2</v>
      </c>
      <c r="R942" s="179">
        <f t="shared" si="611"/>
        <v>3.9215137640308463E-2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9.3250215992081737E-3</v>
      </c>
      <c r="F943" s="179">
        <f t="shared" si="611"/>
        <v>8.9033480848385704E-3</v>
      </c>
      <c r="G943" s="179">
        <f t="shared" si="611"/>
        <v>8.5332059565649439E-3</v>
      </c>
      <c r="H943" s="179">
        <f t="shared" si="611"/>
        <v>8.2046596616044826E-3</v>
      </c>
      <c r="I943" s="179">
        <f t="shared" si="611"/>
        <v>8.2018621127988439E-3</v>
      </c>
      <c r="J943" s="179">
        <f t="shared" si="611"/>
        <v>8.2784922112043389E-3</v>
      </c>
      <c r="K943" s="179">
        <f t="shared" si="611"/>
        <v>8.3028159885607244E-3</v>
      </c>
      <c r="L943" s="179">
        <f t="shared" si="611"/>
        <v>7.7357656137839311E-3</v>
      </c>
      <c r="M943" s="179">
        <f t="shared" si="611"/>
        <v>8.0375649089557983E-3</v>
      </c>
      <c r="N943" s="179">
        <f t="shared" si="611"/>
        <v>9.081149912419921E-3</v>
      </c>
      <c r="O943" s="179">
        <f t="shared" si="611"/>
        <v>9.9888775241845883E-3</v>
      </c>
      <c r="P943" s="179" t="e">
        <f t="shared" si="611"/>
        <v>#DIV/0!</v>
      </c>
      <c r="Q943" s="179">
        <f t="shared" si="611"/>
        <v>8.1548529551310651E-3</v>
      </c>
      <c r="R943" s="179">
        <f t="shared" si="611"/>
        <v>7.2172872319842141E-3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7.3618572047734199E-3</v>
      </c>
      <c r="F944" s="179">
        <f t="shared" si="611"/>
        <v>7.0289514527160993E-3</v>
      </c>
      <c r="G944" s="179">
        <f t="shared" si="611"/>
        <v>6.7367126347917475E-3</v>
      </c>
      <c r="H944" s="179">
        <f t="shared" si="611"/>
        <v>6.4772503033852747E-3</v>
      </c>
      <c r="I944" s="179">
        <f t="shared" si="611"/>
        <v>6.4747180891265152E-3</v>
      </c>
      <c r="J944" s="179">
        <f t="shared" si="611"/>
        <v>6.533897072757742E-3</v>
      </c>
      <c r="K944" s="179">
        <f t="shared" si="611"/>
        <v>6.5478417023896287E-3</v>
      </c>
      <c r="L944" s="179">
        <f t="shared" si="611"/>
        <v>6.0808947621233955E-3</v>
      </c>
      <c r="M944" s="179">
        <f t="shared" si="611"/>
        <v>6.2441907307149228E-3</v>
      </c>
      <c r="N944" s="179">
        <f t="shared" si="611"/>
        <v>6.8147576832558229E-3</v>
      </c>
      <c r="O944" s="179">
        <f t="shared" si="611"/>
        <v>7.3499299456355038E-3</v>
      </c>
      <c r="P944" s="179">
        <f t="shared" si="611"/>
        <v>8.080548606348199E-3</v>
      </c>
      <c r="Q944" s="179" t="e">
        <f t="shared" si="611"/>
        <v>#DIV/0!</v>
      </c>
      <c r="R944" s="179">
        <f t="shared" si="611"/>
        <v>6.5652944226097763E-3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20.25" x14ac:dyDescent="0.3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0.15164922536876635</v>
      </c>
      <c r="F1058" s="199">
        <f t="array" ref="F1058">IF(F33=MAX(IF(ISNUMBER($E$33:$DT$33),$E$33:$DT$33)),0,SUM(IF($D$805:$D$924&gt;=F33+1,IF($D$805:$D$924&lt;=MAX(IF(ISNUMBER($E$33:$DT$33),$E$33:$DT$33)),F$805:F$924))))</f>
        <v>0.11889494710894574</v>
      </c>
      <c r="G1058" s="199">
        <f t="array" ref="G1058">IF(G33=MAX(IF(ISNUMBER($E$33:$DT$33),$E$33:$DT$33)),0,SUM(IF($D$805:$D$924&gt;=G33+1,IF($D$805:$D$924&lt;=MAX(IF(ISNUMBER($E$33:$DT$33),$E$33:$DT$33)),G$805:G$924))))</f>
        <v>6.2395840148114556E-2</v>
      </c>
      <c r="H1058" s="199">
        <f t="array" ref="H1058">IF(H33=MAX(IF(ISNUMBER($E$33:$DT$33),$E$33:$DT$33)),0,SUM(IF($D$805:$D$924&gt;=H33+1,IF($D$805:$D$924&lt;=MAX(IF(ISNUMBER($E$33:$DT$33),$E$33:$DT$33)),H$805:H$924))))</f>
        <v>3.1345351937656037E-2</v>
      </c>
      <c r="I1058" s="199">
        <f t="array" ref="I1058">IF(I33=MAX(IF(ISNUMBER($E$33:$DT$33),$E$33:$DT$33)),0,SUM(IF($D$805:$D$924&gt;=I33+1,IF($D$805:$D$924&lt;=MAX(IF(ISNUMBER($E$33:$DT$33),$E$33:$DT$33)),I$805:I$924))))</f>
        <v>2.0021924892524981E-2</v>
      </c>
      <c r="J1058" s="199">
        <f t="array" ref="J1058">IF(J33=MAX(IF(ISNUMBER($E$33:$DT$33),$E$33:$DT$33)),0,SUM(IF($D$805:$D$924&gt;=J33+1,IF($D$805:$D$924&lt;=MAX(IF(ISNUMBER($E$33:$DT$33),$E$33:$DT$33)),J$805:J$924))))</f>
        <v>2.343792705519426E-2</v>
      </c>
      <c r="K1058" s="199">
        <f t="array" ref="K1058">IF(K33=MAX(IF(ISNUMBER($E$33:$DT$33),$E$33:$DT$33)),0,SUM(IF($D$805:$D$924&gt;=K33+1,IF($D$805:$D$924&lt;=MAX(IF(ISNUMBER($E$33:$DT$33),$E$33:$DT$33)),K$805:K$924))))</f>
        <v>3.3903341936295787E-2</v>
      </c>
      <c r="L1058" s="199">
        <f t="array" ref="L1058">IF(L33=MAX(IF(ISNUMBER($E$33:$DT$33),$E$33:$DT$33)),0,SUM(IF($D$805:$D$924&gt;=L33+1,IF($D$805:$D$924&lt;=MAX(IF(ISNUMBER($E$33:$DT$33),$E$33:$DT$33)),L$805:L$924))))</f>
        <v>1.5261245112513266E-2</v>
      </c>
      <c r="M1058" s="199">
        <f t="array" ref="M1058">IF(M33=MAX(IF(ISNUMBER($E$33:$DT$33),$E$33:$DT$33)),0,SUM(IF($D$805:$D$924&gt;=M33+1,IF($D$805:$D$924&lt;=MAX(IF(ISNUMBER($E$33:$DT$33),$E$33:$DT$33)),M$805:M$924))))</f>
        <v>3.1719950541460769E-3</v>
      </c>
      <c r="N1058" s="199">
        <f t="array" ref="N1058">IF(N33=MAX(IF(ISNUMBER($E$33:$DT$33),$E$33:$DT$33)),0,SUM(IF($D$805:$D$924&gt;=N33+1,IF($D$805:$D$924&lt;=MAX(IF(ISNUMBER($E$33:$DT$33),$E$33:$DT$33)),N$805:N$924))))</f>
        <v>1.8392194162206168E-3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20.25" x14ac:dyDescent="0.3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9.2626488908584992E-2</v>
      </c>
      <c r="J1065" s="199">
        <f t="array" ref="J1065">IF(J32=MIN($E$12:$DT$12),0,SUM(IF($D$932:$D$1051&gt;=MIN($E$12:$DT$12),IF($D$932:$D$1051&lt;=J32-1,J$932:J$1051))))</f>
        <v>0.23032158091345264</v>
      </c>
      <c r="K1065" s="199">
        <f t="array" ref="K1065">IF(K32=MIN($E$12:$DT$12),0,SUM(IF($D$932:$D$1051&gt;=MIN($E$12:$DT$12),IF($D$932:$D$1051&lt;=K32-1,K$932:K$1051))))</f>
        <v>0.48043234202400098</v>
      </c>
      <c r="L1065" s="199">
        <f t="array" ref="L1065">IF(L32=MIN($E$12:$DT$12),0,SUM(IF($D$932:$D$1051&gt;=MIN($E$12:$DT$12),IF($D$932:$D$1051&lt;=L32-1,L$932:L$1051))))</f>
        <v>0.69801216409405964</v>
      </c>
      <c r="M1065" s="199">
        <f t="array" ref="M1065">IF(M32=MIN($E$12:$DT$12),0,SUM(IF($D$932:$D$1051&gt;=MIN($E$12:$DT$12),IF($D$932:$D$1051&lt;=M32-1,M$932:M$1051))))</f>
        <v>0.81396506272080926</v>
      </c>
      <c r="N1065" s="199">
        <f t="array" ref="N1065">IF(N32=MIN($E$12:$DT$12),0,SUM(IF($D$932:$D$1051&gt;=MIN($E$12:$DT$12),IF($D$932:$D$1051&lt;=N32-1,N$932:N$1051))))</f>
        <v>0.86464416326052962</v>
      </c>
      <c r="O1065" s="199">
        <f t="array" ref="O1065">IF(O32=MIN($E$12:$DT$12),0,SUM(IF($D$932:$D$1051&gt;=MIN($E$12:$DT$12),IF($D$932:$D$1051&lt;=O32-1,O$932:O$1051))))</f>
        <v>0.88023801373173516</v>
      </c>
      <c r="P1065" s="199">
        <f t="array" ref="P1065">IF(P32=MIN($E$12:$DT$12),0,SUM(IF($D$932:$D$1051&gt;=MIN($E$12:$DT$12),IF($D$932:$D$1051&lt;=P32-1,P$932:P$1051))))</f>
        <v>0.89496243575032708</v>
      </c>
      <c r="Q1065" s="199">
        <f t="array" ref="Q1065">IF(Q32=MIN($E$12:$DT$12),0,SUM(IF($D$932:$D$1051&gt;=MIN($E$12:$DT$12),IF($D$932:$D$1051&lt;=Q32-1,Q$932:Q$1051))))</f>
        <v>0.96661160122212042</v>
      </c>
      <c r="R1065" s="199">
        <f t="array" ref="R1065">IF(R32=MIN($E$12:$DT$12),0,SUM(IF($D$932:$D$1051&gt;=MIN($E$12:$DT$12),IF($D$932:$D$1051&lt;=R32-1,R$932:R$1051))))</f>
        <v>1.0001916745408284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20.25" x14ac:dyDescent="0.3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0.33913619127259875</v>
      </c>
      <c r="F1072" s="199">
        <f t="array" ref="F1072">(F$545)*SUM(IF($E$12:$DT$12&gt;=F32,IF($E$12:$DT$12&lt;=F33,$E$15:$DT$15)))</f>
        <v>0.68016795308398748</v>
      </c>
      <c r="G1072" s="199">
        <f t="array" ref="G1072">(G$545)*SUM(IF($E$12:$DT$12&gt;=G32,IF($E$12:$DT$12&lt;=G33,$E$15:$DT$15)))</f>
        <v>0.96963608832504855</v>
      </c>
      <c r="H1072" s="199">
        <f t="array" ref="H1072">(H$545)*SUM(IF($E$12:$DT$12&gt;=H32,IF($E$12:$DT$12&lt;=H33,$E$15:$DT$15)))</f>
        <v>1.0976715209665711</v>
      </c>
      <c r="I1072" s="199">
        <f t="array" ref="I1072">(I$545)*SUM(IF($E$12:$DT$12&gt;=I32,IF($E$12:$DT$12&lt;=I33,$E$15:$DT$15)))</f>
        <v>1.0544915581631016</v>
      </c>
      <c r="J1072" s="199">
        <f t="array" ref="J1072">(J$545)*SUM(IF($E$12:$DT$12&gt;=J32,IF($E$12:$DT$12&lt;=J33,$E$15:$DT$15)))</f>
        <v>0.91422634448392814</v>
      </c>
      <c r="K1072" s="199">
        <f t="array" ref="K1072">(K$545)*SUM(IF($E$12:$DT$12&gt;=K32,IF($E$12:$DT$12&lt;=K33,$E$15:$DT$15)))</f>
        <v>0.61069033877177614</v>
      </c>
      <c r="L1072" s="199">
        <f t="array" ref="L1072">(L$545)*SUM(IF($E$12:$DT$12&gt;=L32,IF($E$12:$DT$12&lt;=L33,$E$15:$DT$15)))</f>
        <v>0.36916643538222282</v>
      </c>
      <c r="M1072" s="199">
        <f t="array" ref="M1072">(M$545)*SUM(IF($E$12:$DT$12&gt;=M32,IF($E$12:$DT$12&lt;=M33,$E$15:$DT$15)))</f>
        <v>0.26568849718293824</v>
      </c>
      <c r="N1072" s="199">
        <f t="array" ref="N1072">(N$545)*SUM(IF($E$12:$DT$12&gt;=N32,IF($E$12:$DT$12&lt;=N33,$E$15:$DT$15)))</f>
        <v>0.21596773856804802</v>
      </c>
      <c r="O1072" s="199">
        <f t="array" ref="O1072">(O$545)*SUM(IF($E$12:$DT$12&gt;=O32,IF($E$12:$DT$12&lt;=O33,$E$15:$DT$15)))</f>
        <v>0.19468213801709039</v>
      </c>
      <c r="P1072" s="199">
        <f t="array" ref="P1072">(P$545)*SUM(IF($E$12:$DT$12&gt;=P32,IF($E$12:$DT$12&lt;=P33,$E$15:$DT$15)))</f>
        <v>0.17020400569402203</v>
      </c>
      <c r="Q1072" s="199">
        <f t="array" ref="Q1072">(Q$545)*SUM(IF($E$12:$DT$12&gt;=Q32,IF($E$12:$DT$12&lt;=Q33,$E$15:$DT$15)))</f>
        <v>6.9388880210386458E-2</v>
      </c>
      <c r="R1072" s="199">
        <f t="array" ref="R1072">(R$545)*SUM(IF($E$12:$DT$12&gt;=R32,IF($E$12:$DT$12&lt;=R33,$E$15:$DT$15)))</f>
        <v>1.66056474042676E-2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75" x14ac:dyDescent="0.2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0.4907854166413651</v>
      </c>
      <c r="F1079" s="199">
        <f t="shared" si="705"/>
        <v>0.79906290019293325</v>
      </c>
      <c r="G1079" s="199">
        <f t="shared" si="705"/>
        <v>1.0320319284731632</v>
      </c>
      <c r="H1079" s="199">
        <f t="shared" si="705"/>
        <v>1.1290168729042271</v>
      </c>
      <c r="I1079" s="199">
        <f t="shared" si="705"/>
        <v>1.1671399719642115</v>
      </c>
      <c r="J1079" s="199">
        <f t="shared" si="705"/>
        <v>1.167985852452575</v>
      </c>
      <c r="K1079" s="199">
        <f t="shared" si="705"/>
        <v>1.1250260227320728</v>
      </c>
      <c r="L1079" s="199">
        <f t="shared" si="705"/>
        <v>1.0824398445887957</v>
      </c>
      <c r="M1079" s="199">
        <f t="shared" si="705"/>
        <v>1.0828255549578936</v>
      </c>
      <c r="N1079" s="199">
        <f t="shared" si="705"/>
        <v>1.0824511212447983</v>
      </c>
      <c r="O1079" s="199">
        <f t="shared" si="705"/>
        <v>1.0749201517488256</v>
      </c>
      <c r="P1079" s="199">
        <f t="shared" si="705"/>
        <v>1.0651664414443491</v>
      </c>
      <c r="Q1079" s="199">
        <f t="shared" si="705"/>
        <v>1.0360004814325068</v>
      </c>
      <c r="R1079" s="199">
        <f t="shared" si="705"/>
        <v>1.0167973219450959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75" x14ac:dyDescent="0.2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75" x14ac:dyDescent="0.2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1.167985852452575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0.1438252459135809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0.65226848974518337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0.13300186451211932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2.0078317921812857E-2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2578125" defaultRowHeight="12.75" x14ac:dyDescent="0.2"/>
  <sheetData>
    <row r="1" spans="1:9" ht="18" x14ac:dyDescent="0.25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8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18" x14ac:dyDescent="0.2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8" x14ac:dyDescent="0.25">
      <c r="A4" s="39"/>
      <c r="B4" s="39"/>
      <c r="C4" s="39"/>
      <c r="D4" s="39"/>
      <c r="E4" s="39"/>
      <c r="F4" s="39"/>
      <c r="G4" s="39"/>
      <c r="H4" s="39"/>
      <c r="I4" s="39"/>
    </row>
    <row r="5" spans="1:9" ht="18" x14ac:dyDescent="0.25">
      <c r="A5" s="39"/>
      <c r="B5" s="39"/>
      <c r="C5" s="39"/>
      <c r="D5" s="39"/>
      <c r="E5" s="39"/>
      <c r="F5" s="39"/>
      <c r="G5" s="39"/>
      <c r="H5" s="39"/>
      <c r="I5" s="39"/>
    </row>
    <row r="6" spans="1:9" ht="18" x14ac:dyDescent="0.25">
      <c r="A6" s="39"/>
      <c r="B6" s="39"/>
      <c r="C6" s="39"/>
      <c r="D6" s="39"/>
      <c r="E6" s="39"/>
      <c r="F6" s="39"/>
      <c r="G6" s="39"/>
      <c r="H6" s="39"/>
      <c r="I6" s="39"/>
    </row>
    <row r="7" spans="1:9" ht="18" x14ac:dyDescent="0.25">
      <c r="A7" s="39"/>
      <c r="B7" s="39"/>
      <c r="C7" s="39"/>
      <c r="D7" s="39"/>
      <c r="E7" s="39"/>
      <c r="F7" s="39"/>
      <c r="G7" s="39"/>
      <c r="H7" s="39"/>
      <c r="I7" s="39"/>
    </row>
    <row r="8" spans="1:9" ht="18" x14ac:dyDescent="0.25">
      <c r="A8" s="39"/>
      <c r="B8" s="39"/>
      <c r="C8" s="39"/>
      <c r="D8" s="39"/>
      <c r="E8" s="39"/>
      <c r="F8" s="39"/>
      <c r="G8" s="39"/>
      <c r="H8" s="39"/>
      <c r="I8" s="39"/>
    </row>
    <row r="9" spans="1:9" ht="18" x14ac:dyDescent="0.25">
      <c r="A9" s="39"/>
      <c r="B9" s="39"/>
      <c r="C9" s="39"/>
      <c r="D9" s="39"/>
      <c r="E9" s="39"/>
      <c r="F9" s="39"/>
      <c r="G9" s="39"/>
      <c r="H9" s="39"/>
      <c r="I9" s="39"/>
    </row>
    <row r="10" spans="1:9" ht="18" x14ac:dyDescent="0.2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8" x14ac:dyDescent="0.2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8" x14ac:dyDescent="0.2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8" x14ac:dyDescent="0.2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8" x14ac:dyDescent="0.2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8" x14ac:dyDescent="0.2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8" x14ac:dyDescent="0.2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8" x14ac:dyDescent="0.2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8" x14ac:dyDescent="0.2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8" x14ac:dyDescent="0.2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8" x14ac:dyDescent="0.2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8" x14ac:dyDescent="0.2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8" x14ac:dyDescent="0.2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8" x14ac:dyDescent="0.2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8" x14ac:dyDescent="0.2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8" x14ac:dyDescent="0.2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8" x14ac:dyDescent="0.2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8" x14ac:dyDescent="0.2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8" x14ac:dyDescent="0.2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8" x14ac:dyDescent="0.2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8" x14ac:dyDescent="0.2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8" x14ac:dyDescent="0.2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8" x14ac:dyDescent="0.2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8" x14ac:dyDescent="0.2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8" x14ac:dyDescent="0.2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8" x14ac:dyDescent="0.2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8" x14ac:dyDescent="0.2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8" x14ac:dyDescent="0.2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2021-07-01T10:18:54Z</dcterms:modified>
</cp:coreProperties>
</file>