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reiros\PythonProject_Other\datasets\"/>
    </mc:Choice>
  </mc:AlternateContent>
  <bookViews>
    <workbookView xWindow="-108" yWindow="-108" windowWidth="25824" windowHeight="14016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3" l="1"/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K37" i="13"/>
  <c r="C15" i="13" s="1"/>
  <c r="K43" i="13"/>
  <c r="C21" i="13" s="1"/>
  <c r="J33" i="13"/>
  <c r="K33" i="13" s="1"/>
  <c r="C11" i="13" s="1"/>
  <c r="J36" i="13"/>
  <c r="K36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828" i="11" s="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807" i="11" s="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<sst xmlns="http://schemas.openxmlformats.org/spreadsheetml/2006/main" count="401" uniqueCount="226">
  <si>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</si>
  <si>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</si>
  <si>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</si>
  <si>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</si>
  <si>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</si>
  <si>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</si>
  <si>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</si>
  <si>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</si>
  <si>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</si>
  <si>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</si>
  <si>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</si>
  <si>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</si>
  <si>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</si>
  <si>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</si>
  <si>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</si>
  <si>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</si>
  <si>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</si>
  <si>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</si>
  <si>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</si>
  <si>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</si>
  <si>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</si>
  <si>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</si>
  <si>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</si>
  <si>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</si>
  <si>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</si>
  <si>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</si>
  <si>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</si>
  <si>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</si>
  <si>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</si>
  <si>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</si>
  <si>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</si>
  <si>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</si>
  <si>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</si>
  <si>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</si>
  <si>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</si>
  <si>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</si>
  <si>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</si>
  <si>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</si>
  <si>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</si>
  <si>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</si>
  <si>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</si>
  <si>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</si>
  <si>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</si>
  <si>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</si>
  <si>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</si>
  <si>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</si>
  <si>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</si>
  <si>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</si>
  <si>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</si>
  <si>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</si>
  <si>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</si>
  <si>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</si>
  <si>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</si>
  <si>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</si>
  <si>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</si>
  <si>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</si>
  <si>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</si>
  <si>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</si>
  <si>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</si>
  <si>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</si>
  <si>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</si>
  <si>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</si>
  <si>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</si>
  <si>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</si>
  <si>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</si>
  <si>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</si>
  <si>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</si>
  <si>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</si>
  <si>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</si>
  <si>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</si>
  <si>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</si>
  <si>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</si>
  <si>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</si>
  <si>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</si>
  <si>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</si>
  <si>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</si>
  <si>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</si>
  <si>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</si>
  <si>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</si>
  <si>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</si>
  <si>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</si>
  <si>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</si>
  <si>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</si>
  <si>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</si>
  <si>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</si>
  <si>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</si>
  <si>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</si>
  <si>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</si>
  <si>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</si>
  <si>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</si>
  <si>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</si>
  <si>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</si>
  <si>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</si>
  <si>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</si>
  <si>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</si>
  <si>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</si>
  <si>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</si>
  <si>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</si>
  <si>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</si>
  <si>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</si>
  <si>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</si>
  <si>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</si>
  <si>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</si>
  <si>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</si>
  <si>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</si>
  <si>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</si>
  <si>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</si>
  <si>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</si>
  <si>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</si>
  <si>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</si>
  <si>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</si>
  <si>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</si>
  <si>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</si>
  <si>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</si>
  <si>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</si>
  <si>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</si>
  <si>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</si>
  <si>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</si>
  <si>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</si>
  <si>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</si>
  <si>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</si>
  <si>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</si>
  <si>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</si>
  <si>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</si>
  <si>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</si>
  <si>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</si>
  <si>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</si>
  <si>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</si>
  <si>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</si>
  <si>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</si>
  <si>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</si>
  <si>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</si>
  <si>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</si>
  <si>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</si>
  <si>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</si>
  <si>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</si>
  <si>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</si>
  <si>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</si>
  <si>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</si>
  <si>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</si>
  <si>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</si>
  <si>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</si>
  <si>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</si>
  <si>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</si>
  <si>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</si>
  <si>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</si>
  <si>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</si>
  <si>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</si>
  <si>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</si>
  <si>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</si>
  <si>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</si>
  <si>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</si>
  <si>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</si>
  <si>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</si>
  <si>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</si>
  <si>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</si>
  <si>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</si>
  <si>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</si>
  <si>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</si>
  <si>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</si>
  <si>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</si>
  <si>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</si>
  <si>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</si>
  <si>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</si>
  <si>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</si>
  <si>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</si>
  <si>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</si>
  <si>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</si>
  <si>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</si>
  <si>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</si>
  <si>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</si>
  <si>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</si>
  <si>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</si>
  <si>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</si>
  <si>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</si>
  <si>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</si>
  <si>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</si>
  <si>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</si>
  <si>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</si>
  <si>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</si>
  <si>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</si>
  <si>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</si>
  <si>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</si>
  <si>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</si>
  <si>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</si>
  <si>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</si>
  <si>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</si>
  <si>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</si>
  <si>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</si>
  <si>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</si>
  <si>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</si>
  <si>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</si>
  <si>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</si>
  <si>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</si>
  <si>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</si>
  <si>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</si>
  <si>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</si>
  <si>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</si>
  <si>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</si>
  <si>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</si>
  <si>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</si>
  <si>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</si>
  <si>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</si>
  <si>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</si>
  <si>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</si>
  <si>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</si>
  <si>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</si>
  <si>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</si>
  <si>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</si>
  <si>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</si>
  <si>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</si>
  <si>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</si>
  <si>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</si>
  <si>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</si>
  <si>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</si>
  <si>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</si>
  <si>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</si>
  <si>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</si>
  <si>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</si>
  <si>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</si>
  <si>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</si>
  <si>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</si>
  <si>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KB07 FC 1 1 Dez2019</t>
  </si>
  <si>
    <t>Dez2019</t>
  </si>
  <si>
    <t>Porosity [-]</t>
  </si>
  <si>
    <t>SF_porosity [-]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</si>
</sst>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72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12" fillId="5" borderId="41" xfId="0" applyFont="1" applyFill="1" applyBorder="1" applyAlignment="1">
      <alignment horizontal="center"/>
    </xf>
    <xf numFmtId="0" fontId="12" fillId="3" borderId="41" xfId="0" applyFont="1" applyFill="1" applyBorder="1" applyAlignment="1">
      <alignment horizontal="center"/>
    </xf>
    <xf numFmtId="0" fontId="16" fillId="5" borderId="41" xfId="0" applyFont="1" applyFill="1" applyBorder="1" applyAlignment="1">
      <alignment horizontal="center"/>
    </xf>
    <xf numFmtId="0" fontId="16" fillId="3" borderId="41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ont="1"/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5" borderId="0" xfId="0" applyFont="1" applyFill="1" applyAlignment="1">
      <alignment horizontal="center"/>
    </xf>
    <xf numFmtId="10" fontId="0" fillId="5" borderId="0" xfId="0" applyNumberFormat="1" applyFill="1" applyAlignment="1">
      <alignment horizontal="center"/>
    </xf>
    <xf numFmtId="0" fontId="19" fillId="0" borderId="0" xfId="0" applyFont="1"/>
    <xf numFmtId="0" fontId="20" fillId="0" borderId="20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1" xfId="2" applyFont="1" applyBorder="1"/>
    <xf numFmtId="0" fontId="23" fillId="0" borderId="41" xfId="2" applyFont="1" applyBorder="1"/>
    <xf numFmtId="0" fontId="23" fillId="0" borderId="41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7" borderId="32" xfId="2" applyFont="1" applyFill="1" applyBorder="1"/>
    <xf numFmtId="0" fontId="9" fillId="7" borderId="27" xfId="2" applyFont="1" applyFill="1" applyBorder="1"/>
    <xf numFmtId="0" fontId="9" fillId="7" borderId="19" xfId="2" applyFont="1" applyFill="1" applyBorder="1"/>
    <xf numFmtId="2" fontId="8" fillId="8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7" borderId="44" xfId="2" applyFont="1" applyFill="1" applyBorder="1"/>
    <xf numFmtId="0" fontId="9" fillId="7" borderId="36" xfId="2" applyFont="1" applyFill="1" applyBorder="1"/>
    <xf numFmtId="0" fontId="8" fillId="7" borderId="44" xfId="2" applyFont="1" applyFill="1" applyBorder="1" applyAlignment="1">
      <alignment horizontal="center"/>
    </xf>
    <xf numFmtId="0" fontId="8" fillId="7" borderId="36" xfId="2" applyFont="1" applyFill="1" applyBorder="1" applyAlignment="1">
      <alignment horizontal="center"/>
    </xf>
    <xf numFmtId="0" fontId="8" fillId="7" borderId="45" xfId="2" applyFont="1" applyFill="1" applyBorder="1" applyAlignment="1">
      <alignment horizontal="center"/>
    </xf>
    <xf numFmtId="0" fontId="9" fillId="7" borderId="46" xfId="2" applyFont="1" applyFill="1" applyBorder="1"/>
    <xf numFmtId="0" fontId="9" fillId="7" borderId="0" xfId="2" applyFont="1" applyFill="1" applyBorder="1"/>
    <xf numFmtId="1" fontId="26" fillId="8" borderId="44" xfId="2" applyNumberFormat="1" applyFont="1" applyFill="1" applyBorder="1" applyAlignment="1">
      <alignment horizontal="center"/>
    </xf>
    <xf numFmtId="1" fontId="26" fillId="8" borderId="36" xfId="2" applyNumberFormat="1" applyFont="1" applyFill="1" applyBorder="1" applyAlignment="1">
      <alignment horizontal="center"/>
    </xf>
    <xf numFmtId="167" fontId="26" fillId="8" borderId="36" xfId="2" applyNumberFormat="1" applyFont="1" applyFill="1" applyBorder="1" applyAlignment="1">
      <alignment horizontal="center"/>
    </xf>
    <xf numFmtId="2" fontId="26" fillId="8" borderId="36" xfId="2" applyNumberFormat="1" applyFont="1" applyFill="1" applyBorder="1" applyAlignment="1">
      <alignment horizontal="center"/>
    </xf>
    <xf numFmtId="2" fontId="8" fillId="8" borderId="36" xfId="2" applyNumberFormat="1" applyFont="1" applyFill="1" applyBorder="1"/>
    <xf numFmtId="0" fontId="8" fillId="8" borderId="36" xfId="2" applyFont="1" applyFill="1" applyBorder="1"/>
    <xf numFmtId="0" fontId="8" fillId="8" borderId="45" xfId="2" applyFont="1" applyFill="1" applyBorder="1"/>
    <xf numFmtId="0" fontId="9" fillId="7" borderId="47" xfId="2" applyFont="1" applyFill="1" applyBorder="1"/>
    <xf numFmtId="0" fontId="9" fillId="7" borderId="41" xfId="2" applyFont="1" applyFill="1" applyBorder="1"/>
    <xf numFmtId="2" fontId="8" fillId="8" borderId="47" xfId="2" applyNumberFormat="1" applyFont="1" applyFill="1" applyBorder="1" applyAlignment="1">
      <alignment horizontal="center"/>
    </xf>
    <xf numFmtId="2" fontId="8" fillId="8" borderId="41" xfId="2" applyNumberFormat="1" applyFont="1" applyFill="1" applyBorder="1" applyAlignment="1">
      <alignment horizontal="center"/>
    </xf>
    <xf numFmtId="2" fontId="8" fillId="8" borderId="41" xfId="2" applyNumberFormat="1" applyFont="1" applyFill="1" applyBorder="1"/>
    <xf numFmtId="0" fontId="8" fillId="8" borderId="41" xfId="2" applyFont="1" applyFill="1" applyBorder="1"/>
    <xf numFmtId="0" fontId="8" fillId="8" borderId="48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7" borderId="32" xfId="2" applyFont="1" applyFill="1" applyBorder="1" applyAlignment="1">
      <alignment horizontal="left"/>
    </xf>
    <xf numFmtId="0" fontId="8" fillId="7" borderId="27" xfId="2" applyFont="1" applyFill="1" applyBorder="1" applyAlignment="1">
      <alignment horizontal="center"/>
    </xf>
    <xf numFmtId="0" fontId="8" fillId="7" borderId="19" xfId="2" applyFont="1" applyFill="1" applyBorder="1"/>
    <xf numFmtId="0" fontId="8" fillId="7" borderId="46" xfId="2" applyFont="1" applyFill="1" applyBorder="1"/>
    <xf numFmtId="0" fontId="8" fillId="7" borderId="0" xfId="2" applyFont="1" applyFill="1" applyBorder="1"/>
    <xf numFmtId="0" fontId="8" fillId="0" borderId="44" xfId="2" applyFont="1" applyFill="1" applyBorder="1" applyAlignment="1">
      <alignment horizontal="center"/>
    </xf>
    <xf numFmtId="0" fontId="8" fillId="0" borderId="36" xfId="2" applyFont="1" applyFill="1" applyBorder="1" applyAlignment="1">
      <alignment horizontal="center"/>
    </xf>
    <xf numFmtId="0" fontId="8" fillId="0" borderId="45" xfId="2" applyFont="1" applyFill="1" applyBorder="1" applyAlignment="1">
      <alignment horizontal="center"/>
    </xf>
    <xf numFmtId="0" fontId="8" fillId="0" borderId="46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4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6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4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27" fillId="0" borderId="41" xfId="2" applyNumberFormat="1" applyFont="1" applyFill="1" applyBorder="1" applyAlignment="1">
      <alignment horizontal="center"/>
    </xf>
    <xf numFmtId="2" fontId="8" fillId="0" borderId="41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0" fontId="26" fillId="7" borderId="44" xfId="2" applyFont="1" applyFill="1" applyBorder="1"/>
    <xf numFmtId="0" fontId="26" fillId="7" borderId="36" xfId="2" applyFont="1" applyFill="1" applyBorder="1"/>
    <xf numFmtId="0" fontId="26" fillId="7" borderId="45" xfId="2" applyFont="1" applyFill="1" applyBorder="1"/>
    <xf numFmtId="0" fontId="26" fillId="7" borderId="0" xfId="2" applyFont="1" applyFill="1" applyBorder="1"/>
    <xf numFmtId="2" fontId="27" fillId="7" borderId="0" xfId="2" applyNumberFormat="1" applyFont="1" applyFill="1" applyBorder="1" applyAlignment="1">
      <alignment horizontal="center"/>
    </xf>
    <xf numFmtId="2" fontId="8" fillId="7" borderId="0" xfId="2" applyNumberFormat="1" applyFont="1" applyFill="1" applyBorder="1" applyAlignment="1">
      <alignment horizontal="center"/>
    </xf>
    <xf numFmtId="2" fontId="27" fillId="7" borderId="34" xfId="2" applyNumberFormat="1" applyFont="1" applyFill="1" applyBorder="1" applyAlignment="1">
      <alignment horizontal="center"/>
    </xf>
    <xf numFmtId="0" fontId="8" fillId="7" borderId="47" xfId="2" applyFont="1" applyFill="1" applyBorder="1"/>
    <xf numFmtId="0" fontId="8" fillId="7" borderId="41" xfId="2" applyFont="1" applyFill="1" applyBorder="1"/>
    <xf numFmtId="0" fontId="8" fillId="7" borderId="48" xfId="2" applyFont="1" applyFill="1" applyBorder="1"/>
    <xf numFmtId="2" fontId="27" fillId="7" borderId="41" xfId="2" applyNumberFormat="1" applyFont="1" applyFill="1" applyBorder="1" applyAlignment="1">
      <alignment horizontal="center"/>
    </xf>
    <xf numFmtId="2" fontId="8" fillId="7" borderId="41" xfId="2" applyNumberFormat="1" applyFont="1" applyFill="1" applyBorder="1" applyAlignment="1">
      <alignment horizontal="center"/>
    </xf>
    <xf numFmtId="2" fontId="27" fillId="7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7" borderId="27" xfId="2" applyNumberFormat="1" applyFont="1" applyFill="1" applyBorder="1" applyAlignment="1">
      <alignment horizontal="center"/>
    </xf>
    <xf numFmtId="0" fontId="8" fillId="7" borderId="27" xfId="2" applyFont="1" applyFill="1" applyBorder="1"/>
    <xf numFmtId="2" fontId="8" fillId="7" borderId="19" xfId="2" applyNumberFormat="1" applyFont="1" applyFill="1" applyBorder="1"/>
    <xf numFmtId="2" fontId="8" fillId="0" borderId="44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2" fontId="27" fillId="0" borderId="45" xfId="2" applyNumberFormat="1" applyFont="1" applyFill="1" applyBorder="1" applyAlignment="1">
      <alignment horizontal="center"/>
    </xf>
    <xf numFmtId="2" fontId="8" fillId="7" borderId="34" xfId="2" applyNumberFormat="1" applyFont="1" applyFill="1" applyBorder="1"/>
    <xf numFmtId="2" fontId="27" fillId="0" borderId="46" xfId="2" applyNumberFormat="1" applyFont="1" applyFill="1" applyBorder="1" applyAlignment="1">
      <alignment horizontal="center"/>
    </xf>
    <xf numFmtId="2" fontId="27" fillId="0" borderId="34" xfId="2" applyNumberFormat="1" applyFont="1" applyFill="1" applyBorder="1" applyAlignment="1">
      <alignment horizontal="center"/>
    </xf>
    <xf numFmtId="0" fontId="8" fillId="7" borderId="46" xfId="2" quotePrefix="1" applyFont="1" applyFill="1" applyBorder="1"/>
    <xf numFmtId="0" fontId="8" fillId="7" borderId="47" xfId="2" quotePrefix="1" applyFont="1" applyFill="1" applyBorder="1"/>
    <xf numFmtId="2" fontId="8" fillId="7" borderId="48" xfId="2" applyNumberFormat="1" applyFont="1" applyFill="1" applyBorder="1"/>
    <xf numFmtId="0" fontId="8" fillId="7" borderId="36" xfId="2" applyFont="1" applyFill="1" applyBorder="1"/>
    <xf numFmtId="0" fontId="8" fillId="7" borderId="45" xfId="2" applyFont="1" applyFill="1" applyBorder="1"/>
    <xf numFmtId="2" fontId="27" fillId="7" borderId="36" xfId="2" applyNumberFormat="1" applyFont="1" applyFill="1" applyBorder="1" applyAlignment="1">
      <alignment horizontal="center"/>
    </xf>
    <xf numFmtId="2" fontId="8" fillId="7" borderId="36" xfId="2" applyNumberFormat="1" applyFont="1" applyFill="1" applyBorder="1" applyAlignment="1">
      <alignment horizontal="center"/>
    </xf>
    <xf numFmtId="2" fontId="27" fillId="7" borderId="45" xfId="2" applyNumberFormat="1" applyFont="1" applyFill="1" applyBorder="1" applyAlignment="1">
      <alignment horizontal="center"/>
    </xf>
    <xf numFmtId="0" fontId="8" fillId="7" borderId="34" xfId="2" applyFont="1" applyFill="1" applyBorder="1"/>
    <xf numFmtId="2" fontId="38" fillId="7" borderId="41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7" borderId="32" xfId="2" applyFont="1" applyFill="1" applyBorder="1"/>
    <xf numFmtId="0" fontId="40" fillId="7" borderId="46" xfId="2" applyFont="1" applyFill="1" applyBorder="1"/>
    <xf numFmtId="1" fontId="8" fillId="0" borderId="44" xfId="2" applyNumberFormat="1" applyFont="1" applyFill="1" applyBorder="1" applyAlignment="1">
      <alignment horizontal="center"/>
    </xf>
    <xf numFmtId="1" fontId="8" fillId="0" borderId="36" xfId="2" applyNumberFormat="1" applyFont="1" applyFill="1" applyBorder="1" applyAlignment="1">
      <alignment horizontal="center"/>
    </xf>
    <xf numFmtId="1" fontId="8" fillId="0" borderId="45" xfId="2" applyNumberFormat="1" applyFont="1" applyFill="1" applyBorder="1" applyAlignment="1">
      <alignment horizontal="center"/>
    </xf>
    <xf numFmtId="2" fontId="40" fillId="7" borderId="47" xfId="2" applyNumberFormat="1" applyFont="1" applyFill="1" applyBorder="1" applyAlignment="1">
      <alignment horizontal="left"/>
    </xf>
    <xf numFmtId="1" fontId="8" fillId="0" borderId="47" xfId="2" applyNumberFormat="1" applyFont="1" applyBorder="1" applyAlignment="1">
      <alignment horizontal="center"/>
    </xf>
    <xf numFmtId="1" fontId="8" fillId="0" borderId="41" xfId="2" applyNumberFormat="1" applyFont="1" applyBorder="1" applyAlignment="1">
      <alignment horizontal="center"/>
    </xf>
    <xf numFmtId="1" fontId="8" fillId="0" borderId="48" xfId="2" applyNumberFormat="1" applyFont="1" applyFill="1" applyBorder="1" applyAlignment="1">
      <alignment horizontal="center"/>
    </xf>
    <xf numFmtId="0" fontId="8" fillId="7" borderId="44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4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46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4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41" xfId="2" applyNumberFormat="1" applyFont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7" borderId="21" xfId="2" applyFont="1" applyFill="1" applyBorder="1"/>
    <xf numFmtId="2" fontId="38" fillId="7" borderId="47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1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2" xfId="2" applyNumberFormat="1" applyFont="1" applyFill="1" applyBorder="1" applyAlignment="1">
      <alignment horizontal="center"/>
    </xf>
    <xf numFmtId="167" fontId="8" fillId="0" borderId="27" xfId="2" applyNumberFormat="1" applyFont="1" applyFill="1" applyBorder="1" applyAlignment="1">
      <alignment horizontal="center"/>
    </xf>
    <xf numFmtId="167" fontId="8" fillId="0" borderId="19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7" borderId="36" xfId="2" applyNumberFormat="1" applyFont="1" applyFill="1" applyBorder="1" applyAlignment="1">
      <alignment horizontal="center"/>
    </xf>
    <xf numFmtId="167" fontId="8" fillId="8" borderId="21" xfId="2" applyNumberFormat="1" applyFont="1" applyFill="1" applyBorder="1"/>
    <xf numFmtId="167" fontId="8" fillId="7" borderId="0" xfId="2" applyNumberFormat="1" applyFont="1" applyFill="1" applyBorder="1" applyAlignment="1">
      <alignment horizontal="center"/>
    </xf>
    <xf numFmtId="2" fontId="8" fillId="8" borderId="35" xfId="2" applyNumberFormat="1" applyFont="1" applyFill="1" applyBorder="1"/>
    <xf numFmtId="0" fontId="8" fillId="8" borderId="35" xfId="2" applyFont="1" applyFill="1" applyBorder="1"/>
    <xf numFmtId="167" fontId="8" fillId="7" borderId="41" xfId="2" applyNumberFormat="1" applyFont="1" applyFill="1" applyBorder="1" applyAlignment="1">
      <alignment horizontal="center"/>
    </xf>
    <xf numFmtId="2" fontId="8" fillId="8" borderId="37" xfId="2" applyNumberFormat="1" applyFont="1" applyFill="1" applyBorder="1"/>
    <xf numFmtId="167" fontId="8" fillId="7" borderId="27" xfId="2" applyNumberFormat="1" applyFont="1" applyFill="1" applyBorder="1" applyAlignment="1">
      <alignment horizontal="center"/>
    </xf>
    <xf numFmtId="2" fontId="8" fillId="8" borderId="6" xfId="2" applyNumberFormat="1" applyFont="1" applyFill="1" applyBorder="1"/>
    <xf numFmtId="0" fontId="45" fillId="9" borderId="44" xfId="2" applyFont="1" applyFill="1" applyBorder="1"/>
    <xf numFmtId="0" fontId="45" fillId="9" borderId="45" xfId="2" applyFont="1" applyFill="1" applyBorder="1"/>
    <xf numFmtId="2" fontId="45" fillId="9" borderId="46" xfId="2" applyNumberFormat="1" applyFont="1" applyFill="1" applyBorder="1"/>
    <xf numFmtId="0" fontId="45" fillId="9" borderId="34" xfId="2" applyFont="1" applyFill="1" applyBorder="1"/>
    <xf numFmtId="2" fontId="45" fillId="9" borderId="47" xfId="2" applyNumberFormat="1" applyFont="1" applyFill="1" applyBorder="1"/>
    <xf numFmtId="0" fontId="45" fillId="9" borderId="48" xfId="2" applyFont="1" applyFill="1" applyBorder="1"/>
    <xf numFmtId="166" fontId="8" fillId="0" borderId="0" xfId="2" applyNumberFormat="1" applyFont="1" applyAlignment="1">
      <alignment horizontal="center"/>
    </xf>
    <xf numFmtId="169" fontId="26" fillId="8" borderId="36" xfId="2" applyNumberFormat="1" applyFont="1" applyFill="1" applyBorder="1" applyAlignment="1">
      <alignment horizontal="center"/>
    </xf>
    <xf numFmtId="165" fontId="26" fillId="8" borderId="36" xfId="2" applyNumberFormat="1" applyFont="1" applyFill="1" applyBorder="1" applyAlignment="1">
      <alignment horizontal="center"/>
    </xf>
    <xf numFmtId="166" fontId="26" fillId="8" borderId="36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2" borderId="17" xfId="0" applyFont="1" applyFill="1" applyBorder="1" applyAlignment="1">
      <alignment horizontal="center"/>
    </xf>
    <xf numFmtId="0" fontId="6" fillId="0" borderId="18" xfId="0" applyFont="1" applyFill="1" applyBorder="1"/>
    <xf numFmtId="0" fontId="6" fillId="4" borderId="4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3" borderId="41" xfId="0" applyNumberFormat="1" applyFill="1" applyBorder="1" applyAlignment="1">
      <alignment horizontal="center"/>
    </xf>
    <xf numFmtId="167" fontId="0" fillId="3" borderId="27" xfId="0" applyNumberFormat="1" applyFill="1" applyBorder="1" applyAlignment="1">
      <alignment horizontal="center"/>
    </xf>
    <xf numFmtId="167" fontId="0" fillId="4" borderId="27" xfId="0" applyNumberFormat="1" applyFill="1" applyBorder="1" applyAlignment="1">
      <alignment horizontal="center"/>
    </xf>
    <xf numFmtId="165" fontId="0" fillId="3" borderId="27" xfId="0" applyNumberFormat="1" applyFill="1" applyBorder="1" applyAlignment="1">
      <alignment horizontal="center"/>
    </xf>
    <xf numFmtId="165" fontId="0" fillId="4" borderId="27" xfId="0" applyNumberFormat="1" applyFill="1" applyBorder="1" applyAlignment="1">
      <alignment horizontal="center"/>
    </xf>
    <xf numFmtId="166" fontId="0" fillId="4" borderId="27" xfId="0" applyNumberFormat="1" applyFill="1" applyBorder="1" applyAlignment="1">
      <alignment horizontal="center"/>
    </xf>
    <xf numFmtId="169" fontId="0" fillId="3" borderId="33" xfId="0" applyNumberFormat="1" applyFill="1" applyBorder="1" applyAlignment="1">
      <alignment horizontal="center"/>
    </xf>
    <xf numFmtId="0" fontId="6" fillId="6" borderId="25" xfId="0" applyFont="1" applyFill="1" applyBorder="1" applyAlignment="1">
      <alignment horizontal="center" wrapText="1"/>
    </xf>
    <xf numFmtId="0" fontId="6" fillId="5" borderId="25" xfId="0" applyFont="1" applyFill="1" applyBorder="1" applyAlignment="1">
      <alignment horizontal="center" wrapText="1"/>
    </xf>
    <xf numFmtId="0" fontId="6" fillId="6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5" borderId="22" xfId="0" applyNumberFormat="1" applyFill="1" applyBorder="1" applyAlignment="1">
      <alignment horizontal="center" vertical="center"/>
    </xf>
    <xf numFmtId="167" fontId="0" fillId="6" borderId="37" xfId="0" applyNumberFormat="1" applyFill="1" applyBorder="1" applyAlignment="1">
      <alignment horizontal="center" vertical="center"/>
    </xf>
    <xf numFmtId="167" fontId="0" fillId="6" borderId="6" xfId="0" applyNumberFormat="1" applyFill="1" applyBorder="1" applyAlignment="1">
      <alignment horizontal="center" vertical="center"/>
    </xf>
    <xf numFmtId="167" fontId="0" fillId="6" borderId="26" xfId="0" applyNumberFormat="1" applyFill="1" applyBorder="1" applyAlignment="1">
      <alignment horizontal="center" vertical="center"/>
    </xf>
    <xf numFmtId="173" fontId="0" fillId="5" borderId="37" xfId="0" applyNumberFormat="1" applyFill="1" applyBorder="1" applyAlignment="1">
      <alignment horizontal="center" vertical="center"/>
    </xf>
    <xf numFmtId="173" fontId="0" fillId="6" borderId="49" xfId="0" applyNumberFormat="1" applyFill="1" applyBorder="1" applyAlignment="1">
      <alignment horizontal="center" vertical="center"/>
    </xf>
    <xf numFmtId="173" fontId="0" fillId="6" borderId="13" xfId="0" applyNumberFormat="1" applyFill="1" applyBorder="1" applyAlignment="1">
      <alignment horizontal="center" vertical="center"/>
    </xf>
    <xf numFmtId="173" fontId="0" fillId="6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5" borderId="0" xfId="0" applyFill="1"/>
    <xf numFmtId="167" fontId="0" fillId="5" borderId="0" xfId="0" applyNumberFormat="1" applyFill="1"/>
    <xf numFmtId="167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4" fillId="0" borderId="0" xfId="3"/>
    <xf numFmtId="0" fontId="5" fillId="2" borderId="1" xfId="3" applyFon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2" borderId="20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4" fillId="2" borderId="15" xfId="3" applyFill="1" applyBorder="1" applyAlignment="1">
      <alignment horizontal="center"/>
    </xf>
    <xf numFmtId="0" fontId="4" fillId="2" borderId="31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2" borderId="16" xfId="3" applyFill="1" applyBorder="1" applyAlignment="1">
      <alignment horizontal="center"/>
    </xf>
    <xf numFmtId="0" fontId="4" fillId="2" borderId="27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2" borderId="17" xfId="3" applyFill="1" applyBorder="1" applyAlignment="1">
      <alignment horizontal="center"/>
    </xf>
    <xf numFmtId="0" fontId="4" fillId="2" borderId="36" xfId="3" applyFill="1" applyBorder="1" applyAlignment="1">
      <alignment horizontal="center"/>
    </xf>
    <xf numFmtId="0" fontId="4" fillId="0" borderId="42" xfId="3" applyBorder="1"/>
    <xf numFmtId="0" fontId="4" fillId="0" borderId="42" xfId="3" applyBorder="1" applyAlignment="1">
      <alignment horizontal="center"/>
    </xf>
    <xf numFmtId="0" fontId="4" fillId="0" borderId="43" xfId="3" applyBorder="1" applyAlignment="1">
      <alignment horizontal="center"/>
    </xf>
    <xf numFmtId="0" fontId="4" fillId="5" borderId="53" xfId="3" applyFill="1" applyBorder="1" applyAlignment="1">
      <alignment horizontal="center" wrapText="1"/>
    </xf>
    <xf numFmtId="0" fontId="4" fillId="6" borderId="54" xfId="3" applyFill="1" applyBorder="1" applyAlignment="1">
      <alignment horizontal="center" wrapText="1"/>
    </xf>
    <xf numFmtId="0" fontId="4" fillId="5" borderId="54" xfId="3" applyFill="1" applyBorder="1" applyAlignment="1">
      <alignment horizontal="center" wrapText="1"/>
    </xf>
    <xf numFmtId="0" fontId="4" fillId="6" borderId="55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3" borderId="30" xfId="3" applyNumberFormat="1" applyFill="1" applyBorder="1" applyAlignment="1">
      <alignment horizontal="center"/>
    </xf>
    <xf numFmtId="167" fontId="4" fillId="3" borderId="9" xfId="3" applyNumberFormat="1" applyFill="1" applyBorder="1" applyAlignment="1">
      <alignment horizontal="center"/>
    </xf>
    <xf numFmtId="167" fontId="4" fillId="5" borderId="48" xfId="3" applyNumberFormat="1" applyFill="1" applyBorder="1" applyAlignment="1">
      <alignment horizontal="center" vertical="center"/>
    </xf>
    <xf numFmtId="167" fontId="4" fillId="6" borderId="37" xfId="3" applyNumberFormat="1" applyFill="1" applyBorder="1" applyAlignment="1">
      <alignment horizontal="center" vertical="center"/>
    </xf>
    <xf numFmtId="10" fontId="4" fillId="5" borderId="37" xfId="1" applyNumberFormat="1" applyFill="1" applyBorder="1" applyAlignment="1">
      <alignment horizontal="center" vertical="center"/>
    </xf>
    <xf numFmtId="10" fontId="4" fillId="6" borderId="49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3" borderId="56" xfId="3" applyNumberFormat="1" applyFill="1" applyBorder="1" applyAlignment="1">
      <alignment horizontal="center"/>
    </xf>
    <xf numFmtId="167" fontId="4" fillId="3" borderId="57" xfId="3" applyNumberFormat="1" applyFill="1" applyBorder="1" applyAlignment="1">
      <alignment horizontal="center"/>
    </xf>
    <xf numFmtId="167" fontId="4" fillId="6" borderId="6" xfId="3" applyNumberFormat="1" applyFill="1" applyBorder="1" applyAlignment="1">
      <alignment horizontal="center" vertical="center"/>
    </xf>
    <xf numFmtId="10" fontId="4" fillId="6" borderId="13" xfId="1" applyNumberFormat="1" applyFill="1" applyBorder="1" applyAlignment="1">
      <alignment horizontal="center" vertical="center"/>
    </xf>
    <xf numFmtId="167" fontId="4" fillId="4" borderId="56" xfId="3" applyNumberFormat="1" applyFill="1" applyBorder="1" applyAlignment="1">
      <alignment horizontal="center"/>
    </xf>
    <xf numFmtId="167" fontId="4" fillId="4" borderId="57" xfId="3" applyNumberFormat="1" applyFill="1" applyBorder="1" applyAlignment="1">
      <alignment horizontal="center"/>
    </xf>
    <xf numFmtId="165" fontId="4" fillId="3" borderId="56" xfId="3" applyNumberFormat="1" applyFill="1" applyBorder="1" applyAlignment="1">
      <alignment horizontal="center"/>
    </xf>
    <xf numFmtId="165" fontId="4" fillId="3" borderId="57" xfId="3" applyNumberFormat="1" applyFill="1" applyBorder="1" applyAlignment="1">
      <alignment horizontal="center"/>
    </xf>
    <xf numFmtId="0" fontId="4" fillId="4" borderId="56" xfId="3" applyFill="1" applyBorder="1" applyAlignment="1">
      <alignment horizontal="center" vertical="center"/>
    </xf>
    <xf numFmtId="165" fontId="4" fillId="4" borderId="56" xfId="3" applyNumberFormat="1" applyFill="1" applyBorder="1" applyAlignment="1">
      <alignment horizontal="center"/>
    </xf>
    <xf numFmtId="165" fontId="4" fillId="4" borderId="57" xfId="3" applyNumberFormat="1" applyFill="1" applyBorder="1" applyAlignment="1">
      <alignment horizontal="center"/>
    </xf>
    <xf numFmtId="166" fontId="4" fillId="4" borderId="56" xfId="3" applyNumberFormat="1" applyFill="1" applyBorder="1" applyAlignment="1">
      <alignment horizontal="center"/>
    </xf>
    <xf numFmtId="166" fontId="4" fillId="4" borderId="10" xfId="3" applyNumberFormat="1" applyFill="1" applyBorder="1" applyAlignment="1">
      <alignment horizontal="center"/>
    </xf>
    <xf numFmtId="0" fontId="4" fillId="3" borderId="59" xfId="3" applyFill="1" applyBorder="1" applyAlignment="1">
      <alignment horizontal="center" vertical="center"/>
    </xf>
    <xf numFmtId="169" fontId="4" fillId="3" borderId="59" xfId="3" applyNumberFormat="1" applyFill="1" applyBorder="1" applyAlignment="1">
      <alignment horizontal="center"/>
    </xf>
    <xf numFmtId="169" fontId="4" fillId="3" borderId="60" xfId="3" applyNumberFormat="1" applyFill="1" applyBorder="1" applyAlignment="1">
      <alignment horizontal="center"/>
    </xf>
    <xf numFmtId="167" fontId="4" fillId="5" borderId="61" xfId="3" applyNumberFormat="1" applyFill="1" applyBorder="1" applyAlignment="1">
      <alignment horizontal="center" vertical="center"/>
    </xf>
    <xf numFmtId="167" fontId="4" fillId="6" borderId="26" xfId="3" applyNumberFormat="1" applyFill="1" applyBorder="1" applyAlignment="1">
      <alignment horizontal="center" vertical="center"/>
    </xf>
    <xf numFmtId="10" fontId="4" fillId="5" borderId="62" xfId="1" applyNumberFormat="1" applyFill="1" applyBorder="1" applyAlignment="1">
      <alignment horizontal="center" vertical="center"/>
    </xf>
    <xf numFmtId="10" fontId="4" fillId="6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1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1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4" fillId="0" borderId="50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 wrapText="1"/>
    </xf>
    <xf numFmtId="0" fontId="8" fillId="12" borderId="0" xfId="3" applyFont="1" applyFill="1" applyBorder="1"/>
    <xf numFmtId="0" fontId="8" fillId="12" borderId="0" xfId="3" applyFont="1" applyFill="1" applyBorder="1" applyAlignment="1">
      <alignment horizontal="center"/>
    </xf>
    <xf numFmtId="0" fontId="9" fillId="12" borderId="0" xfId="3" applyFont="1" applyFill="1" applyBorder="1" applyAlignment="1">
      <alignment horizontal="center"/>
    </xf>
    <xf numFmtId="0" fontId="8" fillId="12" borderId="0" xfId="3" applyFont="1" applyFill="1" applyBorder="1" applyAlignment="1">
      <alignment horizontal="right"/>
    </xf>
    <xf numFmtId="0" fontId="5" fillId="12" borderId="6" xfId="3" applyFont="1" applyFill="1" applyBorder="1" applyAlignment="1">
      <alignment horizontal="center"/>
    </xf>
    <xf numFmtId="165" fontId="8" fillId="12" borderId="0" xfId="3" applyNumberFormat="1" applyFont="1" applyFill="1" applyBorder="1" applyAlignment="1">
      <alignment horizontal="center"/>
    </xf>
    <xf numFmtId="167" fontId="8" fillId="12" borderId="0" xfId="3" applyNumberFormat="1" applyFont="1" applyFill="1" applyAlignment="1">
      <alignment horizontal="center"/>
    </xf>
    <xf numFmtId="167" fontId="7" fillId="12" borderId="0" xfId="3" applyNumberFormat="1" applyFont="1" applyFill="1" applyBorder="1" applyAlignment="1">
      <alignment horizontal="center"/>
    </xf>
    <xf numFmtId="0" fontId="1" fillId="12" borderId="0" xfId="10" applyFill="1"/>
    <xf numFmtId="167" fontId="7" fillId="12" borderId="0" xfId="3" applyNumberFormat="1" applyFont="1" applyFill="1" applyAlignment="1">
      <alignment horizontal="center"/>
    </xf>
    <xf numFmtId="0" fontId="1" fillId="12" borderId="0" xfId="10" applyFill="1" applyBorder="1"/>
    <xf numFmtId="0" fontId="0" fillId="12" borderId="0" xfId="0" applyFill="1" applyBorder="1"/>
    <xf numFmtId="0" fontId="9" fillId="12" borderId="0" xfId="3" applyFont="1" applyFill="1" applyBorder="1"/>
    <xf numFmtId="14" fontId="1" fillId="12" borderId="0" xfId="10" applyNumberFormat="1" applyFill="1" applyAlignment="1">
      <alignment horizontal="right"/>
    </xf>
    <xf numFmtId="14" fontId="1" fillId="12" borderId="0" xfId="10" applyNumberFormat="1" applyFill="1"/>
    <xf numFmtId="167" fontId="9" fillId="12" borderId="0" xfId="3" applyNumberFormat="1" applyFont="1" applyFill="1" applyBorder="1" applyAlignment="1">
      <alignment horizontal="center"/>
    </xf>
    <xf numFmtId="167" fontId="8" fillId="12" borderId="0" xfId="3" applyNumberFormat="1" applyFont="1" applyFill="1" applyBorder="1" applyAlignment="1">
      <alignment horizontal="center"/>
    </xf>
    <xf numFmtId="165" fontId="8" fillId="12" borderId="24" xfId="3" applyNumberFormat="1" applyFont="1" applyFill="1" applyBorder="1" applyAlignment="1">
      <alignment horizontal="center"/>
    </xf>
    <xf numFmtId="165" fontId="8" fillId="12" borderId="4" xfId="3" applyNumberFormat="1" applyFont="1" applyFill="1" applyBorder="1" applyAlignment="1">
      <alignment horizontal="center"/>
    </xf>
    <xf numFmtId="0" fontId="1" fillId="12" borderId="51" xfId="10" applyFill="1" applyBorder="1"/>
    <xf numFmtId="165" fontId="8" fillId="12" borderId="3" xfId="3" applyNumberFormat="1" applyFont="1" applyFill="1" applyBorder="1" applyAlignment="1">
      <alignment horizontal="center"/>
    </xf>
    <xf numFmtId="165" fontId="8" fillId="12" borderId="0" xfId="3" applyNumberFormat="1" applyFont="1" applyFill="1" applyBorder="1"/>
    <xf numFmtId="9" fontId="8" fillId="12" borderId="0" xfId="1" applyFont="1" applyFill="1" applyBorder="1"/>
    <xf numFmtId="165" fontId="8" fillId="12" borderId="23" xfId="3" applyNumberFormat="1" applyFont="1" applyFill="1" applyBorder="1" applyAlignment="1">
      <alignment horizontal="center"/>
    </xf>
    <xf numFmtId="165" fontId="8" fillId="12" borderId="5" xfId="3" applyNumberFormat="1" applyFont="1" applyFill="1" applyBorder="1" applyAlignment="1">
      <alignment horizontal="center"/>
    </xf>
    <xf numFmtId="166" fontId="8" fillId="12" borderId="24" xfId="3" applyNumberFormat="1" applyFont="1" applyFill="1" applyBorder="1" applyAlignment="1">
      <alignment horizontal="center"/>
    </xf>
    <xf numFmtId="169" fontId="8" fillId="12" borderId="24" xfId="3" applyNumberFormat="1" applyFont="1" applyFill="1" applyBorder="1" applyAlignment="1">
      <alignment horizontal="center"/>
    </xf>
    <xf numFmtId="14" fontId="8" fillId="12" borderId="0" xfId="3" applyNumberFormat="1" applyFont="1" applyFill="1" applyBorder="1" applyAlignment="1">
      <alignment horizontal="center"/>
    </xf>
    <xf numFmtId="165" fontId="8" fillId="12" borderId="6" xfId="3" applyNumberFormat="1" applyFont="1" applyFill="1" applyBorder="1" applyAlignment="1">
      <alignment horizontal="center"/>
    </xf>
    <xf numFmtId="167" fontId="8" fillId="12" borderId="6" xfId="3" applyNumberFormat="1" applyFont="1" applyFill="1" applyBorder="1" applyAlignment="1">
      <alignment horizontal="center"/>
    </xf>
    <xf numFmtId="0" fontId="9" fillId="12" borderId="18" xfId="3" applyFont="1" applyFill="1" applyBorder="1" applyAlignment="1">
      <alignment horizontal="center"/>
    </xf>
    <xf numFmtId="165" fontId="8" fillId="12" borderId="19" xfId="3" applyNumberFormat="1" applyFont="1" applyFill="1" applyBorder="1" applyAlignment="1">
      <alignment horizontal="center"/>
    </xf>
    <xf numFmtId="14" fontId="8" fillId="12" borderId="18" xfId="3" applyNumberFormat="1" applyFont="1" applyFill="1" applyBorder="1" applyAlignment="1">
      <alignment horizontal="center"/>
    </xf>
    <xf numFmtId="0" fontId="8" fillId="12" borderId="20" xfId="3" applyFont="1" applyFill="1" applyBorder="1" applyAlignment="1">
      <alignment horizontal="center"/>
    </xf>
    <xf numFmtId="0" fontId="8" fillId="12" borderId="18" xfId="3" applyFont="1" applyFill="1" applyBorder="1"/>
    <xf numFmtId="173" fontId="8" fillId="12" borderId="0" xfId="1" applyNumberFormat="1" applyFont="1" applyFill="1" applyBorder="1"/>
    <xf numFmtId="0" fontId="8" fillId="12" borderId="42" xfId="3" applyFont="1" applyFill="1" applyBorder="1"/>
    <xf numFmtId="0" fontId="8" fillId="12" borderId="21" xfId="3" applyFont="1" applyFill="1" applyBorder="1"/>
    <xf numFmtId="10" fontId="8" fillId="12" borderId="0" xfId="3" applyNumberFormat="1" applyFont="1" applyFill="1" applyBorder="1"/>
    <xf numFmtId="0" fontId="8" fillId="12" borderId="6" xfId="3" applyFont="1" applyFill="1" applyBorder="1"/>
    <xf numFmtId="0" fontId="8" fillId="12" borderId="6" xfId="3" applyFont="1" applyFill="1" applyBorder="1" applyAlignment="1">
      <alignment horizontal="center"/>
    </xf>
    <xf numFmtId="165" fontId="8" fillId="12" borderId="2" xfId="3" applyNumberFormat="1" applyFont="1" applyFill="1" applyBorder="1" applyAlignment="1">
      <alignment horizontal="center"/>
    </xf>
    <xf numFmtId="165" fontId="8" fillId="12" borderId="20" xfId="3" applyNumberFormat="1" applyFont="1" applyFill="1" applyBorder="1" applyAlignment="1">
      <alignment horizontal="center"/>
    </xf>
    <xf numFmtId="0" fontId="4" fillId="12" borderId="6" xfId="3" applyFont="1" applyFill="1" applyBorder="1" applyAlignment="1">
      <alignment horizontal="right"/>
    </xf>
    <xf numFmtId="14" fontId="4" fillId="12" borderId="6" xfId="3" applyNumberFormat="1" applyFont="1" applyFill="1" applyBorder="1" applyAlignment="1">
      <alignment horizontal="center"/>
    </xf>
    <xf numFmtId="0" fontId="7" fillId="12" borderId="6" xfId="3" applyFont="1" applyFill="1" applyBorder="1" applyAlignment="1">
      <alignment horizontal="right"/>
    </xf>
    <xf numFmtId="14" fontId="4" fillId="12" borderId="6" xfId="3" applyNumberFormat="1" applyFill="1" applyBorder="1" applyAlignment="1">
      <alignment horizontal="center"/>
    </xf>
    <xf numFmtId="165" fontId="4" fillId="12" borderId="6" xfId="3" applyNumberFormat="1" applyFont="1" applyFill="1" applyBorder="1" applyAlignment="1">
      <alignment horizontal="center"/>
    </xf>
    <xf numFmtId="167" fontId="7" fillId="12" borderId="21" xfId="3" applyNumberFormat="1" applyFont="1" applyFill="1" applyBorder="1" applyAlignment="1">
      <alignment horizontal="center"/>
    </xf>
    <xf numFmtId="167" fontId="7" fillId="12" borderId="37" xfId="3" applyNumberFormat="1" applyFont="1" applyFill="1" applyBorder="1" applyAlignment="1">
      <alignment horizontal="center"/>
    </xf>
    <xf numFmtId="0" fontId="8" fillId="12" borderId="5" xfId="3" applyFont="1" applyFill="1" applyBorder="1" applyAlignment="1">
      <alignment horizontal="center" textRotation="90" wrapText="1"/>
    </xf>
    <xf numFmtId="0" fontId="8" fillId="12" borderId="2" xfId="3" applyFont="1" applyFill="1" applyBorder="1" applyAlignment="1">
      <alignment horizontal="center" textRotation="90" wrapText="1"/>
    </xf>
    <xf numFmtId="0" fontId="8" fillId="12" borderId="20" xfId="3" applyFont="1" applyFill="1" applyBorder="1" applyAlignment="1">
      <alignment horizontal="center" textRotation="90" wrapText="1"/>
    </xf>
    <xf numFmtId="0" fontId="8" fillId="12" borderId="23" xfId="3" applyFont="1" applyFill="1" applyBorder="1" applyAlignment="1">
      <alignment horizontal="center" textRotation="90" wrapText="1"/>
    </xf>
    <xf numFmtId="0" fontId="8" fillId="12" borderId="4" xfId="3" applyFont="1" applyFill="1" applyBorder="1" applyAlignment="1">
      <alignment horizontal="center" textRotation="90" wrapText="1"/>
    </xf>
    <xf numFmtId="0" fontId="8" fillId="12" borderId="24" xfId="3" applyFont="1" applyFill="1" applyBorder="1" applyAlignment="1">
      <alignment horizontal="center" textRotation="90" wrapText="1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0" borderId="32" xfId="0" applyNumberFormat="1" applyFont="1" applyFill="1" applyBorder="1" applyAlignment="1">
      <alignment horizontal="center" vertical="center"/>
    </xf>
    <xf numFmtId="2" fontId="6" fillId="10" borderId="10" xfId="0" applyNumberFormat="1" applyFont="1" applyFill="1" applyBorder="1" applyAlignment="1">
      <alignment horizontal="center" vertical="center"/>
    </xf>
    <xf numFmtId="0" fontId="6" fillId="10" borderId="56" xfId="0" applyFont="1" applyFill="1" applyBorder="1" applyAlignment="1">
      <alignment horizontal="center" vertical="center"/>
    </xf>
    <xf numFmtId="0" fontId="6" fillId="10" borderId="19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10" borderId="59" xfId="0" applyFont="1" applyFill="1" applyBorder="1" applyAlignment="1">
      <alignment horizontal="center" vertical="center"/>
    </xf>
    <xf numFmtId="0" fontId="6" fillId="10" borderId="65" xfId="0" applyFont="1" applyFill="1" applyBorder="1" applyAlignment="1">
      <alignment horizontal="center" vertical="center"/>
    </xf>
    <xf numFmtId="2" fontId="6" fillId="3" borderId="32" xfId="0" applyNumberFormat="1" applyFont="1" applyFill="1" applyBorder="1" applyAlignment="1">
      <alignment horizontal="center" vertical="center"/>
    </xf>
    <xf numFmtId="2" fontId="6" fillId="3" borderId="10" xfId="0" applyNumberFormat="1" applyFont="1" applyFill="1" applyBorder="1" applyAlignment="1">
      <alignment horizontal="center" vertical="center"/>
    </xf>
    <xf numFmtId="2" fontId="4" fillId="10" borderId="63" xfId="0" applyNumberFormat="1" applyFont="1" applyFill="1" applyBorder="1" applyAlignment="1">
      <alignment horizontal="center" vertical="center"/>
    </xf>
    <xf numFmtId="2" fontId="4" fillId="10" borderId="60" xfId="0" applyNumberFormat="1" applyFont="1" applyFill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2" fontId="0" fillId="0" borderId="60" xfId="0" applyNumberFormat="1" applyBorder="1" applyAlignment="1">
      <alignment horizontal="center" vertical="center"/>
    </xf>
    <xf numFmtId="2" fontId="0" fillId="6" borderId="64" xfId="0" applyNumberFormat="1" applyFill="1" applyBorder="1" applyAlignment="1">
      <alignment horizontal="center" vertical="center"/>
    </xf>
    <xf numFmtId="2" fontId="0" fillId="6" borderId="9" xfId="0" applyNumberFormat="1" applyFill="1" applyBorder="1" applyAlignment="1">
      <alignment horizontal="center" vertical="center"/>
    </xf>
    <xf numFmtId="2" fontId="0" fillId="6" borderId="32" xfId="0" applyNumberFormat="1" applyFill="1" applyBorder="1" applyAlignment="1">
      <alignment horizontal="center" vertical="center"/>
    </xf>
    <xf numFmtId="2" fontId="0" fillId="6" borderId="10" xfId="0" applyNumberForma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6" borderId="30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0" fillId="0" borderId="56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6" fillId="0" borderId="56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59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14" fontId="0" fillId="2" borderId="32" xfId="0" applyNumberFormat="1" applyFill="1" applyBorder="1" applyAlignment="1">
      <alignment horizontal="center"/>
    </xf>
    <xf numFmtId="14" fontId="0" fillId="2" borderId="27" xfId="0" applyNumberFormat="1" applyFill="1" applyBorder="1" applyAlignment="1">
      <alignment horizontal="center"/>
    </xf>
    <xf numFmtId="14" fontId="0" fillId="2" borderId="10" xfId="0" applyNumberFormat="1" applyFill="1" applyBorder="1" applyAlignment="1">
      <alignment horizontal="center"/>
    </xf>
    <xf numFmtId="168" fontId="0" fillId="2" borderId="32" xfId="0" applyNumberFormat="1" applyFill="1" applyBorder="1" applyAlignment="1">
      <alignment horizontal="center"/>
    </xf>
    <xf numFmtId="168" fontId="0" fillId="2" borderId="27" xfId="0" applyNumberFormat="1" applyFill="1" applyBorder="1" applyAlignment="1">
      <alignment horizontal="center"/>
    </xf>
    <xf numFmtId="168" fontId="0" fillId="2" borderId="10" xfId="0" applyNumberFormat="1" applyFill="1" applyBorder="1" applyAlignment="1">
      <alignment horizontal="center"/>
    </xf>
    <xf numFmtId="0" fontId="0" fillId="2" borderId="32" xfId="0" applyNumberFormat="1" applyFill="1" applyBorder="1" applyAlignment="1">
      <alignment horizontal="center"/>
    </xf>
    <xf numFmtId="0" fontId="0" fillId="2" borderId="27" xfId="0" applyNumberFormat="1" applyFill="1" applyBorder="1" applyAlignment="1">
      <alignment horizontal="center"/>
    </xf>
    <xf numFmtId="0" fontId="0" fillId="2" borderId="10" xfId="0" applyNumberFormat="1" applyFill="1" applyBorder="1" applyAlignment="1">
      <alignment horizontal="center"/>
    </xf>
    <xf numFmtId="164" fontId="0" fillId="2" borderId="32" xfId="0" applyNumberFormat="1" applyFill="1" applyBorder="1" applyAlignment="1">
      <alignment horizontal="center"/>
    </xf>
    <xf numFmtId="164" fontId="0" fillId="2" borderId="27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39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14" fontId="0" fillId="2" borderId="64" xfId="0" applyNumberFormat="1" applyFill="1" applyBorder="1" applyAlignment="1">
      <alignment horizontal="center"/>
    </xf>
    <xf numFmtId="14" fontId="0" fillId="2" borderId="31" xfId="0" applyNumberFormat="1" applyFill="1" applyBorder="1" applyAlignment="1">
      <alignment horizontal="center"/>
    </xf>
    <xf numFmtId="14" fontId="0" fillId="2" borderId="9" xfId="0" applyNumberFormat="1" applyFill="1" applyBorder="1" applyAlignment="1">
      <alignment horizontal="center"/>
    </xf>
    <xf numFmtId="0" fontId="7" fillId="2" borderId="32" xfId="0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6" fillId="2" borderId="63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60" xfId="0" applyFont="1" applyFill="1" applyBorder="1" applyAlignment="1">
      <alignment horizontal="center"/>
    </xf>
    <xf numFmtId="14" fontId="4" fillId="2" borderId="31" xfId="3" applyNumberFormat="1" applyFill="1" applyBorder="1" applyAlignment="1">
      <alignment horizontal="center"/>
    </xf>
    <xf numFmtId="14" fontId="4" fillId="2" borderId="9" xfId="3" applyNumberForma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2" borderId="38" xfId="3" applyFont="1" applyFill="1" applyBorder="1" applyAlignment="1">
      <alignment horizontal="center"/>
    </xf>
    <xf numFmtId="0" fontId="5" fillId="2" borderId="39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5" fillId="2" borderId="29" xfId="3" applyFont="1" applyFill="1" applyBorder="1" applyAlignment="1">
      <alignment horizontal="center"/>
    </xf>
    <xf numFmtId="0" fontId="5" fillId="2" borderId="40" xfId="3" applyFont="1" applyFill="1" applyBorder="1" applyAlignment="1">
      <alignment horizontal="center"/>
    </xf>
    <xf numFmtId="0" fontId="4" fillId="4" borderId="58" xfId="3" applyFill="1" applyBorder="1" applyAlignment="1">
      <alignment horizontal="center" vertical="center"/>
    </xf>
    <xf numFmtId="0" fontId="4" fillId="4" borderId="12" xfId="3" applyFill="1" applyBorder="1" applyAlignment="1">
      <alignment horizontal="center" vertical="center"/>
    </xf>
    <xf numFmtId="0" fontId="4" fillId="4" borderId="52" xfId="3" applyFill="1" applyBorder="1" applyAlignment="1">
      <alignment horizontal="center" vertical="center"/>
    </xf>
    <xf numFmtId="0" fontId="4" fillId="3" borderId="58" xfId="3" applyFill="1" applyBorder="1" applyAlignment="1">
      <alignment horizontal="center" vertical="center"/>
    </xf>
    <xf numFmtId="0" fontId="4" fillId="3" borderId="12" xfId="3" applyFill="1" applyBorder="1" applyAlignment="1">
      <alignment horizontal="center" vertical="center"/>
    </xf>
    <xf numFmtId="0" fontId="4" fillId="3" borderId="52" xfId="3" applyFill="1" applyBorder="1" applyAlignment="1">
      <alignment horizontal="center" vertical="center"/>
    </xf>
    <xf numFmtId="10" fontId="4" fillId="2" borderId="31" xfId="1" applyNumberFormat="1" applyFill="1" applyBorder="1" applyAlignment="1">
      <alignment horizontal="center"/>
    </xf>
    <xf numFmtId="10" fontId="4" fillId="2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2" borderId="31" xfId="3" applyNumberFormat="1" applyFill="1" applyBorder="1" applyAlignment="1">
      <alignment horizontal="center"/>
    </xf>
    <xf numFmtId="0" fontId="4" fillId="2" borderId="9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KB07 FC 1 1 Dez2019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0.33535935167413095</c:v>
                </c:pt>
                <c:pt idx="2">
                  <c:v>0.33535935167413095</c:v>
                </c:pt>
                <c:pt idx="3">
                  <c:v>0.10663254425250586</c:v>
                </c:pt>
                <c:pt idx="4">
                  <c:v>6.3979526551503518E-2</c:v>
                </c:pt>
                <c:pt idx="5">
                  <c:v>4.5745361484325016E-2</c:v>
                </c:pt>
                <c:pt idx="6">
                  <c:v>2.5911708253358926E-2</c:v>
                </c:pt>
                <c:pt idx="7">
                  <c:v>1.0023459159735551E-2</c:v>
                </c:pt>
                <c:pt idx="8">
                  <c:v>4.1586692258477288E-3</c:v>
                </c:pt>
                <c:pt idx="9">
                  <c:v>2.4312220089571339E-2</c:v>
                </c:pt>
                <c:pt idx="10">
                  <c:v>3.7108125399872044E-2</c:v>
                </c:pt>
                <c:pt idx="11">
                  <c:v>7.5709106419279163E-3</c:v>
                </c:pt>
                <c:pt idx="12">
                  <c:v>3.838771593090211E-3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KB07 FC 1 1 Dez2019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0.66464064832586911</c:v>
                </c:pt>
                <c:pt idx="3">
                  <c:v>0.32928129665173811</c:v>
                </c:pt>
                <c:pt idx="4">
                  <c:v>0.22264875239923226</c:v>
                </c:pt>
                <c:pt idx="5">
                  <c:v>0.15866922584772875</c:v>
                </c:pt>
                <c:pt idx="6">
                  <c:v>0.11292386436340372</c:v>
                </c:pt>
                <c:pt idx="7">
                  <c:v>8.70121561100448E-2</c:v>
                </c:pt>
                <c:pt idx="8">
                  <c:v>7.6988696950309243E-2</c:v>
                </c:pt>
                <c:pt idx="9">
                  <c:v>7.283002772446151E-2</c:v>
                </c:pt>
                <c:pt idx="10">
                  <c:v>4.8517807634890171E-2</c:v>
                </c:pt>
                <c:pt idx="11">
                  <c:v>1.1409682235018127E-2</c:v>
                </c:pt>
                <c:pt idx="12">
                  <c:v>3.838771593090211E-3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0.33535935167413095</c:v>
                </c:pt>
                <c:pt idx="2">
                  <c:v>0.33535935167413095</c:v>
                </c:pt>
                <c:pt idx="3">
                  <c:v>0.10663254425250586</c:v>
                </c:pt>
                <c:pt idx="4">
                  <c:v>6.3979526551503518E-2</c:v>
                </c:pt>
                <c:pt idx="5">
                  <c:v>4.5745361484325016E-2</c:v>
                </c:pt>
                <c:pt idx="6">
                  <c:v>2.5911708253358926E-2</c:v>
                </c:pt>
                <c:pt idx="7">
                  <c:v>1.0023459159735551E-2</c:v>
                </c:pt>
                <c:pt idx="8">
                  <c:v>4.1586692258477288E-3</c:v>
                </c:pt>
                <c:pt idx="9">
                  <c:v>2.4312220089571339E-2</c:v>
                </c:pt>
                <c:pt idx="10">
                  <c:v>3.7108125399872044E-2</c:v>
                </c:pt>
                <c:pt idx="11">
                  <c:v>7.5709106419279163E-3</c:v>
                </c:pt>
                <c:pt idx="12">
                  <c:v>3.838771593090211E-3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0.33535935167413095</c:v>
                </c:pt>
                <c:pt idx="2">
                  <c:v>0.33535935167413095</c:v>
                </c:pt>
                <c:pt idx="3">
                  <c:v>0.10663254425250586</c:v>
                </c:pt>
                <c:pt idx="4">
                  <c:v>6.3979526551503518E-2</c:v>
                </c:pt>
                <c:pt idx="5">
                  <c:v>4.5745361484325016E-2</c:v>
                </c:pt>
                <c:pt idx="6">
                  <c:v>2.5911708253358926E-2</c:v>
                </c:pt>
                <c:pt idx="7">
                  <c:v>1.0023459159735551E-2</c:v>
                </c:pt>
                <c:pt idx="8">
                  <c:v>4.1586692258477288E-3</c:v>
                </c:pt>
                <c:pt idx="9">
                  <c:v>2.4312220089571339E-2</c:v>
                </c:pt>
                <c:pt idx="10">
                  <c:v>3.7108125399872044E-2</c:v>
                </c:pt>
                <c:pt idx="11">
                  <c:v>7.5709106419279163E-3</c:v>
                </c:pt>
                <c:pt idx="12">
                  <c:v>3.838771593090211E-3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0.33535935167413095</c:v>
                </c:pt>
                <c:pt idx="2">
                  <c:v>0.33535935167413095</c:v>
                </c:pt>
                <c:pt idx="3">
                  <c:v>0.10663254425250586</c:v>
                </c:pt>
                <c:pt idx="4">
                  <c:v>6.3979526551503518E-2</c:v>
                </c:pt>
                <c:pt idx="5">
                  <c:v>4.5745361484325016E-2</c:v>
                </c:pt>
                <c:pt idx="6">
                  <c:v>2.5911708253358926E-2</c:v>
                </c:pt>
                <c:pt idx="7">
                  <c:v>1.0023459159735551E-2</c:v>
                </c:pt>
                <c:pt idx="8">
                  <c:v>4.1586692258477288E-3</c:v>
                </c:pt>
                <c:pt idx="9">
                  <c:v>2.4312220089571339E-2</c:v>
                </c:pt>
                <c:pt idx="10">
                  <c:v>3.7108125399872044E-2</c:v>
                </c:pt>
                <c:pt idx="11">
                  <c:v>7.5709106419279163E-3</c:v>
                </c:pt>
                <c:pt idx="12">
                  <c:v>3.838771593090211E-3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3.143106050256856E-2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"/>
  <sheetViews>
    <sheetView tabSelected="1" zoomScale="115" zoomScaleNormal="115" workbookViewId="0">
      <selection activeCell="C15" sqref="C15"/>
    </sheetView>
  </sheetViews>
  <sheetFormatPr defaultColWidth="9.109375" defaultRowHeight="10.199999999999999" x14ac:dyDescent="0.2"/>
  <cols>
    <col min="1" max="1" width="5.109375" style="324" customWidth="1"/>
    <col min="2" max="2" width="30.44140625" style="324" bestFit="1" customWidth="1"/>
    <col min="3" max="3" width="20.109375" style="325" bestFit="1" customWidth="1"/>
    <col min="4" max="8" width="15.6640625" style="324" customWidth="1"/>
    <col min="9" max="9" width="23.88671875" style="336" customWidth="1"/>
    <col min="10" max="10" width="15.6640625" style="324" customWidth="1"/>
    <col min="11" max="11" width="20.6640625" style="324" customWidth="1"/>
    <col min="12" max="16384" width="9.109375" style="324"/>
  </cols>
  <sheetData>
    <row r="1" spans="1:11" ht="17.25" customHeight="1" x14ac:dyDescent="0.2">
      <c r="D1" s="326"/>
      <c r="E1" s="327"/>
      <c r="H1" s="327"/>
      <c r="I1" s="326"/>
      <c r="J1" s="327"/>
      <c r="K1" s="326"/>
    </row>
    <row r="2" spans="1:11" ht="17.25" customHeight="1" x14ac:dyDescent="0.3">
      <c r="B2" s="328" t="s">
        <v>2</v>
      </c>
      <c r="C2" s="328" t="s">
        <v>20</v>
      </c>
      <c r="D2" s="326"/>
      <c r="E2" s="328" t="s">
        <v>224</v>
      </c>
      <c r="F2" s="328" t="s">
        <v>225</v>
      </c>
      <c r="I2" s="326"/>
      <c r="K2" s="326"/>
    </row>
    <row r="3" spans="1:11" ht="17.25" customHeight="1" x14ac:dyDescent="0.3">
      <c r="B3" s="328" t="s">
        <v>3</v>
      </c>
      <c r="C3" s="328" t="s">
        <v>5</v>
      </c>
      <c r="D3" s="329"/>
      <c r="E3" s="353">
        <v>0.17780000000000001</v>
      </c>
      <c r="F3" s="353">
        <v>6.1</v>
      </c>
      <c r="I3" s="331"/>
      <c r="J3" s="331"/>
      <c r="K3" s="329"/>
    </row>
    <row r="4" spans="1:11" ht="17.25" customHeight="1" x14ac:dyDescent="0.3">
      <c r="B4" s="367" t="s">
        <v>1</v>
      </c>
      <c r="C4" s="368">
        <v>44330</v>
      </c>
      <c r="D4" s="329"/>
      <c r="E4" s="332"/>
      <c r="F4" s="332"/>
      <c r="I4" s="331"/>
      <c r="J4" s="331"/>
      <c r="K4" s="329"/>
    </row>
    <row r="5" spans="1:11" ht="17.25" customHeight="1" x14ac:dyDescent="0.3">
      <c r="B5" s="367" t="s">
        <v>42</v>
      </c>
      <c r="C5" s="372" t="s">
        <v>223</v>
      </c>
      <c r="D5" s="329"/>
      <c r="E5" s="332"/>
      <c r="F5" s="332"/>
      <c r="I5" s="333"/>
      <c r="J5" s="333"/>
      <c r="K5" s="329"/>
    </row>
    <row r="6" spans="1:11" ht="17.25" customHeight="1" x14ac:dyDescent="0.3">
      <c r="B6" s="367" t="s">
        <v>198</v>
      </c>
      <c r="C6" s="353">
        <v>6145885.0999999996</v>
      </c>
      <c r="D6" s="353">
        <v>1394514.2</v>
      </c>
      <c r="E6" s="334"/>
      <c r="F6" s="335"/>
      <c r="G6" s="335"/>
      <c r="K6" s="329"/>
    </row>
    <row r="7" spans="1:11" ht="17.25" customHeight="1" x14ac:dyDescent="0.3">
      <c r="B7" s="369" t="s">
        <v>187</v>
      </c>
      <c r="C7" s="373" t="s">
        <v>222</v>
      </c>
      <c r="D7" s="337" t="s">
        <v>221</v>
      </c>
      <c r="E7" s="338">
        <v>44265</v>
      </c>
      <c r="F7" s="332"/>
      <c r="I7" s="339"/>
      <c r="J7" s="339"/>
      <c r="K7" s="329"/>
    </row>
    <row r="8" spans="1:11" ht="17.25" customHeight="1" x14ac:dyDescent="0.3">
      <c r="B8" s="367" t="s">
        <v>4</v>
      </c>
      <c r="C8" s="370"/>
      <c r="D8" s="329"/>
      <c r="E8" s="332"/>
      <c r="F8" s="332"/>
      <c r="I8" s="330"/>
      <c r="J8" s="330"/>
      <c r="K8" s="329"/>
    </row>
    <row r="9" spans="1:11" ht="17.25" customHeight="1" x14ac:dyDescent="0.3">
      <c r="B9" s="367" t="s">
        <v>21</v>
      </c>
      <c r="C9" s="371">
        <f>C35+C57+C79+C101</f>
        <v>39050</v>
      </c>
      <c r="D9" s="329"/>
      <c r="E9" s="332"/>
      <c r="F9" s="332"/>
      <c r="I9" s="340"/>
      <c r="J9" s="339"/>
      <c r="K9" s="329"/>
    </row>
    <row r="10" spans="1:11" ht="17.25" customHeight="1" thickBot="1" x14ac:dyDescent="0.35">
      <c r="A10" s="374" t="s">
        <v>46</v>
      </c>
      <c r="B10" s="365">
        <v>250</v>
      </c>
      <c r="C10" s="366">
        <f>K32+K54+K76+K98</f>
        <v>0</v>
      </c>
      <c r="D10" s="329"/>
      <c r="E10" s="332"/>
      <c r="F10" s="332"/>
      <c r="I10" s="340"/>
      <c r="J10" s="330"/>
      <c r="K10" s="329"/>
    </row>
    <row r="11" spans="1:11" ht="17.25" customHeight="1" thickBot="1" x14ac:dyDescent="0.35">
      <c r="A11" s="375"/>
      <c r="B11" s="342">
        <v>125</v>
      </c>
      <c r="C11" s="341">
        <f t="shared" ref="C11:C22" si="0">K33+K55+K77+K99</f>
        <v>15725</v>
      </c>
      <c r="D11" s="329"/>
      <c r="E11" s="332"/>
      <c r="F11" s="332"/>
      <c r="I11" s="340"/>
      <c r="J11" s="340"/>
      <c r="K11" s="329"/>
    </row>
    <row r="12" spans="1:11" ht="17.25" customHeight="1" thickBot="1" x14ac:dyDescent="0.35">
      <c r="A12" s="375"/>
      <c r="B12" s="342">
        <v>63</v>
      </c>
      <c r="C12" s="341">
        <f>C11</f>
        <v>15725</v>
      </c>
      <c r="D12" s="329"/>
      <c r="E12" s="332"/>
      <c r="F12" s="332"/>
      <c r="I12" s="340"/>
      <c r="J12" s="340"/>
      <c r="K12" s="329"/>
    </row>
    <row r="13" spans="1:11" ht="17.25" customHeight="1" thickBot="1" x14ac:dyDescent="0.35">
      <c r="A13" s="376"/>
      <c r="B13" s="341">
        <v>31.5</v>
      </c>
      <c r="C13" s="341">
        <v>5000</v>
      </c>
      <c r="D13" s="329"/>
      <c r="E13" s="343"/>
      <c r="F13" s="343"/>
      <c r="I13" s="340"/>
      <c r="J13" s="340"/>
      <c r="K13" s="329"/>
    </row>
    <row r="14" spans="1:11" ht="17.25" customHeight="1" thickBot="1" x14ac:dyDescent="0.25">
      <c r="A14" s="375" t="s">
        <v>45</v>
      </c>
      <c r="B14" s="344">
        <v>16</v>
      </c>
      <c r="C14" s="341">
        <v>3000</v>
      </c>
      <c r="D14" s="329"/>
      <c r="I14" s="325"/>
      <c r="J14" s="325"/>
      <c r="K14" s="329"/>
    </row>
    <row r="15" spans="1:11" ht="17.25" customHeight="1" thickBot="1" x14ac:dyDescent="0.25">
      <c r="A15" s="375"/>
      <c r="B15" s="342">
        <v>8</v>
      </c>
      <c r="C15" s="341">
        <f t="shared" si="0"/>
        <v>2145</v>
      </c>
      <c r="D15" s="329"/>
      <c r="I15" s="340"/>
      <c r="J15" s="340"/>
      <c r="K15" s="329"/>
    </row>
    <row r="16" spans="1:11" ht="17.25" customHeight="1" thickBot="1" x14ac:dyDescent="0.25">
      <c r="A16" s="375"/>
      <c r="B16" s="342">
        <v>4</v>
      </c>
      <c r="C16" s="341">
        <f t="shared" si="0"/>
        <v>1215</v>
      </c>
      <c r="D16" s="329"/>
      <c r="I16" s="340"/>
      <c r="J16" s="340"/>
      <c r="K16" s="329"/>
    </row>
    <row r="17" spans="1:14" ht="17.25" customHeight="1" thickBot="1" x14ac:dyDescent="0.25">
      <c r="A17" s="375"/>
      <c r="B17" s="342">
        <v>2</v>
      </c>
      <c r="C17" s="341">
        <f t="shared" si="0"/>
        <v>470</v>
      </c>
      <c r="D17" s="329"/>
      <c r="I17" s="340"/>
      <c r="J17" s="340"/>
      <c r="K17" s="329"/>
    </row>
    <row r="18" spans="1:14" ht="17.25" customHeight="1" thickBot="1" x14ac:dyDescent="0.25">
      <c r="A18" s="375"/>
      <c r="B18" s="342">
        <v>1</v>
      </c>
      <c r="C18" s="341">
        <f t="shared" si="0"/>
        <v>195</v>
      </c>
      <c r="I18" s="339"/>
      <c r="K18" s="345"/>
    </row>
    <row r="19" spans="1:14" ht="17.25" customHeight="1" thickBot="1" x14ac:dyDescent="0.25">
      <c r="A19" s="376"/>
      <c r="B19" s="341">
        <v>0.5</v>
      </c>
      <c r="C19" s="341">
        <f t="shared" si="0"/>
        <v>1140</v>
      </c>
      <c r="I19" s="339"/>
      <c r="K19" s="346"/>
    </row>
    <row r="20" spans="1:14" ht="17.25" customHeight="1" thickBot="1" x14ac:dyDescent="0.25">
      <c r="A20" s="377" t="s">
        <v>44</v>
      </c>
      <c r="B20" s="347">
        <v>0.25</v>
      </c>
      <c r="C20" s="341">
        <f t="shared" si="0"/>
        <v>1740</v>
      </c>
      <c r="I20" s="339"/>
    </row>
    <row r="21" spans="1:14" ht="17.25" customHeight="1" thickBot="1" x14ac:dyDescent="0.25">
      <c r="A21" s="378"/>
      <c r="B21" s="342">
        <v>0.125</v>
      </c>
      <c r="C21" s="341">
        <f t="shared" si="0"/>
        <v>355</v>
      </c>
      <c r="I21" s="339"/>
      <c r="K21" s="345"/>
    </row>
    <row r="22" spans="1:14" ht="17.25" customHeight="1" thickBot="1" x14ac:dyDescent="0.25">
      <c r="A22" s="378"/>
      <c r="B22" s="342">
        <v>6.3E-2</v>
      </c>
      <c r="C22" s="341">
        <f t="shared" si="0"/>
        <v>180</v>
      </c>
      <c r="I22" s="339"/>
      <c r="K22" s="345"/>
    </row>
    <row r="23" spans="1:14" ht="17.25" customHeight="1" thickBot="1" x14ac:dyDescent="0.25">
      <c r="A23" s="374"/>
      <c r="B23" s="348">
        <v>3.1E-2</v>
      </c>
      <c r="C23" s="341">
        <v>0</v>
      </c>
      <c r="I23" s="339"/>
      <c r="K23" s="345"/>
    </row>
    <row r="24" spans="1:14" ht="17.25" customHeight="1" thickBot="1" x14ac:dyDescent="0.25">
      <c r="A24" s="374"/>
      <c r="B24" s="349">
        <v>3.8999999999999998E-3</v>
      </c>
      <c r="C24" s="341">
        <v>0</v>
      </c>
      <c r="I24" s="339"/>
      <c r="K24" s="345"/>
    </row>
    <row r="25" spans="1:14" ht="17.25" customHeight="1" thickBot="1" x14ac:dyDescent="0.25">
      <c r="A25" s="379"/>
      <c r="B25" s="350">
        <v>6.0000000000000002E-5</v>
      </c>
      <c r="C25" s="341">
        <v>0</v>
      </c>
      <c r="I25" s="339"/>
      <c r="K25" s="345"/>
    </row>
    <row r="26" spans="1:14" ht="17.25" customHeight="1" x14ac:dyDescent="0.2">
      <c r="B26" s="329"/>
      <c r="C26" s="329"/>
      <c r="I26" s="339"/>
      <c r="K26" s="345"/>
    </row>
    <row r="27" spans="1:14" ht="17.25" customHeight="1" x14ac:dyDescent="0.2">
      <c r="C27" s="324"/>
      <c r="I27" s="339"/>
    </row>
    <row r="28" spans="1:14" ht="25.5" customHeight="1" x14ac:dyDescent="0.2">
      <c r="B28" s="329"/>
      <c r="C28" s="324"/>
    </row>
    <row r="29" spans="1:14" x14ac:dyDescent="0.2">
      <c r="D29" s="326" t="s">
        <v>2</v>
      </c>
      <c r="E29" s="327"/>
      <c r="F29" s="326" t="s">
        <v>23</v>
      </c>
      <c r="G29" s="327"/>
      <c r="H29" s="327"/>
      <c r="I29" s="326" t="s">
        <v>24</v>
      </c>
      <c r="J29" s="327"/>
      <c r="K29" s="326" t="s">
        <v>20</v>
      </c>
      <c r="M29" s="324" t="s">
        <v>2</v>
      </c>
      <c r="N29" s="324" t="s">
        <v>20</v>
      </c>
    </row>
    <row r="30" spans="1:14" x14ac:dyDescent="0.2">
      <c r="C30" s="351"/>
      <c r="D30" s="326" t="s">
        <v>3</v>
      </c>
      <c r="F30" s="326" t="s">
        <v>5</v>
      </c>
      <c r="I30" s="326" t="s">
        <v>5</v>
      </c>
      <c r="K30" s="326" t="s">
        <v>5</v>
      </c>
      <c r="M30" s="324" t="s">
        <v>3</v>
      </c>
      <c r="N30" s="324" t="s">
        <v>5</v>
      </c>
    </row>
    <row r="31" spans="1:14" x14ac:dyDescent="0.2">
      <c r="B31" s="327" t="s">
        <v>22</v>
      </c>
      <c r="C31" s="351"/>
      <c r="D31" s="352">
        <v>250</v>
      </c>
      <c r="E31" s="353">
        <v>0</v>
      </c>
      <c r="F31" s="353">
        <v>0</v>
      </c>
      <c r="G31" s="353">
        <v>0</v>
      </c>
      <c r="H31" s="353">
        <v>0</v>
      </c>
      <c r="I31" s="353">
        <v>0</v>
      </c>
      <c r="J31" s="353">
        <v>0</v>
      </c>
      <c r="K31" s="352">
        <f>AVERAGE(H31:J31)-AVERAGE(E31:G31)</f>
        <v>0</v>
      </c>
      <c r="M31" s="324">
        <v>250</v>
      </c>
      <c r="N31" s="324">
        <v>0</v>
      </c>
    </row>
    <row r="32" spans="1:14" ht="10.8" thickBot="1" x14ac:dyDescent="0.25">
      <c r="B32" s="327" t="s">
        <v>25</v>
      </c>
      <c r="C32" s="351"/>
      <c r="D32" s="352">
        <v>125</v>
      </c>
      <c r="E32" s="353">
        <v>0</v>
      </c>
      <c r="F32" s="353">
        <v>0</v>
      </c>
      <c r="G32" s="353">
        <v>0</v>
      </c>
      <c r="H32" s="353">
        <v>0</v>
      </c>
      <c r="I32" s="353">
        <v>0</v>
      </c>
      <c r="J32" s="353">
        <v>0</v>
      </c>
      <c r="K32" s="352">
        <f t="shared" ref="K32:K33" si="1">AVERAGE(H32:J32)-AVERAGE(E32:G32)</f>
        <v>0</v>
      </c>
      <c r="M32" s="324">
        <v>125</v>
      </c>
      <c r="N32" s="324">
        <v>0</v>
      </c>
    </row>
    <row r="33" spans="2:14" ht="10.8" thickBot="1" x14ac:dyDescent="0.25">
      <c r="B33" s="327" t="s">
        <v>0</v>
      </c>
      <c r="C33" s="354"/>
      <c r="D33" s="355">
        <v>63</v>
      </c>
      <c r="E33" s="353">
        <v>1545</v>
      </c>
      <c r="F33" s="353">
        <f>E33</f>
        <v>1545</v>
      </c>
      <c r="G33" s="353">
        <f>F33</f>
        <v>1545</v>
      </c>
      <c r="H33" s="353">
        <v>17270</v>
      </c>
      <c r="I33" s="353">
        <f>H33</f>
        <v>17270</v>
      </c>
      <c r="J33" s="353">
        <f>I33</f>
        <v>17270</v>
      </c>
      <c r="K33" s="352">
        <f t="shared" si="1"/>
        <v>15725</v>
      </c>
      <c r="M33" s="324">
        <v>63</v>
      </c>
      <c r="N33" s="324">
        <v>15725</v>
      </c>
    </row>
    <row r="34" spans="2:14" ht="10.8" thickBot="1" x14ac:dyDescent="0.25">
      <c r="B34" s="327" t="s">
        <v>26</v>
      </c>
      <c r="C34" s="356"/>
      <c r="D34" s="355">
        <v>31.5</v>
      </c>
      <c r="E34" s="353">
        <v>1715</v>
      </c>
      <c r="F34" s="353">
        <f t="shared" ref="F34:G44" si="2">E34</f>
        <v>1715</v>
      </c>
      <c r="G34" s="353">
        <f t="shared" si="2"/>
        <v>1715</v>
      </c>
      <c r="H34" s="353">
        <v>10240</v>
      </c>
      <c r="I34" s="353">
        <f t="shared" ref="I34:J44" si="3">H34</f>
        <v>10240</v>
      </c>
      <c r="J34" s="353">
        <f t="shared" si="3"/>
        <v>10240</v>
      </c>
      <c r="K34" s="352">
        <f>AVERAGE(H34:J34)-AVERAGE(E34:G34)</f>
        <v>8525</v>
      </c>
      <c r="M34" s="324">
        <v>31.5</v>
      </c>
      <c r="N34" s="324">
        <v>8525</v>
      </c>
    </row>
    <row r="35" spans="2:14" ht="10.8" thickBot="1" x14ac:dyDescent="0.25">
      <c r="B35" s="327" t="s">
        <v>27</v>
      </c>
      <c r="C35" s="357">
        <f>D47-D45</f>
        <v>39050</v>
      </c>
      <c r="D35" s="355">
        <v>16</v>
      </c>
      <c r="E35" s="353">
        <v>1755</v>
      </c>
      <c r="F35" s="353">
        <f t="shared" si="2"/>
        <v>1755</v>
      </c>
      <c r="G35" s="353">
        <f t="shared" si="2"/>
        <v>1755</v>
      </c>
      <c r="H35" s="353">
        <v>6130</v>
      </c>
      <c r="I35" s="353">
        <f t="shared" si="3"/>
        <v>6130</v>
      </c>
      <c r="J35" s="353">
        <f t="shared" si="3"/>
        <v>6130</v>
      </c>
      <c r="K35" s="352">
        <f t="shared" ref="K35:K44" si="4">AVERAGE(H35:J35)-AVERAGE(E35:G35)</f>
        <v>4375</v>
      </c>
      <c r="M35" s="324">
        <v>16</v>
      </c>
      <c r="N35" s="324">
        <v>4375</v>
      </c>
    </row>
    <row r="36" spans="2:14" x14ac:dyDescent="0.2">
      <c r="B36" s="327" t="s">
        <v>28</v>
      </c>
      <c r="C36" s="325" t="s">
        <v>29</v>
      </c>
      <c r="D36" s="352">
        <v>8</v>
      </c>
      <c r="E36" s="353">
        <v>1495</v>
      </c>
      <c r="F36" s="353">
        <f t="shared" si="2"/>
        <v>1495</v>
      </c>
      <c r="G36" s="353">
        <f t="shared" si="2"/>
        <v>1495</v>
      </c>
      <c r="H36" s="353">
        <v>4490</v>
      </c>
      <c r="I36" s="353">
        <f t="shared" si="3"/>
        <v>4490</v>
      </c>
      <c r="J36" s="353">
        <f t="shared" si="3"/>
        <v>4490</v>
      </c>
      <c r="K36" s="352">
        <f t="shared" si="4"/>
        <v>2995</v>
      </c>
      <c r="M36" s="324">
        <v>8</v>
      </c>
      <c r="N36" s="324">
        <v>2995</v>
      </c>
    </row>
    <row r="37" spans="2:14" x14ac:dyDescent="0.2">
      <c r="D37" s="352">
        <v>4</v>
      </c>
      <c r="E37" s="353">
        <v>1565</v>
      </c>
      <c r="F37" s="353">
        <f t="shared" si="2"/>
        <v>1565</v>
      </c>
      <c r="G37" s="353">
        <f t="shared" si="2"/>
        <v>1565</v>
      </c>
      <c r="H37" s="353">
        <v>3710</v>
      </c>
      <c r="I37" s="353">
        <f t="shared" si="3"/>
        <v>3710</v>
      </c>
      <c r="J37" s="353">
        <f t="shared" si="3"/>
        <v>3710</v>
      </c>
      <c r="K37" s="352">
        <f t="shared" si="4"/>
        <v>2145</v>
      </c>
      <c r="M37" s="324">
        <v>4</v>
      </c>
      <c r="N37" s="324">
        <v>2145</v>
      </c>
    </row>
    <row r="38" spans="2:14" x14ac:dyDescent="0.2">
      <c r="B38" s="327"/>
      <c r="C38" s="324"/>
      <c r="D38" s="352">
        <v>2</v>
      </c>
      <c r="E38" s="353">
        <v>1365</v>
      </c>
      <c r="F38" s="353">
        <f t="shared" si="2"/>
        <v>1365</v>
      </c>
      <c r="G38" s="353">
        <f t="shared" si="2"/>
        <v>1365</v>
      </c>
      <c r="H38" s="353">
        <v>2580</v>
      </c>
      <c r="I38" s="353">
        <f t="shared" si="3"/>
        <v>2580</v>
      </c>
      <c r="J38" s="353">
        <f t="shared" si="3"/>
        <v>2580</v>
      </c>
      <c r="K38" s="352">
        <f t="shared" si="4"/>
        <v>1215</v>
      </c>
      <c r="M38" s="324">
        <v>2</v>
      </c>
      <c r="N38" s="324">
        <v>1215</v>
      </c>
    </row>
    <row r="39" spans="2:14" x14ac:dyDescent="0.2">
      <c r="C39" s="324"/>
      <c r="D39" s="352">
        <v>1</v>
      </c>
      <c r="E39" s="353">
        <v>1195</v>
      </c>
      <c r="F39" s="353">
        <f t="shared" si="2"/>
        <v>1195</v>
      </c>
      <c r="G39" s="353">
        <f t="shared" si="2"/>
        <v>1195</v>
      </c>
      <c r="H39" s="353">
        <v>1665</v>
      </c>
      <c r="I39" s="353">
        <f t="shared" si="3"/>
        <v>1665</v>
      </c>
      <c r="J39" s="353">
        <f t="shared" si="3"/>
        <v>1665</v>
      </c>
      <c r="K39" s="352">
        <f t="shared" si="4"/>
        <v>470</v>
      </c>
      <c r="M39" s="324">
        <v>1</v>
      </c>
      <c r="N39" s="324">
        <v>470</v>
      </c>
    </row>
    <row r="40" spans="2:14" x14ac:dyDescent="0.2">
      <c r="C40" s="324"/>
      <c r="D40" s="352">
        <v>0.5</v>
      </c>
      <c r="E40" s="353">
        <v>1040</v>
      </c>
      <c r="F40" s="353">
        <f t="shared" si="2"/>
        <v>1040</v>
      </c>
      <c r="G40" s="353">
        <f t="shared" si="2"/>
        <v>1040</v>
      </c>
      <c r="H40" s="353">
        <v>1235</v>
      </c>
      <c r="I40" s="353">
        <f t="shared" si="3"/>
        <v>1235</v>
      </c>
      <c r="J40" s="353">
        <f t="shared" si="3"/>
        <v>1235</v>
      </c>
      <c r="K40" s="352">
        <f t="shared" si="4"/>
        <v>195</v>
      </c>
      <c r="M40" s="324">
        <v>0.5</v>
      </c>
      <c r="N40" s="324">
        <v>195</v>
      </c>
    </row>
    <row r="41" spans="2:14" x14ac:dyDescent="0.2">
      <c r="C41" s="324"/>
      <c r="D41" s="352">
        <v>0.25</v>
      </c>
      <c r="E41" s="353">
        <v>975</v>
      </c>
      <c r="F41" s="353">
        <f t="shared" si="2"/>
        <v>975</v>
      </c>
      <c r="G41" s="353">
        <f t="shared" si="2"/>
        <v>975</v>
      </c>
      <c r="H41" s="353">
        <v>2115</v>
      </c>
      <c r="I41" s="353">
        <f t="shared" si="3"/>
        <v>2115</v>
      </c>
      <c r="J41" s="353">
        <f t="shared" si="3"/>
        <v>2115</v>
      </c>
      <c r="K41" s="352">
        <f t="shared" si="4"/>
        <v>1140</v>
      </c>
      <c r="M41" s="324">
        <v>0.25</v>
      </c>
      <c r="N41" s="324">
        <v>1140</v>
      </c>
    </row>
    <row r="42" spans="2:14" x14ac:dyDescent="0.2">
      <c r="C42" s="324"/>
      <c r="D42" s="352">
        <v>0.125</v>
      </c>
      <c r="E42" s="353">
        <v>950</v>
      </c>
      <c r="F42" s="353">
        <f t="shared" si="2"/>
        <v>950</v>
      </c>
      <c r="G42" s="353">
        <f t="shared" si="2"/>
        <v>950</v>
      </c>
      <c r="H42" s="353">
        <v>2690</v>
      </c>
      <c r="I42" s="353">
        <f t="shared" si="3"/>
        <v>2690</v>
      </c>
      <c r="J42" s="353">
        <f t="shared" si="3"/>
        <v>2690</v>
      </c>
      <c r="K42" s="352">
        <f t="shared" si="4"/>
        <v>1740</v>
      </c>
      <c r="M42" s="324">
        <v>0.125</v>
      </c>
      <c r="N42" s="324">
        <v>1740</v>
      </c>
    </row>
    <row r="43" spans="2:14" x14ac:dyDescent="0.2">
      <c r="C43" s="324"/>
      <c r="D43" s="352">
        <v>6.3E-2</v>
      </c>
      <c r="E43" s="353">
        <v>910</v>
      </c>
      <c r="F43" s="353">
        <f t="shared" si="2"/>
        <v>910</v>
      </c>
      <c r="G43" s="353">
        <f t="shared" si="2"/>
        <v>910</v>
      </c>
      <c r="H43" s="353">
        <v>1265</v>
      </c>
      <c r="I43" s="353">
        <f t="shared" si="3"/>
        <v>1265</v>
      </c>
      <c r="J43" s="353">
        <f t="shared" si="3"/>
        <v>1265</v>
      </c>
      <c r="K43" s="352">
        <f t="shared" si="4"/>
        <v>355</v>
      </c>
      <c r="M43" s="324">
        <v>6.3E-2</v>
      </c>
      <c r="N43" s="324">
        <v>355</v>
      </c>
    </row>
    <row r="44" spans="2:14" ht="10.8" thickBot="1" x14ac:dyDescent="0.25">
      <c r="C44" s="324"/>
      <c r="D44" s="352" t="s">
        <v>196</v>
      </c>
      <c r="E44" s="353">
        <v>1690</v>
      </c>
      <c r="F44" s="353">
        <f t="shared" si="2"/>
        <v>1690</v>
      </c>
      <c r="G44" s="353">
        <f t="shared" si="2"/>
        <v>1690</v>
      </c>
      <c r="H44" s="353">
        <v>1870</v>
      </c>
      <c r="I44" s="353">
        <f t="shared" si="3"/>
        <v>1870</v>
      </c>
      <c r="J44" s="353">
        <f t="shared" si="3"/>
        <v>1870</v>
      </c>
      <c r="K44" s="352">
        <f t="shared" si="4"/>
        <v>180</v>
      </c>
      <c r="M44" s="324" t="s">
        <v>196</v>
      </c>
      <c r="N44" s="324">
        <v>180</v>
      </c>
    </row>
    <row r="45" spans="2:14" ht="10.8" thickBot="1" x14ac:dyDescent="0.25">
      <c r="C45" s="324" t="s">
        <v>30</v>
      </c>
      <c r="D45" s="358">
        <f>3320+3320</f>
        <v>6640</v>
      </c>
      <c r="I45" s="339"/>
      <c r="J45" s="324" t="s">
        <v>31</v>
      </c>
      <c r="K45" s="345">
        <f>SUM(K31:K44)</f>
        <v>39060</v>
      </c>
    </row>
    <row r="46" spans="2:14" ht="10.8" thickBot="1" x14ac:dyDescent="0.25">
      <c r="B46" s="336" t="s">
        <v>32</v>
      </c>
      <c r="C46" s="324"/>
      <c r="I46" s="339"/>
      <c r="J46" s="324" t="s">
        <v>41</v>
      </c>
      <c r="K46" s="359">
        <f>((C35-K45)/C35)</f>
        <v>-2.5608194622279127E-4</v>
      </c>
    </row>
    <row r="47" spans="2:14" ht="10.8" thickBot="1" x14ac:dyDescent="0.25">
      <c r="B47" s="324" t="s">
        <v>33</v>
      </c>
      <c r="C47" s="324"/>
      <c r="D47" s="360">
        <f>22530+23160</f>
        <v>45690</v>
      </c>
      <c r="E47" s="361" t="s">
        <v>195</v>
      </c>
      <c r="G47" s="345"/>
      <c r="I47" s="339"/>
      <c r="K47" s="362"/>
    </row>
    <row r="48" spans="2:14" ht="10.8" thickBot="1" x14ac:dyDescent="0.25">
      <c r="B48" s="324" t="s">
        <v>34</v>
      </c>
      <c r="C48" s="324"/>
      <c r="D48" s="360"/>
      <c r="E48" s="363"/>
      <c r="I48" s="339"/>
    </row>
    <row r="49" spans="2:11" ht="10.8" thickBot="1" x14ac:dyDescent="0.25">
      <c r="B49" s="324" t="s">
        <v>35</v>
      </c>
      <c r="D49" s="358"/>
      <c r="I49" s="339"/>
    </row>
    <row r="50" spans="2:11" ht="27.75" customHeight="1" x14ac:dyDescent="0.2">
      <c r="B50" s="325"/>
      <c r="C50" s="324"/>
      <c r="H50" s="339"/>
      <c r="I50" s="324"/>
    </row>
    <row r="51" spans="2:11" x14ac:dyDescent="0.2">
      <c r="D51" s="326" t="s">
        <v>2</v>
      </c>
      <c r="E51" s="327"/>
      <c r="F51" s="326" t="s">
        <v>23</v>
      </c>
      <c r="G51" s="327"/>
      <c r="H51" s="327"/>
      <c r="I51" s="326" t="s">
        <v>24</v>
      </c>
      <c r="J51" s="327"/>
      <c r="K51" s="326" t="s">
        <v>20</v>
      </c>
    </row>
    <row r="52" spans="2:11" x14ac:dyDescent="0.2">
      <c r="C52" s="351"/>
      <c r="D52" s="326" t="s">
        <v>3</v>
      </c>
      <c r="F52" s="326" t="s">
        <v>5</v>
      </c>
      <c r="I52" s="326" t="s">
        <v>5</v>
      </c>
      <c r="K52" s="326" t="s">
        <v>5</v>
      </c>
    </row>
    <row r="53" spans="2:11" x14ac:dyDescent="0.2">
      <c r="B53" s="327" t="s">
        <v>22</v>
      </c>
      <c r="C53" s="351"/>
      <c r="D53" s="352">
        <v>256</v>
      </c>
      <c r="E53" s="353">
        <v>0</v>
      </c>
      <c r="F53" s="353">
        <v>0</v>
      </c>
      <c r="G53" s="353">
        <v>0</v>
      </c>
      <c r="H53" s="353">
        <v>0</v>
      </c>
      <c r="I53" s="353">
        <v>0</v>
      </c>
      <c r="J53" s="353">
        <v>0</v>
      </c>
      <c r="K53" s="352">
        <f>AVERAGE(H53:J53)-AVERAGE(E53:G53)</f>
        <v>0</v>
      </c>
    </row>
    <row r="54" spans="2:11" ht="10.8" thickBot="1" x14ac:dyDescent="0.25">
      <c r="B54" s="327" t="s">
        <v>25</v>
      </c>
      <c r="C54" s="351"/>
      <c r="D54" s="352">
        <v>128</v>
      </c>
      <c r="E54" s="353">
        <v>0</v>
      </c>
      <c r="F54" s="353">
        <v>0</v>
      </c>
      <c r="G54" s="353">
        <v>0</v>
      </c>
      <c r="H54" s="353">
        <v>0</v>
      </c>
      <c r="I54" s="353">
        <v>0</v>
      </c>
      <c r="J54" s="353">
        <v>0</v>
      </c>
      <c r="K54" s="352">
        <f t="shared" ref="K54:K60" si="5">AVERAGE(H54:J54)-AVERAGE(E54:G54)</f>
        <v>0</v>
      </c>
    </row>
    <row r="55" spans="2:11" ht="10.8" thickBot="1" x14ac:dyDescent="0.25">
      <c r="B55" s="327" t="s">
        <v>0</v>
      </c>
      <c r="C55" s="354"/>
      <c r="D55" s="355">
        <v>63</v>
      </c>
      <c r="E55" s="353">
        <v>0</v>
      </c>
      <c r="F55" s="353">
        <v>0</v>
      </c>
      <c r="G55" s="353">
        <v>0</v>
      </c>
      <c r="H55" s="353">
        <v>0</v>
      </c>
      <c r="I55" s="353">
        <v>0</v>
      </c>
      <c r="J55" s="353">
        <v>0</v>
      </c>
      <c r="K55" s="352">
        <f t="shared" si="5"/>
        <v>0</v>
      </c>
    </row>
    <row r="56" spans="2:11" ht="10.8" thickBot="1" x14ac:dyDescent="0.25">
      <c r="B56" s="327" t="s">
        <v>26</v>
      </c>
      <c r="C56" s="356"/>
      <c r="D56" s="355">
        <v>31.5</v>
      </c>
      <c r="E56" s="353">
        <v>0</v>
      </c>
      <c r="F56" s="353">
        <v>0</v>
      </c>
      <c r="G56" s="353">
        <v>0</v>
      </c>
      <c r="H56" s="353">
        <v>0</v>
      </c>
      <c r="I56" s="353">
        <v>0</v>
      </c>
      <c r="J56" s="353">
        <v>0</v>
      </c>
      <c r="K56" s="352">
        <f t="shared" si="5"/>
        <v>0</v>
      </c>
    </row>
    <row r="57" spans="2:11" ht="10.8" thickBot="1" x14ac:dyDescent="0.25">
      <c r="B57" s="327" t="s">
        <v>27</v>
      </c>
      <c r="C57" s="357">
        <f>D69-D67</f>
        <v>0</v>
      </c>
      <c r="D57" s="355">
        <v>16</v>
      </c>
      <c r="E57" s="353">
        <v>0</v>
      </c>
      <c r="F57" s="353">
        <v>0</v>
      </c>
      <c r="G57" s="353">
        <v>0</v>
      </c>
      <c r="H57" s="353">
        <v>0</v>
      </c>
      <c r="I57" s="353">
        <v>0</v>
      </c>
      <c r="J57" s="353">
        <v>0</v>
      </c>
      <c r="K57" s="352">
        <f t="shared" si="5"/>
        <v>0</v>
      </c>
    </row>
    <row r="58" spans="2:11" x14ac:dyDescent="0.2">
      <c r="B58" s="327" t="s">
        <v>28</v>
      </c>
      <c r="C58" s="325" t="s">
        <v>29</v>
      </c>
      <c r="D58" s="352">
        <v>8</v>
      </c>
      <c r="E58" s="353">
        <v>0</v>
      </c>
      <c r="F58" s="353">
        <v>0</v>
      </c>
      <c r="G58" s="353">
        <v>0</v>
      </c>
      <c r="H58" s="353">
        <v>0</v>
      </c>
      <c r="I58" s="353">
        <v>0</v>
      </c>
      <c r="J58" s="353">
        <v>0</v>
      </c>
      <c r="K58" s="352">
        <f t="shared" si="5"/>
        <v>0</v>
      </c>
    </row>
    <row r="59" spans="2:11" x14ac:dyDescent="0.2">
      <c r="D59" s="352">
        <v>4</v>
      </c>
      <c r="E59" s="353">
        <v>0</v>
      </c>
      <c r="F59" s="353">
        <v>0</v>
      </c>
      <c r="G59" s="353">
        <v>0</v>
      </c>
      <c r="H59" s="353">
        <v>0</v>
      </c>
      <c r="I59" s="353">
        <v>0</v>
      </c>
      <c r="J59" s="353">
        <v>0</v>
      </c>
      <c r="K59" s="352">
        <f t="shared" si="5"/>
        <v>0</v>
      </c>
    </row>
    <row r="60" spans="2:11" x14ac:dyDescent="0.2">
      <c r="B60" s="327"/>
      <c r="C60" s="324"/>
      <c r="D60" s="352">
        <v>2</v>
      </c>
      <c r="E60" s="353">
        <v>0</v>
      </c>
      <c r="F60" s="353">
        <v>0</v>
      </c>
      <c r="G60" s="353">
        <v>0</v>
      </c>
      <c r="H60" s="353">
        <v>0</v>
      </c>
      <c r="I60" s="353">
        <v>0</v>
      </c>
      <c r="J60" s="353">
        <v>0</v>
      </c>
      <c r="K60" s="352">
        <f t="shared" si="5"/>
        <v>0</v>
      </c>
    </row>
    <row r="61" spans="2:11" x14ac:dyDescent="0.2">
      <c r="C61" s="324"/>
      <c r="D61" s="352">
        <v>1</v>
      </c>
      <c r="E61" s="353">
        <v>0</v>
      </c>
      <c r="F61" s="353">
        <v>0</v>
      </c>
      <c r="G61" s="353">
        <v>0</v>
      </c>
      <c r="H61" s="353">
        <v>0</v>
      </c>
      <c r="I61" s="353">
        <v>0</v>
      </c>
      <c r="J61" s="353">
        <v>0</v>
      </c>
      <c r="K61" s="352">
        <f>AVERAGE(H61:J61)-AVERAGE(E61:G61)</f>
        <v>0</v>
      </c>
    </row>
    <row r="62" spans="2:11" x14ac:dyDescent="0.2">
      <c r="C62" s="324"/>
      <c r="D62" s="352">
        <v>0.5</v>
      </c>
      <c r="E62" s="353">
        <v>0</v>
      </c>
      <c r="F62" s="353">
        <v>0</v>
      </c>
      <c r="G62" s="353">
        <v>0</v>
      </c>
      <c r="H62" s="353">
        <v>0</v>
      </c>
      <c r="I62" s="353">
        <v>0</v>
      </c>
      <c r="J62" s="353">
        <v>0</v>
      </c>
      <c r="K62" s="352">
        <f>AVERAGE(H62:J62)-AVERAGE(E62:G62)</f>
        <v>0</v>
      </c>
    </row>
    <row r="63" spans="2:11" x14ac:dyDescent="0.2">
      <c r="C63" s="324"/>
      <c r="D63" s="352">
        <v>0.25</v>
      </c>
      <c r="E63" s="353">
        <v>0</v>
      </c>
      <c r="F63" s="353">
        <v>0</v>
      </c>
      <c r="G63" s="353">
        <v>0</v>
      </c>
      <c r="H63" s="353">
        <v>0</v>
      </c>
      <c r="I63" s="353">
        <v>0</v>
      </c>
      <c r="J63" s="353">
        <v>0</v>
      </c>
      <c r="K63" s="352">
        <f>AVERAGE(H63:J63)-AVERAGE(E63:G63)</f>
        <v>0</v>
      </c>
    </row>
    <row r="64" spans="2:11" x14ac:dyDescent="0.2">
      <c r="C64" s="324"/>
      <c r="D64" s="352">
        <v>0.125</v>
      </c>
      <c r="E64" s="353">
        <v>0</v>
      </c>
      <c r="F64" s="353">
        <v>0</v>
      </c>
      <c r="G64" s="353">
        <v>0</v>
      </c>
      <c r="H64" s="353">
        <v>0</v>
      </c>
      <c r="I64" s="353">
        <v>0</v>
      </c>
      <c r="J64" s="353">
        <v>0</v>
      </c>
      <c r="K64" s="352">
        <f>AVERAGE(H64:J64)-AVERAGE(E64:G64)</f>
        <v>0</v>
      </c>
    </row>
    <row r="65" spans="2:11" x14ac:dyDescent="0.2">
      <c r="C65" s="324"/>
      <c r="D65" s="352">
        <v>6.3E-2</v>
      </c>
      <c r="E65" s="353">
        <v>0</v>
      </c>
      <c r="F65" s="353">
        <v>0</v>
      </c>
      <c r="G65" s="353">
        <v>0</v>
      </c>
      <c r="H65" s="353">
        <v>0</v>
      </c>
      <c r="I65" s="353">
        <v>0</v>
      </c>
      <c r="J65" s="353">
        <v>0</v>
      </c>
      <c r="K65" s="352">
        <f t="shared" ref="K65" si="6">AVERAGE(H65:J65)-AVERAGE(E65:G65)</f>
        <v>0</v>
      </c>
    </row>
    <row r="66" spans="2:11" ht="10.8" thickBot="1" x14ac:dyDescent="0.25">
      <c r="C66" s="324"/>
      <c r="D66" s="352" t="s">
        <v>196</v>
      </c>
      <c r="E66" s="353">
        <v>0</v>
      </c>
      <c r="F66" s="353">
        <v>0</v>
      </c>
      <c r="G66" s="353">
        <v>0</v>
      </c>
      <c r="H66" s="353">
        <v>0</v>
      </c>
      <c r="I66" s="353">
        <v>0</v>
      </c>
      <c r="J66" s="353">
        <v>0</v>
      </c>
      <c r="K66" s="352">
        <f>AVERAGE(H66:J66)-AVERAGE(E66:G66)</f>
        <v>0</v>
      </c>
    </row>
    <row r="67" spans="2:11" ht="10.8" thickBot="1" x14ac:dyDescent="0.25">
      <c r="C67" s="324" t="s">
        <v>36</v>
      </c>
      <c r="D67" s="358"/>
      <c r="I67" s="339"/>
      <c r="J67" s="324" t="s">
        <v>31</v>
      </c>
      <c r="K67" s="345">
        <f>SUM(K53:K66)</f>
        <v>0</v>
      </c>
    </row>
    <row r="68" spans="2:11" ht="10.8" thickBot="1" x14ac:dyDescent="0.25">
      <c r="B68" s="336" t="s">
        <v>32</v>
      </c>
      <c r="C68" s="324"/>
      <c r="I68" s="339"/>
      <c r="J68" s="324" t="s">
        <v>41</v>
      </c>
      <c r="K68" s="346" t="e">
        <f>((C57-K67)/C57)</f>
        <v>#DIV/0!</v>
      </c>
    </row>
    <row r="69" spans="2:11" ht="10.8" thickBot="1" x14ac:dyDescent="0.25">
      <c r="B69" s="324" t="s">
        <v>33</v>
      </c>
      <c r="C69" s="324"/>
      <c r="D69" s="358"/>
      <c r="I69" s="339"/>
      <c r="J69" s="324" t="s">
        <v>194</v>
      </c>
      <c r="K69" s="362" t="e">
        <f>(C57-D71)/C57</f>
        <v>#DIV/0!</v>
      </c>
    </row>
    <row r="70" spans="2:11" ht="10.8" thickBot="1" x14ac:dyDescent="0.25">
      <c r="B70" s="324" t="s">
        <v>34</v>
      </c>
      <c r="C70" s="324"/>
      <c r="D70" s="358"/>
      <c r="I70" s="339"/>
    </row>
    <row r="71" spans="2:11" ht="10.8" thickBot="1" x14ac:dyDescent="0.25">
      <c r="B71" s="324" t="s">
        <v>37</v>
      </c>
      <c r="D71" s="358">
        <f>D70-D67</f>
        <v>0</v>
      </c>
      <c r="I71" s="339"/>
    </row>
    <row r="72" spans="2:11" ht="29.25" customHeight="1" x14ac:dyDescent="0.2">
      <c r="I72" s="339"/>
    </row>
    <row r="73" spans="2:11" x14ac:dyDescent="0.2">
      <c r="D73" s="326" t="s">
        <v>2</v>
      </c>
      <c r="E73" s="327"/>
      <c r="F73" s="326" t="s">
        <v>23</v>
      </c>
      <c r="G73" s="327"/>
      <c r="H73" s="327"/>
      <c r="I73" s="326" t="s">
        <v>24</v>
      </c>
      <c r="J73" s="327"/>
      <c r="K73" s="326" t="s">
        <v>20</v>
      </c>
    </row>
    <row r="74" spans="2:11" x14ac:dyDescent="0.2">
      <c r="C74" s="351"/>
      <c r="D74" s="326" t="s">
        <v>3</v>
      </c>
      <c r="F74" s="326" t="s">
        <v>5</v>
      </c>
      <c r="I74" s="326" t="s">
        <v>5</v>
      </c>
      <c r="K74" s="326" t="s">
        <v>5</v>
      </c>
    </row>
    <row r="75" spans="2:11" x14ac:dyDescent="0.2">
      <c r="B75" s="327" t="s">
        <v>22</v>
      </c>
      <c r="C75" s="351"/>
      <c r="D75" s="352">
        <v>256</v>
      </c>
      <c r="E75" s="353"/>
      <c r="F75" s="353"/>
      <c r="G75" s="353"/>
      <c r="H75" s="353"/>
      <c r="I75" s="353"/>
      <c r="J75" s="353"/>
      <c r="K75" s="352"/>
    </row>
    <row r="76" spans="2:11" ht="10.8" thickBot="1" x14ac:dyDescent="0.25">
      <c r="B76" s="327" t="s">
        <v>25</v>
      </c>
      <c r="C76" s="351"/>
      <c r="D76" s="352">
        <v>128</v>
      </c>
      <c r="E76" s="353"/>
      <c r="F76" s="353"/>
      <c r="G76" s="353"/>
      <c r="H76" s="353"/>
      <c r="I76" s="353"/>
      <c r="J76" s="353"/>
      <c r="K76" s="352"/>
    </row>
    <row r="77" spans="2:11" ht="10.8" thickBot="1" x14ac:dyDescent="0.25">
      <c r="B77" s="327" t="s">
        <v>0</v>
      </c>
      <c r="C77" s="354"/>
      <c r="D77" s="355">
        <v>63</v>
      </c>
      <c r="E77" s="353"/>
      <c r="F77" s="353"/>
      <c r="G77" s="353"/>
      <c r="H77" s="353"/>
      <c r="I77" s="353"/>
      <c r="J77" s="353"/>
      <c r="K77" s="352"/>
    </row>
    <row r="78" spans="2:11" ht="10.8" thickBot="1" x14ac:dyDescent="0.25">
      <c r="B78" s="327" t="s">
        <v>26</v>
      </c>
      <c r="C78" s="356"/>
      <c r="D78" s="355">
        <v>31.5</v>
      </c>
      <c r="E78" s="353"/>
      <c r="F78" s="353"/>
      <c r="G78" s="353"/>
      <c r="H78" s="353"/>
      <c r="I78" s="353"/>
      <c r="J78" s="353"/>
      <c r="K78" s="352"/>
    </row>
    <row r="79" spans="2:11" ht="10.8" thickBot="1" x14ac:dyDescent="0.25">
      <c r="B79" s="327" t="s">
        <v>27</v>
      </c>
      <c r="C79" s="357">
        <f>D91-D89</f>
        <v>0</v>
      </c>
      <c r="D79" s="355">
        <v>16</v>
      </c>
      <c r="E79" s="353"/>
      <c r="F79" s="353"/>
      <c r="G79" s="353"/>
      <c r="H79" s="353"/>
      <c r="I79" s="353"/>
      <c r="J79" s="353"/>
      <c r="K79" s="352"/>
    </row>
    <row r="80" spans="2:11" x14ac:dyDescent="0.2">
      <c r="B80" s="327" t="s">
        <v>28</v>
      </c>
      <c r="C80" s="325" t="s">
        <v>29</v>
      </c>
      <c r="D80" s="352">
        <v>8</v>
      </c>
      <c r="E80" s="353"/>
      <c r="F80" s="353"/>
      <c r="G80" s="353"/>
      <c r="H80" s="353"/>
      <c r="I80" s="353"/>
      <c r="J80" s="353"/>
      <c r="K80" s="352"/>
    </row>
    <row r="81" spans="2:11" x14ac:dyDescent="0.2">
      <c r="D81" s="352">
        <v>4</v>
      </c>
      <c r="E81" s="353"/>
      <c r="F81" s="353"/>
      <c r="G81" s="353"/>
      <c r="H81" s="353"/>
      <c r="I81" s="353"/>
      <c r="J81" s="353"/>
      <c r="K81" s="352"/>
    </row>
    <row r="82" spans="2:11" x14ac:dyDescent="0.2">
      <c r="B82" s="327"/>
      <c r="C82" s="324"/>
      <c r="D82" s="352">
        <v>2</v>
      </c>
      <c r="E82" s="353"/>
      <c r="F82" s="353"/>
      <c r="G82" s="353"/>
      <c r="H82" s="353"/>
      <c r="I82" s="353"/>
      <c r="J82" s="353"/>
      <c r="K82" s="352"/>
    </row>
    <row r="83" spans="2:11" x14ac:dyDescent="0.2">
      <c r="C83" s="324"/>
      <c r="D83" s="352">
        <v>1</v>
      </c>
      <c r="E83" s="353"/>
      <c r="F83" s="353"/>
      <c r="G83" s="353"/>
      <c r="H83" s="353"/>
      <c r="I83" s="353"/>
      <c r="J83" s="353"/>
      <c r="K83" s="352"/>
    </row>
    <row r="84" spans="2:11" x14ac:dyDescent="0.2">
      <c r="C84" s="324"/>
      <c r="D84" s="352">
        <v>0.5</v>
      </c>
      <c r="E84" s="353"/>
      <c r="F84" s="353"/>
      <c r="G84" s="353"/>
      <c r="H84" s="353"/>
      <c r="I84" s="353"/>
      <c r="J84" s="353"/>
      <c r="K84" s="352"/>
    </row>
    <row r="85" spans="2:11" x14ac:dyDescent="0.2">
      <c r="C85" s="324"/>
      <c r="D85" s="352">
        <v>0.25</v>
      </c>
      <c r="E85" s="353"/>
      <c r="F85" s="353"/>
      <c r="G85" s="353"/>
      <c r="H85" s="353"/>
      <c r="I85" s="353"/>
      <c r="J85" s="353"/>
      <c r="K85" s="352"/>
    </row>
    <row r="86" spans="2:11" x14ac:dyDescent="0.2">
      <c r="C86" s="324"/>
      <c r="D86" s="352">
        <v>0.125</v>
      </c>
      <c r="E86" s="353"/>
      <c r="F86" s="353"/>
      <c r="G86" s="353"/>
      <c r="H86" s="353"/>
      <c r="I86" s="353"/>
      <c r="J86" s="353"/>
      <c r="K86" s="352"/>
    </row>
    <row r="87" spans="2:11" x14ac:dyDescent="0.2">
      <c r="C87" s="324"/>
      <c r="D87" s="352">
        <v>6.3E-2</v>
      </c>
      <c r="E87" s="353"/>
      <c r="F87" s="353"/>
      <c r="G87" s="353"/>
      <c r="H87" s="353"/>
      <c r="I87" s="353"/>
      <c r="J87" s="353"/>
      <c r="K87" s="352"/>
    </row>
    <row r="88" spans="2:11" ht="10.8" thickBot="1" x14ac:dyDescent="0.25">
      <c r="C88" s="324"/>
      <c r="D88" s="352" t="s">
        <v>196</v>
      </c>
      <c r="E88" s="364"/>
      <c r="F88" s="364"/>
      <c r="G88" s="364"/>
      <c r="H88" s="353"/>
      <c r="I88" s="353"/>
      <c r="J88" s="353"/>
      <c r="K88" s="352"/>
    </row>
    <row r="89" spans="2:11" ht="10.8" thickBot="1" x14ac:dyDescent="0.25">
      <c r="C89" s="324" t="s">
        <v>38</v>
      </c>
      <c r="D89" s="358"/>
      <c r="I89" s="339"/>
      <c r="J89" s="324" t="s">
        <v>31</v>
      </c>
      <c r="K89" s="345">
        <f>SUM(K75:K88)</f>
        <v>0</v>
      </c>
    </row>
    <row r="90" spans="2:11" ht="10.8" thickBot="1" x14ac:dyDescent="0.25">
      <c r="B90" s="336" t="s">
        <v>32</v>
      </c>
      <c r="C90" s="324"/>
      <c r="I90" s="339"/>
      <c r="J90" s="324" t="s">
        <v>41</v>
      </c>
      <c r="K90" s="346" t="e">
        <f>((C79-K89)/C79)*100</f>
        <v>#DIV/0!</v>
      </c>
    </row>
    <row r="91" spans="2:11" ht="10.8" thickBot="1" x14ac:dyDescent="0.25">
      <c r="B91" s="324" t="s">
        <v>33</v>
      </c>
      <c r="C91" s="324"/>
      <c r="D91" s="358"/>
      <c r="I91" s="339"/>
    </row>
    <row r="92" spans="2:11" ht="10.8" thickBot="1" x14ac:dyDescent="0.25">
      <c r="B92" s="324" t="s">
        <v>39</v>
      </c>
      <c r="C92" s="324"/>
      <c r="D92" s="358"/>
      <c r="I92" s="339"/>
    </row>
    <row r="93" spans="2:11" ht="10.8" thickBot="1" x14ac:dyDescent="0.25">
      <c r="B93" s="324" t="s">
        <v>37</v>
      </c>
      <c r="D93" s="358">
        <f>D92-D89</f>
        <v>0</v>
      </c>
      <c r="I93" s="339"/>
    </row>
    <row r="94" spans="2:11" ht="33.75" customHeight="1" x14ac:dyDescent="0.2">
      <c r="I94" s="339"/>
    </row>
    <row r="95" spans="2:11" x14ac:dyDescent="0.2">
      <c r="D95" s="326" t="s">
        <v>2</v>
      </c>
      <c r="E95" s="327"/>
      <c r="F95" s="326" t="s">
        <v>23</v>
      </c>
      <c r="G95" s="327"/>
      <c r="H95" s="327"/>
      <c r="I95" s="326" t="s">
        <v>24</v>
      </c>
      <c r="J95" s="327"/>
      <c r="K95" s="326" t="s">
        <v>20</v>
      </c>
    </row>
    <row r="96" spans="2:11" x14ac:dyDescent="0.2">
      <c r="C96" s="351"/>
      <c r="D96" s="326" t="s">
        <v>3</v>
      </c>
      <c r="F96" s="326" t="s">
        <v>5</v>
      </c>
      <c r="I96" s="326" t="s">
        <v>5</v>
      </c>
      <c r="K96" s="326" t="s">
        <v>5</v>
      </c>
    </row>
    <row r="97" spans="2:11" x14ac:dyDescent="0.2">
      <c r="B97" s="327" t="s">
        <v>22</v>
      </c>
      <c r="C97" s="351"/>
      <c r="D97" s="352">
        <v>256</v>
      </c>
      <c r="E97" s="353"/>
      <c r="F97" s="353"/>
      <c r="G97" s="353"/>
      <c r="H97" s="353"/>
      <c r="I97" s="353"/>
      <c r="J97" s="353"/>
      <c r="K97" s="352"/>
    </row>
    <row r="98" spans="2:11" ht="10.8" thickBot="1" x14ac:dyDescent="0.25">
      <c r="B98" s="327" t="s">
        <v>25</v>
      </c>
      <c r="C98" s="351"/>
      <c r="D98" s="352">
        <v>128</v>
      </c>
      <c r="E98" s="353"/>
      <c r="F98" s="353"/>
      <c r="G98" s="353"/>
      <c r="H98" s="353"/>
      <c r="I98" s="353"/>
      <c r="J98" s="353"/>
      <c r="K98" s="352"/>
    </row>
    <row r="99" spans="2:11" ht="10.8" thickBot="1" x14ac:dyDescent="0.25">
      <c r="B99" s="327" t="s">
        <v>0</v>
      </c>
      <c r="C99" s="354"/>
      <c r="D99" s="355">
        <v>63</v>
      </c>
      <c r="E99" s="353"/>
      <c r="F99" s="353"/>
      <c r="G99" s="353"/>
      <c r="H99" s="353"/>
      <c r="I99" s="353"/>
      <c r="J99" s="353"/>
      <c r="K99" s="352"/>
    </row>
    <row r="100" spans="2:11" ht="10.8" thickBot="1" x14ac:dyDescent="0.25">
      <c r="B100" s="327" t="s">
        <v>26</v>
      </c>
      <c r="C100" s="356"/>
      <c r="D100" s="355">
        <v>31.5</v>
      </c>
      <c r="E100" s="353"/>
      <c r="F100" s="353"/>
      <c r="G100" s="353"/>
      <c r="H100" s="353"/>
      <c r="I100" s="353"/>
      <c r="J100" s="353"/>
      <c r="K100" s="352"/>
    </row>
    <row r="101" spans="2:11" ht="10.8" thickBot="1" x14ac:dyDescent="0.25">
      <c r="B101" s="327" t="s">
        <v>27</v>
      </c>
      <c r="C101" s="357">
        <f>D113-D111</f>
        <v>0</v>
      </c>
      <c r="D101" s="355">
        <v>16</v>
      </c>
      <c r="E101" s="353"/>
      <c r="F101" s="353"/>
      <c r="G101" s="353"/>
      <c r="H101" s="353"/>
      <c r="I101" s="353"/>
      <c r="J101" s="353"/>
      <c r="K101" s="352"/>
    </row>
    <row r="102" spans="2:11" x14ac:dyDescent="0.2">
      <c r="B102" s="327" t="s">
        <v>28</v>
      </c>
      <c r="C102" s="325" t="s">
        <v>29</v>
      </c>
      <c r="D102" s="352">
        <v>8</v>
      </c>
      <c r="E102" s="353"/>
      <c r="F102" s="353"/>
      <c r="G102" s="353"/>
      <c r="H102" s="353"/>
      <c r="I102" s="353"/>
      <c r="J102" s="353"/>
      <c r="K102" s="352"/>
    </row>
    <row r="103" spans="2:11" x14ac:dyDescent="0.2">
      <c r="D103" s="352">
        <v>4</v>
      </c>
      <c r="E103" s="353"/>
      <c r="F103" s="353"/>
      <c r="G103" s="353"/>
      <c r="H103" s="353"/>
      <c r="I103" s="353"/>
      <c r="J103" s="353"/>
      <c r="K103" s="352"/>
    </row>
    <row r="104" spans="2:11" x14ac:dyDescent="0.2">
      <c r="B104" s="327"/>
      <c r="C104" s="324"/>
      <c r="D104" s="352">
        <v>2</v>
      </c>
      <c r="E104" s="353"/>
      <c r="F104" s="353"/>
      <c r="G104" s="353"/>
      <c r="H104" s="353"/>
      <c r="I104" s="353"/>
      <c r="J104" s="353"/>
      <c r="K104" s="352"/>
    </row>
    <row r="105" spans="2:11" x14ac:dyDescent="0.2">
      <c r="C105" s="324"/>
      <c r="D105" s="352">
        <v>1</v>
      </c>
      <c r="E105" s="353"/>
      <c r="F105" s="353"/>
      <c r="G105" s="353"/>
      <c r="H105" s="353"/>
      <c r="I105" s="353"/>
      <c r="J105" s="353"/>
      <c r="K105" s="352"/>
    </row>
    <row r="106" spans="2:11" x14ac:dyDescent="0.2">
      <c r="C106" s="324"/>
      <c r="D106" s="352">
        <v>0.5</v>
      </c>
      <c r="E106" s="353"/>
      <c r="F106" s="353"/>
      <c r="G106" s="353"/>
      <c r="H106" s="353"/>
      <c r="I106" s="353"/>
      <c r="J106" s="353"/>
      <c r="K106" s="352"/>
    </row>
    <row r="107" spans="2:11" x14ac:dyDescent="0.2">
      <c r="C107" s="324"/>
      <c r="D107" s="352">
        <v>0.25</v>
      </c>
      <c r="E107" s="353"/>
      <c r="F107" s="353"/>
      <c r="G107" s="353"/>
      <c r="H107" s="353"/>
      <c r="I107" s="353"/>
      <c r="J107" s="353"/>
      <c r="K107" s="352"/>
    </row>
    <row r="108" spans="2:11" x14ac:dyDescent="0.2">
      <c r="C108" s="324"/>
      <c r="D108" s="352">
        <v>0.125</v>
      </c>
      <c r="E108" s="353"/>
      <c r="F108" s="353"/>
      <c r="G108" s="353"/>
      <c r="H108" s="353"/>
      <c r="I108" s="353"/>
      <c r="J108" s="353"/>
      <c r="K108" s="352"/>
    </row>
    <row r="109" spans="2:11" x14ac:dyDescent="0.2">
      <c r="C109" s="324"/>
      <c r="D109" s="352">
        <v>6.3E-2</v>
      </c>
      <c r="E109" s="353"/>
      <c r="F109" s="353"/>
      <c r="G109" s="353"/>
      <c r="H109" s="353"/>
      <c r="I109" s="353"/>
      <c r="J109" s="353"/>
      <c r="K109" s="352"/>
    </row>
    <row r="110" spans="2:11" ht="10.8" thickBot="1" x14ac:dyDescent="0.25">
      <c r="C110" s="324"/>
      <c r="D110" s="352" t="s">
        <v>196</v>
      </c>
      <c r="E110" s="364"/>
      <c r="F110" s="364"/>
      <c r="G110" s="364"/>
      <c r="H110" s="353"/>
      <c r="I110" s="353"/>
      <c r="J110" s="353"/>
      <c r="K110" s="352"/>
    </row>
    <row r="111" spans="2:11" ht="10.8" thickBot="1" x14ac:dyDescent="0.25">
      <c r="C111" s="324" t="s">
        <v>40</v>
      </c>
      <c r="D111" s="358"/>
      <c r="I111" s="339"/>
      <c r="J111" s="324" t="s">
        <v>31</v>
      </c>
      <c r="K111" s="345">
        <f>SUM(K97:K110)</f>
        <v>0</v>
      </c>
    </row>
    <row r="112" spans="2:11" ht="10.8" thickBot="1" x14ac:dyDescent="0.25">
      <c r="B112" s="336" t="s">
        <v>32</v>
      </c>
      <c r="C112" s="324"/>
      <c r="I112" s="339"/>
      <c r="J112" s="324" t="s">
        <v>41</v>
      </c>
      <c r="K112" s="346" t="e">
        <f>((C101-K111)/C101)*100</f>
        <v>#DIV/0!</v>
      </c>
    </row>
    <row r="113" spans="2:9" ht="10.8" thickBot="1" x14ac:dyDescent="0.25">
      <c r="B113" s="324" t="s">
        <v>33</v>
      </c>
      <c r="C113" s="324"/>
      <c r="D113" s="358"/>
      <c r="I113" s="339"/>
    </row>
    <row r="114" spans="2:9" ht="10.8" thickBot="1" x14ac:dyDescent="0.25">
      <c r="B114" s="324" t="s">
        <v>34</v>
      </c>
      <c r="C114" s="324"/>
      <c r="D114" s="358"/>
      <c r="I114" s="339"/>
    </row>
    <row r="115" spans="2:9" ht="10.8" thickBot="1" x14ac:dyDescent="0.25">
      <c r="B115" s="324" t="s">
        <v>35</v>
      </c>
      <c r="D115" s="358">
        <f>D114-D111</f>
        <v>0</v>
      </c>
      <c r="I115" s="339"/>
    </row>
    <row r="116" spans="2:9" x14ac:dyDescent="0.2">
      <c r="I116" s="339"/>
    </row>
    <row r="117" spans="2:9" x14ac:dyDescent="0.2">
      <c r="I117" s="339"/>
    </row>
    <row r="118" spans="2:9" x14ac:dyDescent="0.2">
      <c r="I118" s="339"/>
    </row>
    <row r="119" spans="2:9" x14ac:dyDescent="0.2">
      <c r="I119" s="339"/>
    </row>
    <row r="120" spans="2:9" x14ac:dyDescent="0.2">
      <c r="I120" s="339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topLeftCell="A7" zoomScale="85" zoomScaleNormal="85" workbookViewId="0">
      <selection activeCell="D11" sqref="D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38" t="s">
        <v>20</v>
      </c>
      <c r="D1" s="439"/>
      <c r="E1" s="439"/>
      <c r="F1" s="440"/>
    </row>
    <row r="2" spans="1:11" ht="16.2" thickBot="1" x14ac:dyDescent="0.35">
      <c r="B2" s="22" t="s">
        <v>3</v>
      </c>
      <c r="C2" s="441" t="s">
        <v>5</v>
      </c>
      <c r="D2" s="442"/>
      <c r="E2" s="442"/>
      <c r="F2" s="443"/>
    </row>
    <row r="3" spans="1:11" x14ac:dyDescent="0.25">
      <c r="B3" s="19" t="s">
        <v>1</v>
      </c>
      <c r="C3" s="444">
        <f>'Input-data'!C4</f>
        <v>44330</v>
      </c>
      <c r="D3" s="445"/>
      <c r="E3" s="445"/>
      <c r="F3" s="446"/>
    </row>
    <row r="4" spans="1:11" x14ac:dyDescent="0.25">
      <c r="B4" s="20" t="s">
        <v>42</v>
      </c>
      <c r="C4" s="429" t="str">
        <f>'Input-data'!C5</f>
        <v>Dez2019</v>
      </c>
      <c r="D4" s="430"/>
      <c r="E4" s="430"/>
      <c r="F4" s="431"/>
    </row>
    <row r="5" spans="1:11" x14ac:dyDescent="0.25">
      <c r="B5" s="20" t="s">
        <v>43</v>
      </c>
      <c r="C5" s="432" t="e">
        <f>'Input-data'!#REF!</f>
        <v>#REF!</v>
      </c>
      <c r="D5" s="433"/>
      <c r="E5" s="433"/>
      <c r="F5" s="434"/>
    </row>
    <row r="6" spans="1:11" x14ac:dyDescent="0.25">
      <c r="B6" s="20" t="s">
        <v>0</v>
      </c>
      <c r="C6" s="447" t="str">
        <f>'Input-data'!C7</f>
        <v>KB07 FC 1 1 Dez2019</v>
      </c>
      <c r="D6" s="448"/>
      <c r="E6" s="448"/>
      <c r="F6" s="449"/>
      <c r="G6" s="7"/>
    </row>
    <row r="7" spans="1:11" x14ac:dyDescent="0.25">
      <c r="B7" s="20" t="s">
        <v>4</v>
      </c>
      <c r="C7" s="426">
        <f>'Input-data'!C8</f>
        <v>0</v>
      </c>
      <c r="D7" s="427"/>
      <c r="E7" s="427"/>
      <c r="F7" s="428"/>
      <c r="G7" s="7"/>
    </row>
    <row r="8" spans="1:11" x14ac:dyDescent="0.25">
      <c r="B8" s="20" t="s">
        <v>11</v>
      </c>
      <c r="C8" s="435">
        <f>(C9-D12)/D12</f>
        <v>-0.16719982938792918</v>
      </c>
      <c r="D8" s="436"/>
      <c r="E8" s="436"/>
      <c r="F8" s="437"/>
      <c r="G8" s="7"/>
    </row>
    <row r="9" spans="1:11" ht="13.8" thickBot="1" x14ac:dyDescent="0.3">
      <c r="B9" s="224" t="s">
        <v>6</v>
      </c>
      <c r="C9" s="450">
        <f>'Input-data'!C9</f>
        <v>39050</v>
      </c>
      <c r="D9" s="451"/>
      <c r="E9" s="451"/>
      <c r="F9" s="452"/>
      <c r="G9" s="7"/>
    </row>
    <row r="10" spans="1:11" ht="30.75" customHeight="1" thickBot="1" x14ac:dyDescent="0.3">
      <c r="A10" s="225" t="s">
        <v>178</v>
      </c>
      <c r="B10" s="322" t="s">
        <v>177</v>
      </c>
      <c r="C10" s="323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419" t="s">
        <v>52</v>
      </c>
      <c r="B11" s="229">
        <v>250</v>
      </c>
      <c r="C11" s="240">
        <f>'Input-data'!C10</f>
        <v>0</v>
      </c>
      <c r="D11" s="241">
        <f t="shared" ref="D11:D24" si="0">D12+C11</f>
        <v>46890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420"/>
      <c r="B12" s="230">
        <v>125</v>
      </c>
      <c r="C12" s="240">
        <f>'Input-data'!C11</f>
        <v>15725</v>
      </c>
      <c r="D12" s="242">
        <f t="shared" si="0"/>
        <v>46890</v>
      </c>
      <c r="E12" s="244">
        <f t="shared" ref="E12:E26" si="2">C12/$D$11</f>
        <v>0.33535935167413095</v>
      </c>
      <c r="F12" s="246">
        <f t="shared" si="1"/>
        <v>1</v>
      </c>
      <c r="G12" s="7"/>
    </row>
    <row r="13" spans="1:11" ht="17.25" customHeight="1" x14ac:dyDescent="0.25">
      <c r="A13" s="421"/>
      <c r="B13" s="230">
        <v>63</v>
      </c>
      <c r="C13" s="240">
        <f>'Input-data'!C12</f>
        <v>15725</v>
      </c>
      <c r="D13" s="242">
        <f t="shared" si="0"/>
        <v>31165</v>
      </c>
      <c r="E13" s="244">
        <f t="shared" si="2"/>
        <v>0.33535935167413095</v>
      </c>
      <c r="F13" s="246">
        <f t="shared" si="1"/>
        <v>0.66464064832586911</v>
      </c>
      <c r="G13" s="7"/>
    </row>
    <row r="14" spans="1:11" ht="17.25" customHeight="1" x14ac:dyDescent="0.25">
      <c r="A14" s="423" t="s">
        <v>53</v>
      </c>
      <c r="B14" s="231">
        <v>31.5</v>
      </c>
      <c r="C14" s="240">
        <f>'Input-data'!C13</f>
        <v>5000</v>
      </c>
      <c r="D14" s="242">
        <f t="shared" si="0"/>
        <v>15440</v>
      </c>
      <c r="E14" s="244">
        <f t="shared" si="2"/>
        <v>0.10663254425250586</v>
      </c>
      <c r="F14" s="246">
        <f t="shared" si="1"/>
        <v>0.32928129665173811</v>
      </c>
      <c r="G14" s="7"/>
    </row>
    <row r="15" spans="1:11" ht="17.25" customHeight="1" x14ac:dyDescent="0.25">
      <c r="A15" s="424"/>
      <c r="B15" s="231">
        <v>16</v>
      </c>
      <c r="C15" s="240">
        <f>'Input-data'!C14</f>
        <v>3000</v>
      </c>
      <c r="D15" s="242">
        <f t="shared" si="0"/>
        <v>10440</v>
      </c>
      <c r="E15" s="244">
        <f t="shared" si="2"/>
        <v>6.3979526551503518E-2</v>
      </c>
      <c r="F15" s="246">
        <f t="shared" si="1"/>
        <v>0.22264875239923226</v>
      </c>
      <c r="G15" s="7"/>
    </row>
    <row r="16" spans="1:11" ht="17.25" customHeight="1" x14ac:dyDescent="0.25">
      <c r="A16" s="424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4.5745361484325016E-2</v>
      </c>
      <c r="F16" s="246">
        <f t="shared" si="1"/>
        <v>0.15866922584772875</v>
      </c>
      <c r="G16" s="7"/>
      <c r="H16" s="43"/>
      <c r="I16" s="43"/>
      <c r="J16" s="43"/>
      <c r="K16" s="43"/>
    </row>
    <row r="17" spans="1:8" ht="17.25" customHeight="1" x14ac:dyDescent="0.25">
      <c r="A17" s="424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2.5911708253358926E-2</v>
      </c>
      <c r="F17" s="246">
        <f t="shared" si="1"/>
        <v>0.11292386436340372</v>
      </c>
      <c r="G17" s="7"/>
    </row>
    <row r="18" spans="1:8" ht="17.25" customHeight="1" x14ac:dyDescent="0.25">
      <c r="A18" s="425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1.0023459159735551E-2</v>
      </c>
      <c r="F18" s="246">
        <f t="shared" si="1"/>
        <v>8.70121561100448E-2</v>
      </c>
      <c r="G18" s="7"/>
      <c r="H18" s="12"/>
    </row>
    <row r="19" spans="1:8" ht="17.25" customHeight="1" x14ac:dyDescent="0.25">
      <c r="A19" s="422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4.1586692258477288E-3</v>
      </c>
      <c r="F19" s="246">
        <f t="shared" si="1"/>
        <v>7.6988696950309243E-2</v>
      </c>
      <c r="G19" s="7"/>
    </row>
    <row r="20" spans="1:8" ht="17.25" customHeight="1" x14ac:dyDescent="0.25">
      <c r="A20" s="420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2.4312220089571339E-2</v>
      </c>
      <c r="F20" s="246">
        <f t="shared" si="1"/>
        <v>7.283002772446151E-2</v>
      </c>
      <c r="G20" s="7"/>
    </row>
    <row r="21" spans="1:8" ht="17.25" customHeight="1" x14ac:dyDescent="0.25">
      <c r="A21" s="420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3.7108125399872044E-2</v>
      </c>
      <c r="F21" s="246">
        <f t="shared" si="1"/>
        <v>4.8517807634890171E-2</v>
      </c>
    </row>
    <row r="22" spans="1:8" ht="17.25" customHeight="1" x14ac:dyDescent="0.25">
      <c r="A22" s="420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7.5709106419279163E-3</v>
      </c>
      <c r="F22" s="246">
        <f t="shared" si="1"/>
        <v>1.1409682235018127E-2</v>
      </c>
    </row>
    <row r="23" spans="1:8" ht="17.25" customHeight="1" x14ac:dyDescent="0.25">
      <c r="A23" s="421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3.838771593090211E-3</v>
      </c>
      <c r="F23" s="246">
        <f t="shared" si="1"/>
        <v>3.838771593090211E-3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09" t="s">
        <v>63</v>
      </c>
      <c r="B30" s="410"/>
      <c r="C30" s="399">
        <f ca="1">SUM(Interpolation!E3:E403)*0.0025</f>
        <v>51.547683629151514</v>
      </c>
      <c r="D30" s="400"/>
      <c r="E30" s="239" t="s">
        <v>197</v>
      </c>
      <c r="F30" s="239"/>
      <c r="G30" s="239"/>
      <c r="H30" s="239"/>
    </row>
    <row r="31" spans="1:8" ht="20.25" customHeight="1" x14ac:dyDescent="0.25">
      <c r="A31" s="411" t="s">
        <v>68</v>
      </c>
      <c r="B31" s="412"/>
      <c r="C31" s="395">
        <f ca="1">(C45*C39)^0.5</f>
        <v>27.984502228247649</v>
      </c>
      <c r="D31" s="396"/>
    </row>
    <row r="32" spans="1:8" ht="20.25" customHeight="1" x14ac:dyDescent="0.25">
      <c r="A32" s="407" t="s">
        <v>15</v>
      </c>
      <c r="B32" s="408"/>
      <c r="C32" s="395">
        <f ca="1">C31/C33</f>
        <v>8.1663999999999994</v>
      </c>
      <c r="D32" s="396"/>
    </row>
    <row r="33" spans="1:6" ht="20.25" customHeight="1" x14ac:dyDescent="0.25">
      <c r="A33" s="405" t="s">
        <v>69</v>
      </c>
      <c r="B33" s="406"/>
      <c r="C33" s="395">
        <f ca="1">(C45/C39)^0.5</f>
        <v>3.4267856372756236</v>
      </c>
      <c r="D33" s="396"/>
    </row>
    <row r="34" spans="1:6" ht="20.25" customHeight="1" x14ac:dyDescent="0.25">
      <c r="A34" s="407" t="s">
        <v>12</v>
      </c>
      <c r="B34" s="408"/>
      <c r="C34" s="395">
        <f ca="1">STDEV(Interpolation!E3:E403)</f>
        <v>36.545041799813696</v>
      </c>
      <c r="D34" s="396"/>
    </row>
    <row r="35" spans="1:6" ht="20.25" customHeight="1" x14ac:dyDescent="0.25">
      <c r="A35" s="403" t="s">
        <v>76</v>
      </c>
      <c r="B35" s="404"/>
      <c r="C35" s="401">
        <f>geometric_std_dev!G21</f>
        <v>2.4123534080904649</v>
      </c>
      <c r="D35" s="402"/>
      <c r="E35" s="228"/>
    </row>
    <row r="36" spans="1:6" ht="20.25" customHeight="1" x14ac:dyDescent="0.25">
      <c r="A36" s="407" t="s">
        <v>10</v>
      </c>
      <c r="B36" s="408"/>
      <c r="C36" s="395">
        <f ca="1">SKEW(Interpolation!E3:E403)</f>
        <v>0.30961841080560659</v>
      </c>
      <c r="D36" s="396"/>
      <c r="E36" s="228"/>
      <c r="F36" s="228"/>
    </row>
    <row r="37" spans="1:6" ht="20.25" customHeight="1" x14ac:dyDescent="0.25">
      <c r="A37" s="407" t="s">
        <v>9</v>
      </c>
      <c r="B37" s="408"/>
      <c r="C37" s="395">
        <f ca="1">KURT(Interpolation!E3:E403)</f>
        <v>-0.9853665210996283</v>
      </c>
      <c r="D37" s="396"/>
      <c r="E37" s="228"/>
      <c r="F37" s="228"/>
    </row>
    <row r="38" spans="1:6" ht="20.25" customHeight="1" x14ac:dyDescent="0.25">
      <c r="A38" s="407" t="s">
        <v>7</v>
      </c>
      <c r="B38" s="408"/>
      <c r="C38" s="395">
        <f ca="1">Interpolation!E363</f>
        <v>3.0024691358024693</v>
      </c>
      <c r="D38" s="396"/>
      <c r="E38" s="228"/>
      <c r="F38" s="228"/>
    </row>
    <row r="39" spans="1:6" ht="20.25" customHeight="1" x14ac:dyDescent="0.25">
      <c r="A39" s="407" t="s">
        <v>16</v>
      </c>
      <c r="B39" s="408"/>
      <c r="C39" s="395">
        <f ca="1">Interpolation!E339</f>
        <v>8.1663999999999994</v>
      </c>
      <c r="D39" s="396"/>
      <c r="E39" s="228"/>
      <c r="F39" s="228"/>
    </row>
    <row r="40" spans="1:6" ht="20.25" customHeight="1" x14ac:dyDescent="0.25">
      <c r="A40" s="407" t="s">
        <v>18</v>
      </c>
      <c r="B40" s="408"/>
      <c r="C40" s="395">
        <f ca="1">Interpolation!E303</f>
        <v>19.975749999999998</v>
      </c>
      <c r="D40" s="396"/>
      <c r="E40" s="228"/>
      <c r="F40" s="228"/>
    </row>
    <row r="41" spans="1:6" ht="20.25" customHeight="1" x14ac:dyDescent="0.25">
      <c r="A41" s="405" t="s">
        <v>50</v>
      </c>
      <c r="B41" s="406"/>
      <c r="C41" s="395">
        <f ca="1">Interpolation!E283</f>
        <v>27.243699999999997</v>
      </c>
      <c r="D41" s="396"/>
      <c r="E41" s="228"/>
      <c r="F41" s="228"/>
    </row>
    <row r="42" spans="1:6" ht="20.25" customHeight="1" x14ac:dyDescent="0.3">
      <c r="A42" s="403" t="s">
        <v>51</v>
      </c>
      <c r="B42" s="404"/>
      <c r="C42" s="401">
        <f ca="1">Interpolation!E203</f>
        <v>48.044515103338632</v>
      </c>
      <c r="D42" s="402"/>
      <c r="E42" s="253">
        <f ca="1">17.5*(C42/1000)^(-1/6)</f>
        <v>29.024455399015459</v>
      </c>
      <c r="F42" s="228"/>
    </row>
    <row r="43" spans="1:6" ht="20.25" customHeight="1" x14ac:dyDescent="0.25">
      <c r="A43" s="405" t="s">
        <v>47</v>
      </c>
      <c r="B43" s="406"/>
      <c r="C43" s="395">
        <f ca="1">Interpolation!E163</f>
        <v>57.735612082670904</v>
      </c>
      <c r="D43" s="396"/>
      <c r="E43" s="254"/>
      <c r="F43" s="228"/>
    </row>
    <row r="44" spans="1:6" ht="20.25" customHeight="1" x14ac:dyDescent="0.25">
      <c r="A44" s="407" t="s">
        <v>19</v>
      </c>
      <c r="B44" s="408"/>
      <c r="C44" s="395">
        <f ca="1">Interpolation!E103</f>
        <v>79.526391096979296</v>
      </c>
      <c r="D44" s="396"/>
      <c r="E44" s="254"/>
      <c r="F44" s="228"/>
    </row>
    <row r="45" spans="1:6" ht="20.25" customHeight="1" x14ac:dyDescent="0.25">
      <c r="A45" s="413" t="s">
        <v>17</v>
      </c>
      <c r="B45" s="414"/>
      <c r="C45" s="395">
        <f ca="1">Interpolation!E67</f>
        <v>95.896890302066737</v>
      </c>
      <c r="D45" s="396"/>
      <c r="E45" s="254"/>
      <c r="F45" s="228"/>
    </row>
    <row r="46" spans="1:6" ht="20.25" customHeight="1" x14ac:dyDescent="0.25">
      <c r="A46" s="413" t="s">
        <v>8</v>
      </c>
      <c r="B46" s="414"/>
      <c r="C46" s="395">
        <f ca="1">Interpolation!E43</f>
        <v>106.81055643879171</v>
      </c>
      <c r="D46" s="396"/>
      <c r="E46" s="254">
        <f ca="1">23.5*(2*C46/1000)^(-1/6)</f>
        <v>30.394418110607312</v>
      </c>
      <c r="F46" s="228"/>
    </row>
    <row r="47" spans="1:6" ht="20.25" customHeight="1" x14ac:dyDescent="0.25">
      <c r="A47" s="415" t="s">
        <v>48</v>
      </c>
      <c r="B47" s="416"/>
      <c r="C47" s="395">
        <f ca="1">C43/C38</f>
        <v>19.229377379507991</v>
      </c>
      <c r="D47" s="396"/>
      <c r="E47" s="228"/>
      <c r="F47" s="228"/>
    </row>
    <row r="48" spans="1:6" ht="20.25" customHeight="1" thickBot="1" x14ac:dyDescent="0.3">
      <c r="A48" s="417" t="s">
        <v>49</v>
      </c>
      <c r="B48" s="418"/>
      <c r="C48" s="397">
        <f ca="1">C41^2/(C43*C38)</f>
        <v>4.2816370769858008</v>
      </c>
      <c r="D48" s="398"/>
      <c r="E48" s="228"/>
      <c r="F48" s="228"/>
    </row>
    <row r="49" spans="1:5" ht="20.25" customHeight="1" x14ac:dyDescent="0.25">
      <c r="A49" s="380" t="s">
        <v>184</v>
      </c>
      <c r="B49" s="381"/>
      <c r="C49" s="381"/>
      <c r="D49" s="382"/>
    </row>
    <row r="50" spans="1:5" ht="20.25" customHeight="1" x14ac:dyDescent="0.25">
      <c r="A50" s="385" t="s">
        <v>179</v>
      </c>
      <c r="B50" s="386"/>
      <c r="C50" s="383">
        <f ca="1">-0.0333+(0.4665/((1000*C42/1000)^0.21))</f>
        <v>0.17357425494921111</v>
      </c>
      <c r="D50" s="384"/>
    </row>
    <row r="51" spans="1:5" ht="20.25" customHeight="1" x14ac:dyDescent="0.25">
      <c r="A51" s="387" t="s">
        <v>180</v>
      </c>
      <c r="B51" s="388"/>
      <c r="C51" s="391">
        <f ca="1">0.13+(0.21/((1000*C42/1000+0.002)^0.21))</f>
        <v>0.22312586017076486</v>
      </c>
      <c r="D51" s="392"/>
    </row>
    <row r="52" spans="1:5" ht="20.25" customHeight="1" x14ac:dyDescent="0.25">
      <c r="A52" s="385" t="s">
        <v>181</v>
      </c>
      <c r="B52" s="386"/>
      <c r="C52" s="383">
        <f>0.621*EXP(-0.457*C35)</f>
        <v>0.20620804254518577</v>
      </c>
      <c r="D52" s="384"/>
    </row>
    <row r="53" spans="1:5" ht="20.25" customHeight="1" x14ac:dyDescent="0.25">
      <c r="A53" s="387" t="s">
        <v>182</v>
      </c>
      <c r="B53" s="388"/>
      <c r="C53" s="391">
        <f>'Berechnung_Yu&amp;Stand'!J1086</f>
        <v>0.20617172718666196</v>
      </c>
      <c r="D53" s="392"/>
    </row>
    <row r="54" spans="1:5" ht="20.25" customHeight="1" thickBot="1" x14ac:dyDescent="0.3">
      <c r="A54" s="389" t="s">
        <v>183</v>
      </c>
      <c r="B54" s="390"/>
      <c r="C54" s="393">
        <f>0.353-0.068*C35+0.146*F20</f>
        <v>0.19959315229761973</v>
      </c>
      <c r="D54" s="394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"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4" sqref="A4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124.54526391096977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124.54526391096977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124.09052782193956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123.63579173290935</v>
      </c>
    </row>
    <row r="7" spans="1:5" x14ac:dyDescent="0.25">
      <c r="A7" s="16">
        <f>Statistik!F23*100</f>
        <v>0.38387715930902111</v>
      </c>
      <c r="B7" s="18">
        <f>'Input-data'!B22</f>
        <v>6.3E-2</v>
      </c>
      <c r="D7" s="2">
        <v>99</v>
      </c>
      <c r="E7" s="6">
        <f t="shared" ca="1" si="0"/>
        <v>123.18105564387915</v>
      </c>
    </row>
    <row r="8" spans="1:5" x14ac:dyDescent="0.25">
      <c r="A8" s="16">
        <f>Statistik!F22*100</f>
        <v>1.1409682235018128</v>
      </c>
      <c r="B8" s="18">
        <v>0.125</v>
      </c>
      <c r="D8" s="2">
        <v>98.75</v>
      </c>
      <c r="E8" s="6">
        <f t="shared" ca="1" si="0"/>
        <v>122.72631955484894</v>
      </c>
    </row>
    <row r="9" spans="1:5" x14ac:dyDescent="0.25">
      <c r="A9" s="16">
        <f>Statistik!F21*100</f>
        <v>4.8517807634890175</v>
      </c>
      <c r="B9" s="18">
        <f>'Input-data'!B20</f>
        <v>0.25</v>
      </c>
      <c r="D9" s="2">
        <v>98.5</v>
      </c>
      <c r="E9" s="6">
        <f t="shared" ca="1" si="0"/>
        <v>122.27158346581874</v>
      </c>
    </row>
    <row r="10" spans="1:5" x14ac:dyDescent="0.25">
      <c r="A10" s="16">
        <f>Statistik!F20*100</f>
        <v>7.2830027724461512</v>
      </c>
      <c r="B10" s="18">
        <f>'Input-data'!B19</f>
        <v>0.5</v>
      </c>
      <c r="D10" s="2">
        <v>98.25</v>
      </c>
      <c r="E10" s="6">
        <f t="shared" ca="1" si="0"/>
        <v>121.81684737678853</v>
      </c>
    </row>
    <row r="11" spans="1:5" x14ac:dyDescent="0.25">
      <c r="A11" s="16">
        <f>Statistik!F19*100</f>
        <v>7.6988696950309246</v>
      </c>
      <c r="B11" s="18">
        <f>'Input-data'!B18</f>
        <v>1</v>
      </c>
      <c r="D11" s="2">
        <v>98</v>
      </c>
      <c r="E11" s="6">
        <f t="shared" ca="1" si="0"/>
        <v>121.36211128775832</v>
      </c>
    </row>
    <row r="12" spans="1:5" x14ac:dyDescent="0.25">
      <c r="A12" s="16">
        <f>Statistik!F18*100</f>
        <v>8.7012156110044803</v>
      </c>
      <c r="B12" s="18">
        <f>'Input-data'!B17</f>
        <v>2</v>
      </c>
      <c r="D12" s="2">
        <v>97.75</v>
      </c>
      <c r="E12" s="6">
        <f t="shared" ca="1" si="0"/>
        <v>120.90737519872812</v>
      </c>
    </row>
    <row r="13" spans="1:5" x14ac:dyDescent="0.25">
      <c r="A13" s="16">
        <f>Statistik!F17*100</f>
        <v>11.292386436340372</v>
      </c>
      <c r="B13" s="18">
        <f>'Input-data'!B16</f>
        <v>4</v>
      </c>
      <c r="D13" s="2">
        <v>97.5</v>
      </c>
      <c r="E13" s="6">
        <f t="shared" ca="1" si="0"/>
        <v>120.45263910969791</v>
      </c>
    </row>
    <row r="14" spans="1:5" x14ac:dyDescent="0.25">
      <c r="A14" s="16">
        <f>Statistik!F16*100</f>
        <v>15.866922584772874</v>
      </c>
      <c r="B14" s="18">
        <f>'Input-data'!B15</f>
        <v>8</v>
      </c>
      <c r="D14" s="2">
        <v>97.25</v>
      </c>
      <c r="E14" s="6">
        <f t="shared" ca="1" si="0"/>
        <v>119.99790302066771</v>
      </c>
    </row>
    <row r="15" spans="1:5" x14ac:dyDescent="0.25">
      <c r="A15" s="16">
        <f>Statistik!F15*100</f>
        <v>22.264875239923228</v>
      </c>
      <c r="B15" s="18">
        <f>'Input-data'!B14</f>
        <v>16</v>
      </c>
      <c r="D15" s="2">
        <v>97</v>
      </c>
      <c r="E15" s="6">
        <f t="shared" ca="1" si="0"/>
        <v>119.5431669316375</v>
      </c>
    </row>
    <row r="16" spans="1:5" x14ac:dyDescent="0.25">
      <c r="A16" s="16">
        <f>Statistik!F14*100</f>
        <v>32.928129665173813</v>
      </c>
      <c r="B16" s="18">
        <f>'Input-data'!B13</f>
        <v>31.5</v>
      </c>
      <c r="D16" s="2">
        <v>96.75</v>
      </c>
      <c r="E16" s="6">
        <f t="shared" ca="1" si="0"/>
        <v>119.08843084260729</v>
      </c>
    </row>
    <row r="17" spans="1:5" x14ac:dyDescent="0.25">
      <c r="A17" s="16">
        <f>Statistik!F13*100</f>
        <v>66.464064832586914</v>
      </c>
      <c r="B17" s="18">
        <v>64</v>
      </c>
      <c r="D17" s="2">
        <v>96.5</v>
      </c>
      <c r="E17" s="6">
        <f t="shared" ca="1" si="0"/>
        <v>118.63369475357709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118.17895866454688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117.72422257551668</v>
      </c>
    </row>
    <row r="20" spans="1:5" x14ac:dyDescent="0.25">
      <c r="D20" s="2">
        <v>95.75</v>
      </c>
      <c r="E20" s="6">
        <f t="shared" ca="1" si="0"/>
        <v>117.26948648648647</v>
      </c>
    </row>
    <row r="21" spans="1:5" x14ac:dyDescent="0.25">
      <c r="D21" s="2">
        <v>95.5</v>
      </c>
      <c r="E21" s="6">
        <f t="shared" ca="1" si="0"/>
        <v>116.81475039745627</v>
      </c>
    </row>
    <row r="22" spans="1:5" x14ac:dyDescent="0.25">
      <c r="D22" s="2">
        <v>95.25</v>
      </c>
      <c r="E22" s="6">
        <f t="shared" ca="1" si="0"/>
        <v>116.36001430842606</v>
      </c>
    </row>
    <row r="23" spans="1:5" x14ac:dyDescent="0.25">
      <c r="D23" s="2">
        <v>95</v>
      </c>
      <c r="E23" s="6">
        <f t="shared" ca="1" si="0"/>
        <v>115.90527821939585</v>
      </c>
    </row>
    <row r="24" spans="1:5" x14ac:dyDescent="0.25">
      <c r="D24" s="2">
        <v>94.75</v>
      </c>
      <c r="E24" s="6">
        <f t="shared" ca="1" si="0"/>
        <v>115.45054213036565</v>
      </c>
    </row>
    <row r="25" spans="1:5" x14ac:dyDescent="0.25">
      <c r="D25" s="2">
        <v>94.5</v>
      </c>
      <c r="E25" s="6">
        <f t="shared" ca="1" si="0"/>
        <v>114.99580604133544</v>
      </c>
    </row>
    <row r="26" spans="1:5" x14ac:dyDescent="0.25">
      <c r="D26" s="2">
        <v>94.25</v>
      </c>
      <c r="E26" s="6">
        <f t="shared" ca="1" si="0"/>
        <v>114.54106995230524</v>
      </c>
    </row>
    <row r="27" spans="1:5" x14ac:dyDescent="0.25">
      <c r="D27" s="2">
        <v>94</v>
      </c>
      <c r="E27" s="6">
        <f t="shared" ca="1" si="0"/>
        <v>114.08633386327503</v>
      </c>
    </row>
    <row r="28" spans="1:5" x14ac:dyDescent="0.25">
      <c r="D28" s="2">
        <v>93.75</v>
      </c>
      <c r="E28" s="6">
        <f t="shared" ca="1" si="0"/>
        <v>113.63159777424482</v>
      </c>
    </row>
    <row r="29" spans="1:5" x14ac:dyDescent="0.25">
      <c r="D29" s="2">
        <v>93.5</v>
      </c>
      <c r="E29" s="6">
        <f t="shared" ca="1" si="0"/>
        <v>113.17686168521462</v>
      </c>
    </row>
    <row r="30" spans="1:5" x14ac:dyDescent="0.25">
      <c r="D30" s="2">
        <v>93.25</v>
      </c>
      <c r="E30" s="6">
        <f t="shared" ca="1" si="0"/>
        <v>112.72212559618441</v>
      </c>
    </row>
    <row r="31" spans="1:5" x14ac:dyDescent="0.25">
      <c r="D31" s="2">
        <v>93</v>
      </c>
      <c r="E31" s="6">
        <f t="shared" ca="1" si="0"/>
        <v>112.26738950715421</v>
      </c>
    </row>
    <row r="32" spans="1:5" x14ac:dyDescent="0.25">
      <c r="D32" s="2">
        <v>92.75</v>
      </c>
      <c r="E32" s="6">
        <f t="shared" ca="1" si="0"/>
        <v>111.812653418124</v>
      </c>
    </row>
    <row r="33" spans="4:5" x14ac:dyDescent="0.25">
      <c r="D33" s="2">
        <v>92.5</v>
      </c>
      <c r="E33" s="6">
        <f t="shared" ca="1" si="0"/>
        <v>111.35791732909379</v>
      </c>
    </row>
    <row r="34" spans="4:5" x14ac:dyDescent="0.25">
      <c r="D34" s="2">
        <v>92.25</v>
      </c>
      <c r="E34" s="6">
        <f t="shared" ca="1" si="0"/>
        <v>110.90318124006359</v>
      </c>
    </row>
    <row r="35" spans="4:5" x14ac:dyDescent="0.25">
      <c r="D35" s="2">
        <v>92</v>
      </c>
      <c r="E35" s="6">
        <f t="shared" ca="1" si="0"/>
        <v>110.44844515103338</v>
      </c>
    </row>
    <row r="36" spans="4:5" x14ac:dyDescent="0.25">
      <c r="D36" s="2">
        <v>91.75</v>
      </c>
      <c r="E36" s="6">
        <f t="shared" ca="1" si="0"/>
        <v>109.99370906200315</v>
      </c>
    </row>
    <row r="37" spans="4:5" x14ac:dyDescent="0.25">
      <c r="D37" s="2">
        <v>91.5</v>
      </c>
      <c r="E37" s="6">
        <f t="shared" ca="1" si="0"/>
        <v>109.53897297297294</v>
      </c>
    </row>
    <row r="38" spans="4:5" x14ac:dyDescent="0.25">
      <c r="D38" s="2">
        <v>91.25</v>
      </c>
      <c r="E38" s="6">
        <f t="shared" ca="1" si="0"/>
        <v>109.08423688394274</v>
      </c>
    </row>
    <row r="39" spans="4:5" x14ac:dyDescent="0.25">
      <c r="D39" s="2">
        <v>91</v>
      </c>
      <c r="E39" s="6">
        <f t="shared" ca="1" si="0"/>
        <v>108.62950079491253</v>
      </c>
    </row>
    <row r="40" spans="4:5" x14ac:dyDescent="0.25">
      <c r="D40" s="2">
        <v>90.75</v>
      </c>
      <c r="E40" s="6">
        <f t="shared" ca="1" si="0"/>
        <v>108.17476470588232</v>
      </c>
    </row>
    <row r="41" spans="4:5" x14ac:dyDescent="0.25">
      <c r="D41" s="2">
        <v>90.5</v>
      </c>
      <c r="E41" s="6">
        <f t="shared" ca="1" si="0"/>
        <v>107.72002861685212</v>
      </c>
    </row>
    <row r="42" spans="4:5" x14ac:dyDescent="0.25">
      <c r="D42" s="2">
        <v>90.25</v>
      </c>
      <c r="E42" s="6">
        <f t="shared" ca="1" si="0"/>
        <v>107.26529252782191</v>
      </c>
    </row>
    <row r="43" spans="4:5" x14ac:dyDescent="0.25">
      <c r="D43" s="2">
        <v>90</v>
      </c>
      <c r="E43" s="6">
        <f t="shared" ca="1" si="0"/>
        <v>106.81055643879171</v>
      </c>
    </row>
    <row r="44" spans="4:5" x14ac:dyDescent="0.25">
      <c r="D44" s="2">
        <v>89.75</v>
      </c>
      <c r="E44" s="6">
        <f t="shared" ca="1" si="0"/>
        <v>106.3558203497615</v>
      </c>
    </row>
    <row r="45" spans="4:5" x14ac:dyDescent="0.25">
      <c r="D45" s="2">
        <v>89.5</v>
      </c>
      <c r="E45" s="6">
        <f t="shared" ca="1" si="0"/>
        <v>105.9010842607313</v>
      </c>
    </row>
    <row r="46" spans="4:5" x14ac:dyDescent="0.25">
      <c r="D46" s="2">
        <v>89.25</v>
      </c>
      <c r="E46" s="6">
        <f t="shared" ca="1" si="0"/>
        <v>105.44634817170109</v>
      </c>
    </row>
    <row r="47" spans="4:5" x14ac:dyDescent="0.25">
      <c r="D47" s="2">
        <v>89</v>
      </c>
      <c r="E47" s="6">
        <f t="shared" ca="1" si="0"/>
        <v>104.99161208267088</v>
      </c>
    </row>
    <row r="48" spans="4:5" x14ac:dyDescent="0.25">
      <c r="D48" s="2">
        <v>88.75</v>
      </c>
      <c r="E48" s="6">
        <f t="shared" ca="1" si="0"/>
        <v>104.53687599364068</v>
      </c>
    </row>
    <row r="49" spans="4:5" x14ac:dyDescent="0.25">
      <c r="D49" s="2">
        <v>88.5</v>
      </c>
      <c r="E49" s="6">
        <f t="shared" ca="1" si="0"/>
        <v>104.08213990461047</v>
      </c>
    </row>
    <row r="50" spans="4:5" x14ac:dyDescent="0.25">
      <c r="D50" s="2">
        <v>88.25</v>
      </c>
      <c r="E50" s="6">
        <f t="shared" ca="1" si="0"/>
        <v>103.62740381558027</v>
      </c>
    </row>
    <row r="51" spans="4:5" x14ac:dyDescent="0.25">
      <c r="D51" s="2">
        <v>88</v>
      </c>
      <c r="E51" s="6">
        <f t="shared" ca="1" si="0"/>
        <v>103.17266772655006</v>
      </c>
    </row>
    <row r="52" spans="4:5" x14ac:dyDescent="0.25">
      <c r="D52" s="2">
        <v>87.75</v>
      </c>
      <c r="E52" s="6">
        <f t="shared" ca="1" si="0"/>
        <v>102.71793163751985</v>
      </c>
    </row>
    <row r="53" spans="4:5" x14ac:dyDescent="0.25">
      <c r="D53" s="2">
        <v>87.5</v>
      </c>
      <c r="E53" s="6">
        <f t="shared" ca="1" si="0"/>
        <v>102.26319554848965</v>
      </c>
    </row>
    <row r="54" spans="4:5" x14ac:dyDescent="0.25">
      <c r="D54" s="2">
        <v>87.25</v>
      </c>
      <c r="E54" s="6">
        <f t="shared" ca="1" si="0"/>
        <v>101.80845945945944</v>
      </c>
    </row>
    <row r="55" spans="4:5" x14ac:dyDescent="0.25">
      <c r="D55" s="2">
        <v>87</v>
      </c>
      <c r="E55" s="6">
        <f t="shared" ca="1" si="0"/>
        <v>101.35372337042924</v>
      </c>
    </row>
    <row r="56" spans="4:5" x14ac:dyDescent="0.25">
      <c r="D56" s="2">
        <v>86.75</v>
      </c>
      <c r="E56" s="6">
        <f t="shared" ca="1" si="0"/>
        <v>100.89898728139903</v>
      </c>
    </row>
    <row r="57" spans="4:5" x14ac:dyDescent="0.25">
      <c r="D57" s="2">
        <v>86.5</v>
      </c>
      <c r="E57" s="6">
        <f t="shared" ca="1" si="0"/>
        <v>100.44425119236882</v>
      </c>
    </row>
    <row r="58" spans="4:5" x14ac:dyDescent="0.25">
      <c r="D58" s="2">
        <v>86.25</v>
      </c>
      <c r="E58" s="6">
        <f t="shared" ca="1" si="0"/>
        <v>99.989515103338618</v>
      </c>
    </row>
    <row r="59" spans="4:5" x14ac:dyDescent="0.25">
      <c r="D59" s="2">
        <v>86</v>
      </c>
      <c r="E59" s="6">
        <f t="shared" ca="1" si="0"/>
        <v>99.534779014308413</v>
      </c>
    </row>
    <row r="60" spans="4:5" x14ac:dyDescent="0.25">
      <c r="D60" s="2">
        <v>85.75</v>
      </c>
      <c r="E60" s="6">
        <f t="shared" ca="1" si="0"/>
        <v>99.080042925278207</v>
      </c>
    </row>
    <row r="61" spans="4:5" x14ac:dyDescent="0.25">
      <c r="D61" s="2">
        <v>85.5</v>
      </c>
      <c r="E61" s="6">
        <f t="shared" ca="1" si="0"/>
        <v>98.625306836248001</v>
      </c>
    </row>
    <row r="62" spans="4:5" x14ac:dyDescent="0.25">
      <c r="D62" s="2">
        <v>85.25</v>
      </c>
      <c r="E62" s="6">
        <f t="shared" ca="1" si="0"/>
        <v>98.170570747217795</v>
      </c>
    </row>
    <row r="63" spans="4:5" x14ac:dyDescent="0.25">
      <c r="D63" s="2">
        <v>85</v>
      </c>
      <c r="E63" s="6">
        <f t="shared" ca="1" si="0"/>
        <v>97.715834658187589</v>
      </c>
    </row>
    <row r="64" spans="4:5" x14ac:dyDescent="0.25">
      <c r="D64" s="2">
        <v>84.75</v>
      </c>
      <c r="E64" s="6">
        <f t="shared" ca="1" si="0"/>
        <v>97.261098569157383</v>
      </c>
    </row>
    <row r="65" spans="4:5" x14ac:dyDescent="0.25">
      <c r="D65" s="2">
        <v>84.5</v>
      </c>
      <c r="E65" s="6">
        <f t="shared" ca="1" si="0"/>
        <v>96.806362480127177</v>
      </c>
    </row>
    <row r="66" spans="4:5" x14ac:dyDescent="0.25">
      <c r="D66" s="2">
        <v>84.25</v>
      </c>
      <c r="E66" s="6">
        <f t="shared" ca="1" si="0"/>
        <v>96.351626391096971</v>
      </c>
    </row>
    <row r="67" spans="4:5" x14ac:dyDescent="0.25">
      <c r="D67" s="2">
        <v>84</v>
      </c>
      <c r="E67" s="6">
        <f t="shared" ca="1" si="0"/>
        <v>95.896890302066737</v>
      </c>
    </row>
    <row r="68" spans="4:5" x14ac:dyDescent="0.25">
      <c r="D68" s="2">
        <v>83.75</v>
      </c>
      <c r="E68" s="6">
        <f t="shared" ca="1" si="0"/>
        <v>95.442154213036531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94.987418124006325</v>
      </c>
    </row>
    <row r="70" spans="4:5" x14ac:dyDescent="0.25">
      <c r="D70" s="2">
        <v>83.25</v>
      </c>
      <c r="E70" s="6">
        <f t="shared" ca="1" si="1"/>
        <v>94.532682034976119</v>
      </c>
    </row>
    <row r="71" spans="4:5" x14ac:dyDescent="0.25">
      <c r="D71" s="2">
        <v>83</v>
      </c>
      <c r="E71" s="6">
        <f t="shared" ca="1" si="1"/>
        <v>94.077945945945913</v>
      </c>
    </row>
    <row r="72" spans="4:5" x14ac:dyDescent="0.25">
      <c r="D72" s="2">
        <v>82.75</v>
      </c>
      <c r="E72" s="6">
        <f t="shared" ca="1" si="1"/>
        <v>93.623209856915707</v>
      </c>
    </row>
    <row r="73" spans="4:5" x14ac:dyDescent="0.25">
      <c r="D73" s="2">
        <v>82.5</v>
      </c>
      <c r="E73" s="6">
        <f t="shared" ca="1" si="1"/>
        <v>93.168473767885502</v>
      </c>
    </row>
    <row r="74" spans="4:5" x14ac:dyDescent="0.25">
      <c r="D74" s="2">
        <v>82.25</v>
      </c>
      <c r="E74" s="6">
        <f t="shared" ca="1" si="1"/>
        <v>92.713737678855296</v>
      </c>
    </row>
    <row r="75" spans="4:5" x14ac:dyDescent="0.25">
      <c r="D75" s="2">
        <v>82</v>
      </c>
      <c r="E75" s="6">
        <f t="shared" ca="1" si="1"/>
        <v>92.25900158982509</v>
      </c>
    </row>
    <row r="76" spans="4:5" x14ac:dyDescent="0.25">
      <c r="D76" s="2">
        <v>81.75</v>
      </c>
      <c r="E76" s="6">
        <f t="shared" ca="1" si="1"/>
        <v>91.804265500794884</v>
      </c>
    </row>
    <row r="77" spans="4:5" x14ac:dyDescent="0.25">
      <c r="D77" s="2">
        <v>81.5</v>
      </c>
      <c r="E77" s="6">
        <f t="shared" ca="1" si="1"/>
        <v>91.349529411764678</v>
      </c>
    </row>
    <row r="78" spans="4:5" x14ac:dyDescent="0.25">
      <c r="D78" s="2">
        <v>81.25</v>
      </c>
      <c r="E78" s="6">
        <f t="shared" ca="1" si="1"/>
        <v>90.894793322734472</v>
      </c>
    </row>
    <row r="79" spans="4:5" x14ac:dyDescent="0.25">
      <c r="D79" s="2">
        <v>81</v>
      </c>
      <c r="E79" s="6">
        <f t="shared" ca="1" si="1"/>
        <v>90.440057233704266</v>
      </c>
    </row>
    <row r="80" spans="4:5" x14ac:dyDescent="0.25">
      <c r="D80" s="2">
        <v>80.75</v>
      </c>
      <c r="E80" s="6">
        <f t="shared" ca="1" si="1"/>
        <v>89.98532114467406</v>
      </c>
    </row>
    <row r="81" spans="4:5" x14ac:dyDescent="0.25">
      <c r="D81" s="2">
        <v>80.5</v>
      </c>
      <c r="E81" s="6">
        <f t="shared" ca="1" si="1"/>
        <v>89.530585055643854</v>
      </c>
    </row>
    <row r="82" spans="4:5" x14ac:dyDescent="0.25">
      <c r="D82" s="2">
        <v>80.25</v>
      </c>
      <c r="E82" s="6">
        <f t="shared" ca="1" si="1"/>
        <v>89.075848966613648</v>
      </c>
    </row>
    <row r="83" spans="4:5" x14ac:dyDescent="0.25">
      <c r="D83" s="2">
        <v>80</v>
      </c>
      <c r="E83" s="6">
        <f t="shared" ca="1" si="1"/>
        <v>88.621112877583442</v>
      </c>
    </row>
    <row r="84" spans="4:5" x14ac:dyDescent="0.25">
      <c r="D84" s="2">
        <v>79.75</v>
      </c>
      <c r="E84" s="6">
        <f t="shared" ca="1" si="1"/>
        <v>88.166376788553237</v>
      </c>
    </row>
    <row r="85" spans="4:5" x14ac:dyDescent="0.25">
      <c r="D85" s="2">
        <v>79.5</v>
      </c>
      <c r="E85" s="6">
        <f t="shared" ca="1" si="1"/>
        <v>87.711640699523031</v>
      </c>
    </row>
    <row r="86" spans="4:5" x14ac:dyDescent="0.25">
      <c r="D86" s="2">
        <v>79.25</v>
      </c>
      <c r="E86" s="6">
        <f t="shared" ca="1" si="1"/>
        <v>87.256904610492825</v>
      </c>
    </row>
    <row r="87" spans="4:5" x14ac:dyDescent="0.25">
      <c r="D87" s="2">
        <v>79</v>
      </c>
      <c r="E87" s="6">
        <f t="shared" ca="1" si="1"/>
        <v>86.802168521462619</v>
      </c>
    </row>
    <row r="88" spans="4:5" x14ac:dyDescent="0.25">
      <c r="D88" s="2">
        <v>78.75</v>
      </c>
      <c r="E88" s="6">
        <f t="shared" ca="1" si="1"/>
        <v>86.347432432432413</v>
      </c>
    </row>
    <row r="89" spans="4:5" x14ac:dyDescent="0.25">
      <c r="D89" s="2">
        <v>78.5</v>
      </c>
      <c r="E89" s="6">
        <f t="shared" ca="1" si="1"/>
        <v>85.892696343402207</v>
      </c>
    </row>
    <row r="90" spans="4:5" x14ac:dyDescent="0.25">
      <c r="D90" s="2">
        <v>78.25</v>
      </c>
      <c r="E90" s="6">
        <f t="shared" ca="1" si="1"/>
        <v>85.437960254372001</v>
      </c>
    </row>
    <row r="91" spans="4:5" x14ac:dyDescent="0.25">
      <c r="D91" s="2">
        <v>78</v>
      </c>
      <c r="E91" s="6">
        <f t="shared" ca="1" si="1"/>
        <v>84.983224165341795</v>
      </c>
    </row>
    <row r="92" spans="4:5" x14ac:dyDescent="0.25">
      <c r="D92" s="2">
        <v>77.75</v>
      </c>
      <c r="E92" s="6">
        <f t="shared" ca="1" si="1"/>
        <v>84.528488076311589</v>
      </c>
    </row>
    <row r="93" spans="4:5" x14ac:dyDescent="0.25">
      <c r="D93" s="2">
        <v>77.5</v>
      </c>
      <c r="E93" s="6">
        <f t="shared" ca="1" si="1"/>
        <v>84.073751987281383</v>
      </c>
    </row>
    <row r="94" spans="4:5" x14ac:dyDescent="0.25">
      <c r="D94" s="2">
        <v>77.25</v>
      </c>
      <c r="E94" s="6">
        <f t="shared" ca="1" si="1"/>
        <v>83.619015898251178</v>
      </c>
    </row>
    <row r="95" spans="4:5" x14ac:dyDescent="0.25">
      <c r="D95" s="2">
        <v>77</v>
      </c>
      <c r="E95" s="6">
        <f t="shared" ca="1" si="1"/>
        <v>83.164279809220972</v>
      </c>
    </row>
    <row r="96" spans="4:5" x14ac:dyDescent="0.25">
      <c r="D96" s="2">
        <v>76.75</v>
      </c>
      <c r="E96" s="6">
        <f t="shared" ca="1" si="1"/>
        <v>82.709543720190766</v>
      </c>
    </row>
    <row r="97" spans="4:5" x14ac:dyDescent="0.25">
      <c r="D97" s="2">
        <v>76.5</v>
      </c>
      <c r="E97" s="6">
        <f t="shared" ca="1" si="1"/>
        <v>82.25480763116056</v>
      </c>
    </row>
    <row r="98" spans="4:5" x14ac:dyDescent="0.25">
      <c r="D98" s="2">
        <v>76.25</v>
      </c>
      <c r="E98" s="6">
        <f t="shared" ca="1" si="1"/>
        <v>81.800071542130354</v>
      </c>
    </row>
    <row r="99" spans="4:5" x14ac:dyDescent="0.25">
      <c r="D99" s="2">
        <v>76</v>
      </c>
      <c r="E99" s="6">
        <f t="shared" ca="1" si="1"/>
        <v>81.345335453100148</v>
      </c>
    </row>
    <row r="100" spans="4:5" x14ac:dyDescent="0.25">
      <c r="D100" s="2">
        <v>75.75</v>
      </c>
      <c r="E100" s="6">
        <f t="shared" ca="1" si="1"/>
        <v>80.890599364069914</v>
      </c>
    </row>
    <row r="101" spans="4:5" x14ac:dyDescent="0.25">
      <c r="D101" s="2">
        <v>75.5</v>
      </c>
      <c r="E101" s="6">
        <f t="shared" ca="1" si="1"/>
        <v>80.435863275039708</v>
      </c>
    </row>
    <row r="102" spans="4:5" x14ac:dyDescent="0.25">
      <c r="D102" s="2">
        <v>75.25</v>
      </c>
      <c r="E102" s="6">
        <f t="shared" ca="1" si="1"/>
        <v>79.981127186009502</v>
      </c>
    </row>
    <row r="103" spans="4:5" x14ac:dyDescent="0.25">
      <c r="D103" s="2">
        <v>75</v>
      </c>
      <c r="E103" s="6">
        <f t="shared" ca="1" si="1"/>
        <v>79.526391096979296</v>
      </c>
    </row>
    <row r="104" spans="4:5" x14ac:dyDescent="0.25">
      <c r="D104" s="2">
        <v>74.75</v>
      </c>
      <c r="E104" s="6">
        <f t="shared" ca="1" si="1"/>
        <v>79.07165500794909</v>
      </c>
    </row>
    <row r="105" spans="4:5" x14ac:dyDescent="0.25">
      <c r="D105" s="2">
        <v>74.5</v>
      </c>
      <c r="E105" s="6">
        <f t="shared" ca="1" si="1"/>
        <v>78.616918918918884</v>
      </c>
    </row>
    <row r="106" spans="4:5" x14ac:dyDescent="0.25">
      <c r="D106" s="2">
        <v>74.25</v>
      </c>
      <c r="E106" s="6">
        <f t="shared" ca="1" si="1"/>
        <v>78.162182829888678</v>
      </c>
    </row>
    <row r="107" spans="4:5" x14ac:dyDescent="0.25">
      <c r="D107" s="2">
        <v>74</v>
      </c>
      <c r="E107" s="6">
        <f t="shared" ca="1" si="1"/>
        <v>77.707446740858472</v>
      </c>
    </row>
    <row r="108" spans="4:5" x14ac:dyDescent="0.25">
      <c r="D108" s="2">
        <v>73.75</v>
      </c>
      <c r="E108" s="6">
        <f t="shared" ca="1" si="1"/>
        <v>77.252710651828266</v>
      </c>
    </row>
    <row r="109" spans="4:5" x14ac:dyDescent="0.25">
      <c r="D109" s="2">
        <v>73.5</v>
      </c>
      <c r="E109" s="6">
        <f t="shared" ca="1" si="1"/>
        <v>76.797974562798061</v>
      </c>
    </row>
    <row r="110" spans="4:5" x14ac:dyDescent="0.25">
      <c r="D110" s="2">
        <v>73.25</v>
      </c>
      <c r="E110" s="6">
        <f t="shared" ca="1" si="1"/>
        <v>76.343238473767855</v>
      </c>
    </row>
    <row r="111" spans="4:5" x14ac:dyDescent="0.25">
      <c r="D111" s="2">
        <v>73</v>
      </c>
      <c r="E111" s="6">
        <f t="shared" ca="1" si="1"/>
        <v>75.888502384737649</v>
      </c>
    </row>
    <row r="112" spans="4:5" x14ac:dyDescent="0.25">
      <c r="D112" s="2">
        <v>72.75</v>
      </c>
      <c r="E112" s="6">
        <f t="shared" ca="1" si="1"/>
        <v>75.433766295707443</v>
      </c>
    </row>
    <row r="113" spans="4:5" x14ac:dyDescent="0.25">
      <c r="D113" s="2">
        <v>72.5</v>
      </c>
      <c r="E113" s="6">
        <f t="shared" ca="1" si="1"/>
        <v>74.979030206677237</v>
      </c>
    </row>
    <row r="114" spans="4:5" x14ac:dyDescent="0.25">
      <c r="D114" s="2">
        <v>72.25</v>
      </c>
      <c r="E114" s="6">
        <f t="shared" ca="1" si="1"/>
        <v>74.524294117647031</v>
      </c>
    </row>
    <row r="115" spans="4:5" x14ac:dyDescent="0.25">
      <c r="D115" s="2">
        <v>72</v>
      </c>
      <c r="E115" s="6">
        <f t="shared" ca="1" si="1"/>
        <v>74.069558028616825</v>
      </c>
    </row>
    <row r="116" spans="4:5" x14ac:dyDescent="0.25">
      <c r="D116" s="2">
        <v>71.75</v>
      </c>
      <c r="E116" s="6">
        <f t="shared" ca="1" si="1"/>
        <v>73.614821939586619</v>
      </c>
    </row>
    <row r="117" spans="4:5" x14ac:dyDescent="0.25">
      <c r="D117" s="2">
        <v>71.5</v>
      </c>
      <c r="E117" s="6">
        <f t="shared" ca="1" si="1"/>
        <v>73.160085850556413</v>
      </c>
    </row>
    <row r="118" spans="4:5" x14ac:dyDescent="0.25">
      <c r="D118" s="2">
        <v>71.25</v>
      </c>
      <c r="E118" s="6">
        <f t="shared" ca="1" si="1"/>
        <v>72.705349761526207</v>
      </c>
    </row>
    <row r="119" spans="4:5" x14ac:dyDescent="0.25">
      <c r="D119" s="2">
        <v>71</v>
      </c>
      <c r="E119" s="6">
        <f t="shared" ca="1" si="1"/>
        <v>72.250613672496002</v>
      </c>
    </row>
    <row r="120" spans="4:5" x14ac:dyDescent="0.25">
      <c r="D120" s="2">
        <v>70.75</v>
      </c>
      <c r="E120" s="6">
        <f t="shared" ca="1" si="1"/>
        <v>71.795877583465796</v>
      </c>
    </row>
    <row r="121" spans="4:5" x14ac:dyDescent="0.25">
      <c r="D121" s="2">
        <v>70.5</v>
      </c>
      <c r="E121" s="6">
        <f t="shared" ca="1" si="1"/>
        <v>71.34114149443559</v>
      </c>
    </row>
    <row r="122" spans="4:5" x14ac:dyDescent="0.25">
      <c r="D122" s="2">
        <v>70.25</v>
      </c>
      <c r="E122" s="6">
        <f t="shared" ca="1" si="1"/>
        <v>70.886405405405384</v>
      </c>
    </row>
    <row r="123" spans="4:5" x14ac:dyDescent="0.25">
      <c r="D123" s="2">
        <v>70</v>
      </c>
      <c r="E123" s="6">
        <f t="shared" ca="1" si="1"/>
        <v>70.431669316375178</v>
      </c>
    </row>
    <row r="124" spans="4:5" x14ac:dyDescent="0.25">
      <c r="D124" s="2">
        <v>69.75</v>
      </c>
      <c r="E124" s="6">
        <f t="shared" ca="1" si="1"/>
        <v>69.976933227344958</v>
      </c>
    </row>
    <row r="125" spans="4:5" x14ac:dyDescent="0.25">
      <c r="D125" s="2">
        <v>69.5</v>
      </c>
      <c r="E125" s="6">
        <f t="shared" ca="1" si="1"/>
        <v>69.522197138314752</v>
      </c>
    </row>
    <row r="126" spans="4:5" x14ac:dyDescent="0.25">
      <c r="D126" s="2">
        <v>69.25</v>
      </c>
      <c r="E126" s="6">
        <f t="shared" ca="1" si="1"/>
        <v>69.067461049284546</v>
      </c>
    </row>
    <row r="127" spans="4:5" x14ac:dyDescent="0.25">
      <c r="D127" s="2">
        <v>69</v>
      </c>
      <c r="E127" s="6">
        <f t="shared" ca="1" si="1"/>
        <v>68.61272496025434</v>
      </c>
    </row>
    <row r="128" spans="4:5" x14ac:dyDescent="0.25">
      <c r="D128" s="2">
        <v>68.75</v>
      </c>
      <c r="E128" s="6">
        <f t="shared" ca="1" si="1"/>
        <v>68.157988871224134</v>
      </c>
    </row>
    <row r="129" spans="4:5" x14ac:dyDescent="0.25">
      <c r="D129" s="2">
        <v>68.5</v>
      </c>
      <c r="E129" s="6">
        <f t="shared" ca="1" si="1"/>
        <v>67.703252782193928</v>
      </c>
    </row>
    <row r="130" spans="4:5" x14ac:dyDescent="0.25">
      <c r="D130" s="2">
        <v>68.25</v>
      </c>
      <c r="E130" s="6">
        <f t="shared" ca="1" si="1"/>
        <v>67.248516693163722</v>
      </c>
    </row>
    <row r="131" spans="4:5" x14ac:dyDescent="0.25">
      <c r="D131" s="2">
        <v>68</v>
      </c>
      <c r="E131" s="6">
        <f t="shared" ca="1" si="1"/>
        <v>66.793780604133516</v>
      </c>
    </row>
    <row r="132" spans="4:5" x14ac:dyDescent="0.25">
      <c r="D132" s="2">
        <v>67.75</v>
      </c>
      <c r="E132" s="6">
        <f t="shared" ca="1" si="1"/>
        <v>66.339044515103311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65.884308426073105</v>
      </c>
    </row>
    <row r="134" spans="4:5" x14ac:dyDescent="0.25">
      <c r="D134" s="2">
        <v>67.25</v>
      </c>
      <c r="E134" s="6">
        <f t="shared" ca="1" si="2"/>
        <v>65.429572337042899</v>
      </c>
    </row>
    <row r="135" spans="4:5" x14ac:dyDescent="0.25">
      <c r="D135" s="2">
        <v>67</v>
      </c>
      <c r="E135" s="6">
        <f t="shared" ca="1" si="2"/>
        <v>64.974836248012693</v>
      </c>
    </row>
    <row r="136" spans="4:5" x14ac:dyDescent="0.25">
      <c r="D136" s="2">
        <v>66.75</v>
      </c>
      <c r="E136" s="6">
        <f t="shared" ca="1" si="2"/>
        <v>64.520100158982487</v>
      </c>
    </row>
    <row r="137" spans="4:5" x14ac:dyDescent="0.25">
      <c r="D137" s="2">
        <v>66.5</v>
      </c>
      <c r="E137" s="6">
        <f t="shared" ca="1" si="2"/>
        <v>64.065364069952281</v>
      </c>
    </row>
    <row r="138" spans="4:5" x14ac:dyDescent="0.25">
      <c r="D138" s="2">
        <v>66.25</v>
      </c>
      <c r="E138" s="6">
        <f t="shared" ca="1" si="2"/>
        <v>63.79254769475358</v>
      </c>
    </row>
    <row r="139" spans="4:5" x14ac:dyDescent="0.25">
      <c r="D139" s="2">
        <v>66</v>
      </c>
      <c r="E139" s="6">
        <f t="shared" ca="1" si="2"/>
        <v>63.550270270270268</v>
      </c>
    </row>
    <row r="140" spans="4:5" x14ac:dyDescent="0.25">
      <c r="D140" s="2">
        <v>65.75</v>
      </c>
      <c r="E140" s="6">
        <f t="shared" ca="1" si="2"/>
        <v>63.307992845786963</v>
      </c>
    </row>
    <row r="141" spans="4:5" x14ac:dyDescent="0.25">
      <c r="D141" s="2">
        <v>65.5</v>
      </c>
      <c r="E141" s="6">
        <f t="shared" ca="1" si="2"/>
        <v>63.065715421303658</v>
      </c>
    </row>
    <row r="142" spans="4:5" x14ac:dyDescent="0.25">
      <c r="D142" s="2">
        <v>65.25</v>
      </c>
      <c r="E142" s="6">
        <f t="shared" ca="1" si="2"/>
        <v>62.823437996820346</v>
      </c>
    </row>
    <row r="143" spans="4:5" x14ac:dyDescent="0.25">
      <c r="D143" s="2">
        <v>65</v>
      </c>
      <c r="E143" s="6">
        <f t="shared" ca="1" si="2"/>
        <v>62.581160572337041</v>
      </c>
    </row>
    <row r="144" spans="4:5" x14ac:dyDescent="0.25">
      <c r="D144" s="2">
        <v>64.75</v>
      </c>
      <c r="E144" s="6">
        <f t="shared" ca="1" si="2"/>
        <v>62.338883147853736</v>
      </c>
    </row>
    <row r="145" spans="4:5" x14ac:dyDescent="0.25">
      <c r="D145" s="2">
        <v>64.5</v>
      </c>
      <c r="E145" s="6">
        <f t="shared" ca="1" si="2"/>
        <v>62.09660572337043</v>
      </c>
    </row>
    <row r="146" spans="4:5" x14ac:dyDescent="0.25">
      <c r="D146" s="2">
        <v>64.25</v>
      </c>
      <c r="E146" s="6">
        <f t="shared" ca="1" si="2"/>
        <v>61.854328298887118</v>
      </c>
    </row>
    <row r="147" spans="4:5" x14ac:dyDescent="0.25">
      <c r="D147" s="2">
        <v>64</v>
      </c>
      <c r="E147" s="6">
        <f t="shared" ca="1" si="2"/>
        <v>61.612050874403813</v>
      </c>
    </row>
    <row r="148" spans="4:5" x14ac:dyDescent="0.25">
      <c r="D148" s="2">
        <v>63.75</v>
      </c>
      <c r="E148" s="6">
        <f t="shared" ca="1" si="2"/>
        <v>61.369773449920508</v>
      </c>
    </row>
    <row r="149" spans="4:5" x14ac:dyDescent="0.25">
      <c r="D149" s="2">
        <v>63.5</v>
      </c>
      <c r="E149" s="6">
        <f t="shared" ca="1" si="2"/>
        <v>61.127496025437196</v>
      </c>
    </row>
    <row r="150" spans="4:5" x14ac:dyDescent="0.25">
      <c r="D150" s="2">
        <v>63.25</v>
      </c>
      <c r="E150" s="6">
        <f t="shared" ca="1" si="2"/>
        <v>60.885218600953891</v>
      </c>
    </row>
    <row r="151" spans="4:5" x14ac:dyDescent="0.25">
      <c r="D151" s="2">
        <v>63</v>
      </c>
      <c r="E151" s="6">
        <f t="shared" ca="1" si="2"/>
        <v>60.642941176470586</v>
      </c>
    </row>
    <row r="152" spans="4:5" x14ac:dyDescent="0.25">
      <c r="D152" s="2">
        <v>62.75</v>
      </c>
      <c r="E152" s="6">
        <f t="shared" ca="1" si="2"/>
        <v>60.400663751987281</v>
      </c>
    </row>
    <row r="153" spans="4:5" x14ac:dyDescent="0.25">
      <c r="D153" s="2">
        <v>62.5</v>
      </c>
      <c r="E153" s="6">
        <f t="shared" ca="1" si="2"/>
        <v>60.158386327503969</v>
      </c>
    </row>
    <row r="154" spans="4:5" x14ac:dyDescent="0.25">
      <c r="D154" s="2">
        <v>62.25</v>
      </c>
      <c r="E154" s="6">
        <f t="shared" ca="1" si="2"/>
        <v>59.916108903020664</v>
      </c>
    </row>
    <row r="155" spans="4:5" x14ac:dyDescent="0.25">
      <c r="D155" s="2">
        <v>62</v>
      </c>
      <c r="E155" s="6">
        <f t="shared" ca="1" si="2"/>
        <v>59.673831478537359</v>
      </c>
    </row>
    <row r="156" spans="4:5" x14ac:dyDescent="0.25">
      <c r="D156" s="2">
        <v>61.75</v>
      </c>
      <c r="E156" s="6">
        <f t="shared" ca="1" si="2"/>
        <v>59.431554054054054</v>
      </c>
    </row>
    <row r="157" spans="4:5" x14ac:dyDescent="0.25">
      <c r="D157" s="2">
        <v>61.5</v>
      </c>
      <c r="E157" s="6">
        <f t="shared" ca="1" si="2"/>
        <v>59.189276629570742</v>
      </c>
    </row>
    <row r="158" spans="4:5" x14ac:dyDescent="0.25">
      <c r="D158" s="2">
        <v>61.25</v>
      </c>
      <c r="E158" s="6">
        <f t="shared" ca="1" si="2"/>
        <v>58.946999205087437</v>
      </c>
    </row>
    <row r="159" spans="4:5" x14ac:dyDescent="0.25">
      <c r="D159" s="2">
        <v>61</v>
      </c>
      <c r="E159" s="6">
        <f t="shared" ca="1" si="2"/>
        <v>58.704721780604132</v>
      </c>
    </row>
    <row r="160" spans="4:5" x14ac:dyDescent="0.25">
      <c r="D160" s="2">
        <v>60.75</v>
      </c>
      <c r="E160" s="6">
        <f t="shared" ca="1" si="2"/>
        <v>58.462444356120827</v>
      </c>
    </row>
    <row r="161" spans="4:5" x14ac:dyDescent="0.25">
      <c r="D161" s="2">
        <v>60.5</v>
      </c>
      <c r="E161" s="6">
        <f t="shared" ca="1" si="2"/>
        <v>58.220166931637515</v>
      </c>
    </row>
    <row r="162" spans="4:5" x14ac:dyDescent="0.25">
      <c r="D162" s="2">
        <v>60.25</v>
      </c>
      <c r="E162" s="6">
        <f t="shared" ca="1" si="2"/>
        <v>57.97788950715421</v>
      </c>
    </row>
    <row r="163" spans="4:5" x14ac:dyDescent="0.25">
      <c r="D163" s="2">
        <v>60</v>
      </c>
      <c r="E163" s="6">
        <f t="shared" ca="1" si="2"/>
        <v>57.735612082670904</v>
      </c>
    </row>
    <row r="164" spans="4:5" x14ac:dyDescent="0.25">
      <c r="D164" s="2">
        <v>59.75</v>
      </c>
      <c r="E164" s="6">
        <f t="shared" ca="1" si="2"/>
        <v>57.493334658187599</v>
      </c>
    </row>
    <row r="165" spans="4:5" x14ac:dyDescent="0.25">
      <c r="D165" s="2">
        <v>59.5</v>
      </c>
      <c r="E165" s="6">
        <f t="shared" ca="1" si="2"/>
        <v>57.251057233704287</v>
      </c>
    </row>
    <row r="166" spans="4:5" x14ac:dyDescent="0.25">
      <c r="D166" s="2">
        <v>59.25</v>
      </c>
      <c r="E166" s="6">
        <f t="shared" ca="1" si="2"/>
        <v>57.008779809220982</v>
      </c>
    </row>
    <row r="167" spans="4:5" x14ac:dyDescent="0.25">
      <c r="D167" s="2">
        <v>59</v>
      </c>
      <c r="E167" s="6">
        <f t="shared" ca="1" si="2"/>
        <v>56.766502384737677</v>
      </c>
    </row>
    <row r="168" spans="4:5" x14ac:dyDescent="0.25">
      <c r="D168" s="2">
        <v>58.75</v>
      </c>
      <c r="E168" s="6">
        <f t="shared" ca="1" si="2"/>
        <v>56.524224960254372</v>
      </c>
    </row>
    <row r="169" spans="4:5" x14ac:dyDescent="0.25">
      <c r="D169" s="2">
        <v>58.5</v>
      </c>
      <c r="E169" s="6">
        <f t="shared" ca="1" si="2"/>
        <v>56.28194753577106</v>
      </c>
    </row>
    <row r="170" spans="4:5" x14ac:dyDescent="0.25">
      <c r="D170" s="2">
        <v>58.25</v>
      </c>
      <c r="E170" s="6">
        <f t="shared" ca="1" si="2"/>
        <v>56.039670111287755</v>
      </c>
    </row>
    <row r="171" spans="4:5" x14ac:dyDescent="0.25">
      <c r="D171" s="2">
        <v>58</v>
      </c>
      <c r="E171" s="6">
        <f t="shared" ca="1" si="2"/>
        <v>55.79739268680445</v>
      </c>
    </row>
    <row r="172" spans="4:5" x14ac:dyDescent="0.25">
      <c r="D172" s="2">
        <v>57.75</v>
      </c>
      <c r="E172" s="6">
        <f t="shared" ca="1" si="2"/>
        <v>55.555115262321145</v>
      </c>
    </row>
    <row r="173" spans="4:5" x14ac:dyDescent="0.25">
      <c r="D173" s="2">
        <v>57.5</v>
      </c>
      <c r="E173" s="6">
        <f t="shared" ca="1" si="2"/>
        <v>55.312837837837833</v>
      </c>
    </row>
    <row r="174" spans="4:5" x14ac:dyDescent="0.25">
      <c r="D174" s="2">
        <v>57.25</v>
      </c>
      <c r="E174" s="6">
        <f t="shared" ca="1" si="2"/>
        <v>55.070560413354528</v>
      </c>
    </row>
    <row r="175" spans="4:5" x14ac:dyDescent="0.25">
      <c r="D175" s="2">
        <v>57</v>
      </c>
      <c r="E175" s="6">
        <f t="shared" ca="1" si="2"/>
        <v>54.828282988871223</v>
      </c>
    </row>
    <row r="176" spans="4:5" x14ac:dyDescent="0.25">
      <c r="D176" s="2">
        <v>56.75</v>
      </c>
      <c r="E176" s="6">
        <f t="shared" ca="1" si="2"/>
        <v>54.586005564387918</v>
      </c>
    </row>
    <row r="177" spans="4:5" x14ac:dyDescent="0.25">
      <c r="D177" s="2">
        <v>56.5</v>
      </c>
      <c r="E177" s="6">
        <f t="shared" ca="1" si="2"/>
        <v>54.343728139904606</v>
      </c>
    </row>
    <row r="178" spans="4:5" x14ac:dyDescent="0.25">
      <c r="D178" s="2">
        <v>56.25</v>
      </c>
      <c r="E178" s="6">
        <f t="shared" ca="1" si="2"/>
        <v>54.101450715421301</v>
      </c>
    </row>
    <row r="179" spans="4:5" x14ac:dyDescent="0.25">
      <c r="D179" s="2">
        <v>56</v>
      </c>
      <c r="E179" s="6">
        <f t="shared" ca="1" si="2"/>
        <v>53.859173290937996</v>
      </c>
    </row>
    <row r="180" spans="4:5" x14ac:dyDescent="0.25">
      <c r="D180" s="2">
        <v>55.75</v>
      </c>
      <c r="E180" s="6">
        <f t="shared" ca="1" si="2"/>
        <v>53.616895866454691</v>
      </c>
    </row>
    <row r="181" spans="4:5" x14ac:dyDescent="0.25">
      <c r="D181" s="2">
        <v>55.5</v>
      </c>
      <c r="E181" s="6">
        <f t="shared" ca="1" si="2"/>
        <v>53.374618441971379</v>
      </c>
    </row>
    <row r="182" spans="4:5" x14ac:dyDescent="0.25">
      <c r="D182" s="2">
        <v>55.25</v>
      </c>
      <c r="E182" s="6">
        <f t="shared" ca="1" si="2"/>
        <v>53.132341017488073</v>
      </c>
    </row>
    <row r="183" spans="4:5" x14ac:dyDescent="0.25">
      <c r="D183" s="2">
        <v>55</v>
      </c>
      <c r="E183" s="6">
        <f t="shared" ca="1" si="2"/>
        <v>52.890063593004768</v>
      </c>
    </row>
    <row r="184" spans="4:5" x14ac:dyDescent="0.25">
      <c r="D184" s="2">
        <v>54.75</v>
      </c>
      <c r="E184" s="6">
        <f t="shared" ca="1" si="2"/>
        <v>52.647786168521463</v>
      </c>
    </row>
    <row r="185" spans="4:5" x14ac:dyDescent="0.25">
      <c r="D185" s="2">
        <v>54.5</v>
      </c>
      <c r="E185" s="6">
        <f t="shared" ca="1" si="2"/>
        <v>52.405508744038151</v>
      </c>
    </row>
    <row r="186" spans="4:5" x14ac:dyDescent="0.25">
      <c r="D186" s="2">
        <v>54.25</v>
      </c>
      <c r="E186" s="6">
        <f t="shared" ca="1" si="2"/>
        <v>52.163231319554846</v>
      </c>
    </row>
    <row r="187" spans="4:5" x14ac:dyDescent="0.25">
      <c r="D187" s="2">
        <v>54</v>
      </c>
      <c r="E187" s="6">
        <f t="shared" ca="1" si="2"/>
        <v>51.920953895071541</v>
      </c>
    </row>
    <row r="188" spans="4:5" x14ac:dyDescent="0.25">
      <c r="D188" s="2">
        <v>53.75</v>
      </c>
      <c r="E188" s="6">
        <f t="shared" ca="1" si="2"/>
        <v>51.678676470588236</v>
      </c>
    </row>
    <row r="189" spans="4:5" x14ac:dyDescent="0.25">
      <c r="D189" s="2">
        <v>53.5</v>
      </c>
      <c r="E189" s="6">
        <f t="shared" ca="1" si="2"/>
        <v>51.436399046104924</v>
      </c>
    </row>
    <row r="190" spans="4:5" x14ac:dyDescent="0.25">
      <c r="D190" s="2">
        <v>53.25</v>
      </c>
      <c r="E190" s="6">
        <f t="shared" ca="1" si="2"/>
        <v>51.194121621621619</v>
      </c>
    </row>
    <row r="191" spans="4:5" x14ac:dyDescent="0.25">
      <c r="D191" s="2">
        <v>53</v>
      </c>
      <c r="E191" s="6">
        <f t="shared" ca="1" si="2"/>
        <v>50.951844197138314</v>
      </c>
    </row>
    <row r="192" spans="4:5" x14ac:dyDescent="0.25">
      <c r="D192" s="2">
        <v>52.75</v>
      </c>
      <c r="E192" s="6">
        <f t="shared" ca="1" si="2"/>
        <v>50.709566772655009</v>
      </c>
    </row>
    <row r="193" spans="4:5" x14ac:dyDescent="0.25">
      <c r="D193" s="2">
        <v>52.5</v>
      </c>
      <c r="E193" s="6">
        <f t="shared" ca="1" si="2"/>
        <v>50.467289348171697</v>
      </c>
    </row>
    <row r="194" spans="4:5" x14ac:dyDescent="0.25">
      <c r="D194" s="2">
        <v>52.25</v>
      </c>
      <c r="E194" s="6">
        <f t="shared" ca="1" si="2"/>
        <v>50.225011923688392</v>
      </c>
    </row>
    <row r="195" spans="4:5" x14ac:dyDescent="0.25">
      <c r="D195" s="2">
        <v>52</v>
      </c>
      <c r="E195" s="6">
        <f t="shared" ca="1" si="2"/>
        <v>49.982734499205087</v>
      </c>
    </row>
    <row r="196" spans="4:5" x14ac:dyDescent="0.25">
      <c r="D196" s="2">
        <v>51.75</v>
      </c>
      <c r="E196" s="6">
        <f t="shared" ca="1" si="2"/>
        <v>49.740457074721782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49.49817965023847</v>
      </c>
    </row>
    <row r="198" spans="4:5" x14ac:dyDescent="0.25">
      <c r="D198" s="2">
        <v>51.25</v>
      </c>
      <c r="E198" s="6">
        <f t="shared" ca="1" si="3"/>
        <v>49.255902225755165</v>
      </c>
    </row>
    <row r="199" spans="4:5" x14ac:dyDescent="0.25">
      <c r="D199" s="2">
        <v>51</v>
      </c>
      <c r="E199" s="6">
        <f t="shared" ca="1" si="3"/>
        <v>49.01362480127186</v>
      </c>
    </row>
    <row r="200" spans="4:5" x14ac:dyDescent="0.25">
      <c r="D200" s="2">
        <v>50.75</v>
      </c>
      <c r="E200" s="6">
        <f t="shared" ca="1" si="3"/>
        <v>48.771347376788555</v>
      </c>
    </row>
    <row r="201" spans="4:5" x14ac:dyDescent="0.25">
      <c r="D201" s="2">
        <v>50.5</v>
      </c>
      <c r="E201" s="6">
        <f t="shared" ca="1" si="3"/>
        <v>48.529069952305242</v>
      </c>
    </row>
    <row r="202" spans="4:5" x14ac:dyDescent="0.25">
      <c r="D202" s="2">
        <v>50.25</v>
      </c>
      <c r="E202" s="6">
        <f t="shared" ca="1" si="3"/>
        <v>48.286792527821937</v>
      </c>
    </row>
    <row r="203" spans="4:5" x14ac:dyDescent="0.25">
      <c r="D203" s="2">
        <v>50</v>
      </c>
      <c r="E203" s="6">
        <f t="shared" ca="1" si="3"/>
        <v>48.044515103338632</v>
      </c>
    </row>
    <row r="204" spans="4:5" x14ac:dyDescent="0.25">
      <c r="D204" s="2">
        <v>49.75</v>
      </c>
      <c r="E204" s="6">
        <f t="shared" ca="1" si="3"/>
        <v>47.802237678855327</v>
      </c>
    </row>
    <row r="205" spans="4:5" x14ac:dyDescent="0.25">
      <c r="D205" s="2">
        <v>49.5</v>
      </c>
      <c r="E205" s="6">
        <f t="shared" ca="1" si="3"/>
        <v>47.559960254372015</v>
      </c>
    </row>
    <row r="206" spans="4:5" x14ac:dyDescent="0.25">
      <c r="D206" s="2">
        <v>49.25</v>
      </c>
      <c r="E206" s="6">
        <f t="shared" ca="1" si="3"/>
        <v>47.31768282988871</v>
      </c>
    </row>
    <row r="207" spans="4:5" x14ac:dyDescent="0.25">
      <c r="D207" s="2">
        <v>49</v>
      </c>
      <c r="E207" s="6">
        <f t="shared" ca="1" si="3"/>
        <v>47.075405405405405</v>
      </c>
    </row>
    <row r="208" spans="4:5" x14ac:dyDescent="0.25">
      <c r="D208" s="2">
        <v>48.75</v>
      </c>
      <c r="E208" s="6">
        <f t="shared" ca="1" si="3"/>
        <v>46.8331279809221</v>
      </c>
    </row>
    <row r="209" spans="4:5" x14ac:dyDescent="0.25">
      <c r="D209" s="2">
        <v>48.5</v>
      </c>
      <c r="E209" s="6">
        <f t="shared" ca="1" si="3"/>
        <v>46.590850556438788</v>
      </c>
    </row>
    <row r="210" spans="4:5" x14ac:dyDescent="0.25">
      <c r="D210" s="2">
        <v>48.25</v>
      </c>
      <c r="E210" s="6">
        <f t="shared" ca="1" si="3"/>
        <v>46.348573131955483</v>
      </c>
    </row>
    <row r="211" spans="4:5" x14ac:dyDescent="0.25">
      <c r="D211" s="2">
        <v>48</v>
      </c>
      <c r="E211" s="6">
        <f t="shared" ca="1" si="3"/>
        <v>46.106295707472178</v>
      </c>
    </row>
    <row r="212" spans="4:5" x14ac:dyDescent="0.25">
      <c r="D212" s="2">
        <v>47.75</v>
      </c>
      <c r="E212" s="6">
        <f t="shared" ca="1" si="3"/>
        <v>45.864018282988866</v>
      </c>
    </row>
    <row r="213" spans="4:5" x14ac:dyDescent="0.25">
      <c r="D213" s="2">
        <v>47.5</v>
      </c>
      <c r="E213" s="6">
        <f t="shared" ca="1" si="3"/>
        <v>45.621740858505561</v>
      </c>
    </row>
    <row r="214" spans="4:5" x14ac:dyDescent="0.25">
      <c r="D214" s="2">
        <v>47.25</v>
      </c>
      <c r="E214" s="6">
        <f t="shared" ca="1" si="3"/>
        <v>45.379463434022256</v>
      </c>
    </row>
    <row r="215" spans="4:5" x14ac:dyDescent="0.25">
      <c r="D215" s="2">
        <v>47</v>
      </c>
      <c r="E215" s="6">
        <f t="shared" ca="1" si="3"/>
        <v>45.137186009538951</v>
      </c>
    </row>
    <row r="216" spans="4:5" x14ac:dyDescent="0.25">
      <c r="D216" s="2">
        <v>46.75</v>
      </c>
      <c r="E216" s="6">
        <f t="shared" ca="1" si="3"/>
        <v>44.894908585055639</v>
      </c>
    </row>
    <row r="217" spans="4:5" x14ac:dyDescent="0.25">
      <c r="D217" s="2">
        <v>46.5</v>
      </c>
      <c r="E217" s="6">
        <f t="shared" ca="1" si="3"/>
        <v>44.652631160572334</v>
      </c>
    </row>
    <row r="218" spans="4:5" x14ac:dyDescent="0.25">
      <c r="D218" s="2">
        <v>46.25</v>
      </c>
      <c r="E218" s="6">
        <f t="shared" ca="1" si="3"/>
        <v>44.410353736089029</v>
      </c>
    </row>
    <row r="219" spans="4:5" x14ac:dyDescent="0.25">
      <c r="D219" s="2">
        <v>46</v>
      </c>
      <c r="E219" s="6">
        <f t="shared" ca="1" si="3"/>
        <v>44.168076311605724</v>
      </c>
    </row>
    <row r="220" spans="4:5" x14ac:dyDescent="0.25">
      <c r="D220" s="2">
        <v>45.75</v>
      </c>
      <c r="E220" s="6">
        <f t="shared" ca="1" si="3"/>
        <v>43.925798887122411</v>
      </c>
    </row>
    <row r="221" spans="4:5" x14ac:dyDescent="0.25">
      <c r="D221" s="2">
        <v>45.5</v>
      </c>
      <c r="E221" s="6">
        <f t="shared" ca="1" si="3"/>
        <v>43.683521462639106</v>
      </c>
    </row>
    <row r="222" spans="4:5" x14ac:dyDescent="0.25">
      <c r="D222" s="2">
        <v>45.25</v>
      </c>
      <c r="E222" s="6">
        <f t="shared" ca="1" si="3"/>
        <v>43.441244038155801</v>
      </c>
    </row>
    <row r="223" spans="4:5" x14ac:dyDescent="0.25">
      <c r="D223" s="2">
        <v>45</v>
      </c>
      <c r="E223" s="6">
        <f t="shared" ca="1" si="3"/>
        <v>43.198966613672496</v>
      </c>
    </row>
    <row r="224" spans="4:5" x14ac:dyDescent="0.25">
      <c r="D224" s="2">
        <v>44.75</v>
      </c>
      <c r="E224" s="6">
        <f t="shared" ca="1" si="3"/>
        <v>42.956689189189184</v>
      </c>
    </row>
    <row r="225" spans="4:5" x14ac:dyDescent="0.25">
      <c r="D225" s="2">
        <v>44.5</v>
      </c>
      <c r="E225" s="6">
        <f t="shared" ca="1" si="3"/>
        <v>42.714411764705879</v>
      </c>
    </row>
    <row r="226" spans="4:5" x14ac:dyDescent="0.25">
      <c r="D226" s="2">
        <v>44.25</v>
      </c>
      <c r="E226" s="6">
        <f t="shared" ca="1" si="3"/>
        <v>42.472134340222574</v>
      </c>
    </row>
    <row r="227" spans="4:5" x14ac:dyDescent="0.25">
      <c r="D227" s="2">
        <v>44</v>
      </c>
      <c r="E227" s="6">
        <f t="shared" ca="1" si="3"/>
        <v>42.229856915739269</v>
      </c>
    </row>
    <row r="228" spans="4:5" x14ac:dyDescent="0.25">
      <c r="D228" s="2">
        <v>43.75</v>
      </c>
      <c r="E228" s="6">
        <f t="shared" ca="1" si="3"/>
        <v>41.987579491255957</v>
      </c>
    </row>
    <row r="229" spans="4:5" x14ac:dyDescent="0.25">
      <c r="D229" s="2">
        <v>43.5</v>
      </c>
      <c r="E229" s="6">
        <f t="shared" ca="1" si="3"/>
        <v>41.745302066772652</v>
      </c>
    </row>
    <row r="230" spans="4:5" x14ac:dyDescent="0.25">
      <c r="D230" s="2">
        <v>43.25</v>
      </c>
      <c r="E230" s="6">
        <f t="shared" ca="1" si="3"/>
        <v>41.503024642289347</v>
      </c>
    </row>
    <row r="231" spans="4:5" x14ac:dyDescent="0.25">
      <c r="D231" s="2">
        <v>43</v>
      </c>
      <c r="E231" s="6">
        <f t="shared" ca="1" si="3"/>
        <v>41.260747217806042</v>
      </c>
    </row>
    <row r="232" spans="4:5" x14ac:dyDescent="0.25">
      <c r="D232" s="2">
        <v>42.75</v>
      </c>
      <c r="E232" s="6">
        <f t="shared" ca="1" si="3"/>
        <v>41.01846979332273</v>
      </c>
    </row>
    <row r="233" spans="4:5" x14ac:dyDescent="0.25">
      <c r="D233" s="2">
        <v>42.5</v>
      </c>
      <c r="E233" s="6">
        <f t="shared" ca="1" si="3"/>
        <v>40.776192368839425</v>
      </c>
    </row>
    <row r="234" spans="4:5" x14ac:dyDescent="0.25">
      <c r="D234" s="2">
        <v>42.25</v>
      </c>
      <c r="E234" s="6">
        <f t="shared" ca="1" si="3"/>
        <v>40.53391494435612</v>
      </c>
    </row>
    <row r="235" spans="4:5" x14ac:dyDescent="0.25">
      <c r="D235" s="2">
        <v>42</v>
      </c>
      <c r="E235" s="6">
        <f t="shared" ca="1" si="3"/>
        <v>40.291637519872815</v>
      </c>
    </row>
    <row r="236" spans="4:5" x14ac:dyDescent="0.25">
      <c r="D236" s="2">
        <v>41.75</v>
      </c>
      <c r="E236" s="6">
        <f t="shared" ca="1" si="3"/>
        <v>40.049360095389503</v>
      </c>
    </row>
    <row r="237" spans="4:5" x14ac:dyDescent="0.25">
      <c r="D237" s="2">
        <v>41.5</v>
      </c>
      <c r="E237" s="6">
        <f t="shared" ca="1" si="3"/>
        <v>39.807082670906198</v>
      </c>
    </row>
    <row r="238" spans="4:5" x14ac:dyDescent="0.25">
      <c r="D238" s="2">
        <v>41.25</v>
      </c>
      <c r="E238" s="6">
        <f t="shared" ca="1" si="3"/>
        <v>39.564805246422893</v>
      </c>
    </row>
    <row r="239" spans="4:5" x14ac:dyDescent="0.25">
      <c r="D239" s="2">
        <v>41</v>
      </c>
      <c r="E239" s="6">
        <f t="shared" ca="1" si="3"/>
        <v>39.322527821939588</v>
      </c>
    </row>
    <row r="240" spans="4:5" x14ac:dyDescent="0.25">
      <c r="D240" s="2">
        <v>40.75</v>
      </c>
      <c r="E240" s="6">
        <f t="shared" ca="1" si="3"/>
        <v>39.080250397456275</v>
      </c>
    </row>
    <row r="241" spans="4:5" x14ac:dyDescent="0.25">
      <c r="D241" s="2">
        <v>40.5</v>
      </c>
      <c r="E241" s="6">
        <f t="shared" ca="1" si="3"/>
        <v>38.83797297297297</v>
      </c>
    </row>
    <row r="242" spans="4:5" x14ac:dyDescent="0.25">
      <c r="D242" s="2">
        <v>40.25</v>
      </c>
      <c r="E242" s="6">
        <f t="shared" ca="1" si="3"/>
        <v>38.595695548489665</v>
      </c>
    </row>
    <row r="243" spans="4:5" x14ac:dyDescent="0.25">
      <c r="D243" s="2">
        <v>40</v>
      </c>
      <c r="E243" s="6">
        <f t="shared" ca="1" si="3"/>
        <v>38.35341812400636</v>
      </c>
    </row>
    <row r="244" spans="4:5" x14ac:dyDescent="0.25">
      <c r="D244" s="2">
        <v>39.75</v>
      </c>
      <c r="E244" s="6">
        <f t="shared" ca="1" si="3"/>
        <v>38.111140699523048</v>
      </c>
    </row>
    <row r="245" spans="4:5" x14ac:dyDescent="0.25">
      <c r="D245" s="2">
        <v>39.5</v>
      </c>
      <c r="E245" s="6">
        <f t="shared" ca="1" si="3"/>
        <v>37.868863275039743</v>
      </c>
    </row>
    <row r="246" spans="4:5" x14ac:dyDescent="0.25">
      <c r="D246" s="2">
        <v>39.25</v>
      </c>
      <c r="E246" s="6">
        <f t="shared" ca="1" si="3"/>
        <v>37.626585850556438</v>
      </c>
    </row>
    <row r="247" spans="4:5" x14ac:dyDescent="0.25">
      <c r="D247" s="2">
        <v>39</v>
      </c>
      <c r="E247" s="6">
        <f t="shared" ca="1" si="3"/>
        <v>37.384308426073133</v>
      </c>
    </row>
    <row r="248" spans="4:5" x14ac:dyDescent="0.25">
      <c r="D248" s="2">
        <v>38.75</v>
      </c>
      <c r="E248" s="6">
        <f t="shared" ca="1" si="3"/>
        <v>37.142031001589821</v>
      </c>
    </row>
    <row r="249" spans="4:5" x14ac:dyDescent="0.25">
      <c r="D249" s="2">
        <v>38.5</v>
      </c>
      <c r="E249" s="6">
        <f t="shared" ca="1" si="3"/>
        <v>36.899753577106516</v>
      </c>
    </row>
    <row r="250" spans="4:5" x14ac:dyDescent="0.25">
      <c r="D250" s="2">
        <v>38.25</v>
      </c>
      <c r="E250" s="6">
        <f t="shared" ca="1" si="3"/>
        <v>36.657476152623211</v>
      </c>
    </row>
    <row r="251" spans="4:5" x14ac:dyDescent="0.25">
      <c r="D251" s="2">
        <v>38</v>
      </c>
      <c r="E251" s="6">
        <f t="shared" ca="1" si="3"/>
        <v>36.415198728139906</v>
      </c>
    </row>
    <row r="252" spans="4:5" x14ac:dyDescent="0.25">
      <c r="D252" s="2">
        <v>37.75</v>
      </c>
      <c r="E252" s="6">
        <f t="shared" ca="1" si="3"/>
        <v>36.172921303656594</v>
      </c>
    </row>
    <row r="253" spans="4:5" x14ac:dyDescent="0.25">
      <c r="D253" s="2">
        <v>37.5</v>
      </c>
      <c r="E253" s="6">
        <f t="shared" ca="1" si="3"/>
        <v>35.930643879173289</v>
      </c>
    </row>
    <row r="254" spans="4:5" x14ac:dyDescent="0.25">
      <c r="D254" s="2">
        <v>37.25</v>
      </c>
      <c r="E254" s="6">
        <f t="shared" ca="1" si="3"/>
        <v>35.688366454689984</v>
      </c>
    </row>
    <row r="255" spans="4:5" x14ac:dyDescent="0.25">
      <c r="D255" s="2">
        <v>37</v>
      </c>
      <c r="E255" s="6">
        <f t="shared" ca="1" si="3"/>
        <v>35.446089030206679</v>
      </c>
    </row>
    <row r="256" spans="4:5" x14ac:dyDescent="0.25">
      <c r="D256" s="2">
        <v>36.75</v>
      </c>
      <c r="E256" s="6">
        <f t="shared" ca="1" si="3"/>
        <v>35.203811605723367</v>
      </c>
    </row>
    <row r="257" spans="4:5" x14ac:dyDescent="0.25">
      <c r="D257" s="2">
        <v>36.5</v>
      </c>
      <c r="E257" s="6">
        <f t="shared" ca="1" si="3"/>
        <v>34.961534181240062</v>
      </c>
    </row>
    <row r="258" spans="4:5" x14ac:dyDescent="0.25">
      <c r="D258" s="2">
        <v>36.25</v>
      </c>
      <c r="E258" s="6">
        <f t="shared" ca="1" si="3"/>
        <v>34.719256756756756</v>
      </c>
    </row>
    <row r="259" spans="4:5" x14ac:dyDescent="0.25">
      <c r="D259" s="2">
        <v>36</v>
      </c>
      <c r="E259" s="6">
        <f t="shared" ca="1" si="3"/>
        <v>34.476979332273451</v>
      </c>
    </row>
    <row r="260" spans="4:5" x14ac:dyDescent="0.25">
      <c r="D260" s="2">
        <v>35.75</v>
      </c>
      <c r="E260" s="6">
        <f t="shared" ca="1" si="3"/>
        <v>34.234701907790139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33.992424483306834</v>
      </c>
    </row>
    <row r="262" spans="4:5" x14ac:dyDescent="0.25">
      <c r="D262" s="2">
        <v>35.25</v>
      </c>
      <c r="E262" s="6">
        <f t="shared" ca="1" si="4"/>
        <v>33.750147058823529</v>
      </c>
    </row>
    <row r="263" spans="4:5" x14ac:dyDescent="0.25">
      <c r="D263" s="2">
        <v>35</v>
      </c>
      <c r="E263" s="6">
        <f t="shared" ca="1" si="4"/>
        <v>33.507869634340224</v>
      </c>
    </row>
    <row r="264" spans="4:5" x14ac:dyDescent="0.25">
      <c r="D264" s="2">
        <v>34.75</v>
      </c>
      <c r="E264" s="6">
        <f t="shared" ca="1" si="4"/>
        <v>33.265592209856912</v>
      </c>
    </row>
    <row r="265" spans="4:5" x14ac:dyDescent="0.25">
      <c r="D265" s="2">
        <v>34.5</v>
      </c>
      <c r="E265" s="6">
        <f t="shared" ca="1" si="4"/>
        <v>33.023314785373607</v>
      </c>
    </row>
    <row r="266" spans="4:5" x14ac:dyDescent="0.25">
      <c r="D266" s="2">
        <v>34.25</v>
      </c>
      <c r="E266" s="6">
        <f t="shared" ca="1" si="4"/>
        <v>32.781037360890302</v>
      </c>
    </row>
    <row r="267" spans="4:5" x14ac:dyDescent="0.25">
      <c r="D267" s="2">
        <v>34</v>
      </c>
      <c r="E267" s="6">
        <f t="shared" ca="1" si="4"/>
        <v>32.538759936406997</v>
      </c>
    </row>
    <row r="268" spans="4:5" x14ac:dyDescent="0.25">
      <c r="D268" s="2">
        <v>33.75</v>
      </c>
      <c r="E268" s="6">
        <f t="shared" ca="1" si="4"/>
        <v>32.296482511923685</v>
      </c>
    </row>
    <row r="269" spans="4:5" x14ac:dyDescent="0.25">
      <c r="D269" s="2">
        <v>33.5</v>
      </c>
      <c r="E269" s="6">
        <f t="shared" ca="1" si="4"/>
        <v>32.05420508744038</v>
      </c>
    </row>
    <row r="270" spans="4:5" x14ac:dyDescent="0.25">
      <c r="D270" s="2">
        <v>33.25</v>
      </c>
      <c r="E270" s="6">
        <f t="shared" ca="1" si="4"/>
        <v>31.811927662957075</v>
      </c>
    </row>
    <row r="271" spans="4:5" x14ac:dyDescent="0.25">
      <c r="D271" s="2">
        <v>33</v>
      </c>
      <c r="E271" s="6">
        <f t="shared" ca="1" si="4"/>
        <v>31.569650238473766</v>
      </c>
    </row>
    <row r="272" spans="4:5" x14ac:dyDescent="0.25">
      <c r="D272" s="2">
        <v>32.75</v>
      </c>
      <c r="E272" s="6">
        <f t="shared" ca="1" si="4"/>
        <v>31.241072500000001</v>
      </c>
    </row>
    <row r="273" spans="4:5" x14ac:dyDescent="0.25">
      <c r="D273" s="2">
        <v>32.5</v>
      </c>
      <c r="E273" s="6">
        <f t="shared" ca="1" si="4"/>
        <v>30.877675000000004</v>
      </c>
    </row>
    <row r="274" spans="4:5" x14ac:dyDescent="0.25">
      <c r="D274" s="2">
        <v>32.25</v>
      </c>
      <c r="E274" s="6">
        <f t="shared" ca="1" si="4"/>
        <v>30.514277499999999</v>
      </c>
    </row>
    <row r="275" spans="4:5" x14ac:dyDescent="0.25">
      <c r="D275" s="2">
        <v>32</v>
      </c>
      <c r="E275" s="6">
        <f t="shared" ca="1" si="4"/>
        <v>30.150880000000001</v>
      </c>
    </row>
    <row r="276" spans="4:5" x14ac:dyDescent="0.25">
      <c r="D276" s="2">
        <v>31.75</v>
      </c>
      <c r="E276" s="6">
        <f t="shared" ca="1" si="4"/>
        <v>29.787482500000003</v>
      </c>
    </row>
    <row r="277" spans="4:5" x14ac:dyDescent="0.25">
      <c r="D277" s="2">
        <v>31.5</v>
      </c>
      <c r="E277" s="6">
        <f t="shared" ca="1" si="4"/>
        <v>29.424084999999998</v>
      </c>
    </row>
    <row r="278" spans="4:5" x14ac:dyDescent="0.25">
      <c r="D278" s="2">
        <v>31.25</v>
      </c>
      <c r="E278" s="6">
        <f t="shared" ca="1" si="4"/>
        <v>29.0606875</v>
      </c>
    </row>
    <row r="279" spans="4:5" x14ac:dyDescent="0.25">
      <c r="D279" s="2">
        <v>31</v>
      </c>
      <c r="E279" s="6">
        <f t="shared" ca="1" si="4"/>
        <v>28.697290000000002</v>
      </c>
    </row>
    <row r="280" spans="4:5" x14ac:dyDescent="0.25">
      <c r="D280" s="2">
        <v>30.75</v>
      </c>
      <c r="E280" s="6">
        <f t="shared" ca="1" si="4"/>
        <v>28.333892499999997</v>
      </c>
    </row>
    <row r="281" spans="4:5" x14ac:dyDescent="0.25">
      <c r="D281" s="2">
        <v>30.5</v>
      </c>
      <c r="E281" s="6">
        <f t="shared" ca="1" si="4"/>
        <v>27.970495</v>
      </c>
    </row>
    <row r="282" spans="4:5" x14ac:dyDescent="0.25">
      <c r="D282" s="2">
        <v>30.25</v>
      </c>
      <c r="E282" s="6">
        <f t="shared" ca="1" si="4"/>
        <v>27.607097500000002</v>
      </c>
    </row>
    <row r="283" spans="4:5" x14ac:dyDescent="0.25">
      <c r="D283" s="2">
        <v>30</v>
      </c>
      <c r="E283" s="6">
        <f t="shared" ca="1" si="4"/>
        <v>27.243699999999997</v>
      </c>
    </row>
    <row r="284" spans="4:5" x14ac:dyDescent="0.25">
      <c r="D284" s="2">
        <v>29.75</v>
      </c>
      <c r="E284" s="6">
        <f t="shared" ca="1" si="4"/>
        <v>26.880302499999999</v>
      </c>
    </row>
    <row r="285" spans="4:5" x14ac:dyDescent="0.25">
      <c r="D285" s="2">
        <v>29.5</v>
      </c>
      <c r="E285" s="6">
        <f t="shared" ca="1" si="4"/>
        <v>26.516905000000001</v>
      </c>
    </row>
    <row r="286" spans="4:5" x14ac:dyDescent="0.25">
      <c r="D286" s="2">
        <v>29.25</v>
      </c>
      <c r="E286" s="6">
        <f t="shared" ca="1" si="4"/>
        <v>26.153507499999996</v>
      </c>
    </row>
    <row r="287" spans="4:5" x14ac:dyDescent="0.25">
      <c r="D287" s="2">
        <v>29</v>
      </c>
      <c r="E287" s="6">
        <f t="shared" ca="1" si="4"/>
        <v>25.790109999999999</v>
      </c>
    </row>
    <row r="288" spans="4:5" x14ac:dyDescent="0.25">
      <c r="D288" s="2">
        <v>28.75</v>
      </c>
      <c r="E288" s="6">
        <f t="shared" ca="1" si="4"/>
        <v>25.426712500000001</v>
      </c>
    </row>
    <row r="289" spans="4:5" x14ac:dyDescent="0.25">
      <c r="D289" s="2">
        <v>28.5</v>
      </c>
      <c r="E289" s="6">
        <f t="shared" ca="1" si="4"/>
        <v>25.063315000000003</v>
      </c>
    </row>
    <row r="290" spans="4:5" x14ac:dyDescent="0.25">
      <c r="D290" s="2">
        <v>28.25</v>
      </c>
      <c r="E290" s="6">
        <f t="shared" ca="1" si="4"/>
        <v>24.699917499999998</v>
      </c>
    </row>
    <row r="291" spans="4:5" x14ac:dyDescent="0.25">
      <c r="D291" s="2">
        <v>28</v>
      </c>
      <c r="E291" s="6">
        <f t="shared" ca="1" si="4"/>
        <v>24.33652</v>
      </c>
    </row>
    <row r="292" spans="4:5" x14ac:dyDescent="0.25">
      <c r="D292" s="2">
        <v>27.75</v>
      </c>
      <c r="E292" s="6">
        <f t="shared" ca="1" si="4"/>
        <v>23.973122500000002</v>
      </c>
    </row>
    <row r="293" spans="4:5" x14ac:dyDescent="0.25">
      <c r="D293" s="2">
        <v>27.5</v>
      </c>
      <c r="E293" s="6">
        <f t="shared" ca="1" si="4"/>
        <v>23.609724999999997</v>
      </c>
    </row>
    <row r="294" spans="4:5" x14ac:dyDescent="0.25">
      <c r="D294" s="2">
        <v>27.25</v>
      </c>
      <c r="E294" s="6">
        <f t="shared" ca="1" si="4"/>
        <v>23.2463275</v>
      </c>
    </row>
    <row r="295" spans="4:5" x14ac:dyDescent="0.25">
      <c r="D295" s="2">
        <v>27</v>
      </c>
      <c r="E295" s="6">
        <f t="shared" ca="1" si="4"/>
        <v>22.882930000000002</v>
      </c>
    </row>
    <row r="296" spans="4:5" x14ac:dyDescent="0.25">
      <c r="D296" s="2">
        <v>26.75</v>
      </c>
      <c r="E296" s="6">
        <f t="shared" ca="1" si="4"/>
        <v>22.519532499999997</v>
      </c>
    </row>
    <row r="297" spans="4:5" x14ac:dyDescent="0.25">
      <c r="D297" s="2">
        <v>26.5</v>
      </c>
      <c r="E297" s="6">
        <f t="shared" ca="1" si="4"/>
        <v>22.156134999999999</v>
      </c>
    </row>
    <row r="298" spans="4:5" x14ac:dyDescent="0.25">
      <c r="D298" s="2">
        <v>26.25</v>
      </c>
      <c r="E298" s="6">
        <f t="shared" ca="1" si="4"/>
        <v>21.792737500000001</v>
      </c>
    </row>
    <row r="299" spans="4:5" x14ac:dyDescent="0.25">
      <c r="D299" s="2">
        <v>26</v>
      </c>
      <c r="E299" s="6">
        <f t="shared" ca="1" si="4"/>
        <v>21.429339999999996</v>
      </c>
    </row>
    <row r="300" spans="4:5" x14ac:dyDescent="0.25">
      <c r="D300" s="2">
        <v>25.75</v>
      </c>
      <c r="E300" s="6">
        <f t="shared" ca="1" si="4"/>
        <v>21.065942499999998</v>
      </c>
    </row>
    <row r="301" spans="4:5" x14ac:dyDescent="0.25">
      <c r="D301" s="2">
        <v>25.5</v>
      </c>
      <c r="E301" s="6">
        <f t="shared" ca="1" si="4"/>
        <v>20.702545000000001</v>
      </c>
    </row>
    <row r="302" spans="4:5" x14ac:dyDescent="0.25">
      <c r="D302" s="2">
        <v>25.25</v>
      </c>
      <c r="E302" s="6">
        <f t="shared" ca="1" si="4"/>
        <v>20.339147499999996</v>
      </c>
    </row>
    <row r="303" spans="4:5" x14ac:dyDescent="0.25">
      <c r="D303" s="2">
        <v>25</v>
      </c>
      <c r="E303" s="6">
        <f t="shared" ca="1" si="4"/>
        <v>19.975749999999998</v>
      </c>
    </row>
    <row r="304" spans="4:5" x14ac:dyDescent="0.25">
      <c r="D304" s="2">
        <v>24.75</v>
      </c>
      <c r="E304" s="6">
        <f t="shared" ca="1" si="4"/>
        <v>19.6123525</v>
      </c>
    </row>
    <row r="305" spans="4:5" x14ac:dyDescent="0.25">
      <c r="D305" s="2">
        <v>24.5</v>
      </c>
      <c r="E305" s="6">
        <f t="shared" ca="1" si="4"/>
        <v>19.248954999999995</v>
      </c>
    </row>
    <row r="306" spans="4:5" x14ac:dyDescent="0.25">
      <c r="D306" s="2">
        <v>24.25</v>
      </c>
      <c r="E306" s="6">
        <f t="shared" ca="1" si="4"/>
        <v>18.885557499999997</v>
      </c>
    </row>
    <row r="307" spans="4:5" x14ac:dyDescent="0.25">
      <c r="D307" s="2">
        <v>24</v>
      </c>
      <c r="E307" s="6">
        <f t="shared" ca="1" si="4"/>
        <v>18.52216</v>
      </c>
    </row>
    <row r="308" spans="4:5" x14ac:dyDescent="0.25">
      <c r="D308" s="2">
        <v>23.75</v>
      </c>
      <c r="E308" s="6">
        <f t="shared" ca="1" si="4"/>
        <v>18.158762499999995</v>
      </c>
    </row>
    <row r="309" spans="4:5" x14ac:dyDescent="0.25">
      <c r="D309" s="2">
        <v>23.5</v>
      </c>
      <c r="E309" s="6">
        <f t="shared" ca="1" si="4"/>
        <v>17.795364999999997</v>
      </c>
    </row>
    <row r="310" spans="4:5" x14ac:dyDescent="0.25">
      <c r="D310" s="2">
        <v>23.25</v>
      </c>
      <c r="E310" s="6">
        <f t="shared" ca="1" si="4"/>
        <v>17.431967499999999</v>
      </c>
    </row>
    <row r="311" spans="4:5" x14ac:dyDescent="0.25">
      <c r="D311" s="2">
        <v>23</v>
      </c>
      <c r="E311" s="6">
        <f t="shared" ca="1" si="4"/>
        <v>17.068569999999994</v>
      </c>
    </row>
    <row r="312" spans="4:5" x14ac:dyDescent="0.25">
      <c r="D312" s="2">
        <v>22.75</v>
      </c>
      <c r="E312" s="6">
        <f t="shared" ca="1" si="4"/>
        <v>16.705172499999996</v>
      </c>
    </row>
    <row r="313" spans="4:5" x14ac:dyDescent="0.25">
      <c r="D313" s="2">
        <v>22.5</v>
      </c>
      <c r="E313" s="6">
        <f t="shared" ca="1" si="4"/>
        <v>16.341774999999998</v>
      </c>
    </row>
    <row r="314" spans="4:5" x14ac:dyDescent="0.25">
      <c r="D314" s="2">
        <v>22.25</v>
      </c>
      <c r="E314" s="6">
        <f t="shared" ca="1" si="4"/>
        <v>15.981399999999997</v>
      </c>
    </row>
    <row r="315" spans="4:5" x14ac:dyDescent="0.25">
      <c r="D315" s="2">
        <v>22</v>
      </c>
      <c r="E315" s="6">
        <f t="shared" ca="1" si="4"/>
        <v>15.668799999999997</v>
      </c>
    </row>
    <row r="316" spans="4:5" x14ac:dyDescent="0.25">
      <c r="D316" s="2">
        <v>21.75</v>
      </c>
      <c r="E316" s="6">
        <f t="shared" ca="1" si="4"/>
        <v>15.356199999999998</v>
      </c>
    </row>
    <row r="317" spans="4:5" x14ac:dyDescent="0.25">
      <c r="D317" s="2">
        <v>21.5</v>
      </c>
      <c r="E317" s="6">
        <f t="shared" ca="1" si="4"/>
        <v>15.043599999999998</v>
      </c>
    </row>
    <row r="318" spans="4:5" x14ac:dyDescent="0.25">
      <c r="D318" s="2">
        <v>21.25</v>
      </c>
      <c r="E318" s="6">
        <f t="shared" ca="1" si="4"/>
        <v>14.730999999999998</v>
      </c>
    </row>
    <row r="319" spans="4:5" x14ac:dyDescent="0.25">
      <c r="D319" s="2">
        <v>21</v>
      </c>
      <c r="E319" s="6">
        <f t="shared" ca="1" si="4"/>
        <v>14.418399999999998</v>
      </c>
    </row>
    <row r="320" spans="4:5" x14ac:dyDescent="0.25">
      <c r="D320" s="2">
        <v>20.75</v>
      </c>
      <c r="E320" s="6">
        <f t="shared" ca="1" si="4"/>
        <v>14.105799999999999</v>
      </c>
    </row>
    <row r="321" spans="4:5" x14ac:dyDescent="0.25">
      <c r="D321" s="2">
        <v>20.5</v>
      </c>
      <c r="E321" s="6">
        <f t="shared" ca="1" si="4"/>
        <v>13.793199999999999</v>
      </c>
    </row>
    <row r="322" spans="4:5" x14ac:dyDescent="0.25">
      <c r="D322" s="2">
        <v>20.25</v>
      </c>
      <c r="E322" s="6">
        <f t="shared" ca="1" si="4"/>
        <v>13.480599999999999</v>
      </c>
    </row>
    <row r="323" spans="4:5" x14ac:dyDescent="0.25">
      <c r="D323" s="2">
        <v>20</v>
      </c>
      <c r="E323" s="6">
        <f t="shared" ca="1" si="4"/>
        <v>13.167999999999999</v>
      </c>
    </row>
    <row r="324" spans="4:5" x14ac:dyDescent="0.25">
      <c r="D324" s="2">
        <v>19.75</v>
      </c>
      <c r="E324" s="6">
        <f t="shared" ca="1" si="4"/>
        <v>12.855399999999999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12.5428</v>
      </c>
    </row>
    <row r="326" spans="4:5" x14ac:dyDescent="0.25">
      <c r="D326" s="2">
        <v>19.25</v>
      </c>
      <c r="E326" s="6">
        <f t="shared" ca="1" si="5"/>
        <v>12.2302</v>
      </c>
    </row>
    <row r="327" spans="4:5" x14ac:dyDescent="0.25">
      <c r="D327" s="2">
        <v>19</v>
      </c>
      <c r="E327" s="6">
        <f t="shared" ca="1" si="5"/>
        <v>11.9176</v>
      </c>
    </row>
    <row r="328" spans="4:5" x14ac:dyDescent="0.25">
      <c r="D328" s="2">
        <v>18.75</v>
      </c>
      <c r="E328" s="6">
        <f t="shared" ca="1" si="5"/>
        <v>11.605</v>
      </c>
    </row>
    <row r="329" spans="4:5" x14ac:dyDescent="0.25">
      <c r="D329" s="2">
        <v>18.5</v>
      </c>
      <c r="E329" s="6">
        <f t="shared" ca="1" si="5"/>
        <v>11.292399999999997</v>
      </c>
    </row>
    <row r="330" spans="4:5" x14ac:dyDescent="0.25">
      <c r="D330" s="2">
        <v>18.25</v>
      </c>
      <c r="E330" s="6">
        <f t="shared" ca="1" si="5"/>
        <v>10.979799999999997</v>
      </c>
    </row>
    <row r="331" spans="4:5" x14ac:dyDescent="0.25">
      <c r="D331" s="2">
        <v>18</v>
      </c>
      <c r="E331" s="6">
        <f t="shared" ca="1" si="5"/>
        <v>10.667199999999998</v>
      </c>
    </row>
    <row r="332" spans="4:5" x14ac:dyDescent="0.25">
      <c r="D332" s="2">
        <v>17.75</v>
      </c>
      <c r="E332" s="6">
        <f t="shared" ca="1" si="5"/>
        <v>10.354599999999998</v>
      </c>
    </row>
    <row r="333" spans="4:5" x14ac:dyDescent="0.25">
      <c r="D333" s="2">
        <v>17.5</v>
      </c>
      <c r="E333" s="6">
        <f t="shared" ca="1" si="5"/>
        <v>10.041999999999998</v>
      </c>
    </row>
    <row r="334" spans="4:5" x14ac:dyDescent="0.25">
      <c r="D334" s="2">
        <v>17.25</v>
      </c>
      <c r="E334" s="6">
        <f t="shared" ca="1" si="5"/>
        <v>9.7293999999999983</v>
      </c>
    </row>
    <row r="335" spans="4:5" x14ac:dyDescent="0.25">
      <c r="D335" s="2">
        <v>17</v>
      </c>
      <c r="E335" s="6">
        <f t="shared" ca="1" si="5"/>
        <v>9.4167999999999985</v>
      </c>
    </row>
    <row r="336" spans="4:5" x14ac:dyDescent="0.25">
      <c r="D336" s="2">
        <v>16.75</v>
      </c>
      <c r="E336" s="6">
        <f t="shared" ca="1" si="5"/>
        <v>9.1041999999999987</v>
      </c>
    </row>
    <row r="337" spans="4:5" x14ac:dyDescent="0.25">
      <c r="D337" s="2">
        <v>16.5</v>
      </c>
      <c r="E337" s="6">
        <f t="shared" ca="1" si="5"/>
        <v>8.791599999999999</v>
      </c>
    </row>
    <row r="338" spans="4:5" x14ac:dyDescent="0.25">
      <c r="D338" s="2">
        <v>16.25</v>
      </c>
      <c r="E338" s="6">
        <f t="shared" ca="1" si="5"/>
        <v>8.4789999999999992</v>
      </c>
    </row>
    <row r="339" spans="4:5" x14ac:dyDescent="0.25">
      <c r="D339" s="2">
        <v>16</v>
      </c>
      <c r="E339" s="6">
        <f t="shared" ca="1" si="5"/>
        <v>8.1663999999999994</v>
      </c>
    </row>
    <row r="340" spans="4:5" x14ac:dyDescent="0.25">
      <c r="D340" s="2">
        <v>15.75</v>
      </c>
      <c r="E340" s="6">
        <f t="shared" ca="1" si="5"/>
        <v>7.8977622377622367</v>
      </c>
    </row>
    <row r="341" spans="4:5" x14ac:dyDescent="0.25">
      <c r="D341" s="2">
        <v>15.5</v>
      </c>
      <c r="E341" s="6">
        <f t="shared" ca="1" si="5"/>
        <v>7.6791608391608381</v>
      </c>
    </row>
    <row r="342" spans="4:5" x14ac:dyDescent="0.25">
      <c r="D342" s="2">
        <v>15.25</v>
      </c>
      <c r="E342" s="6">
        <f t="shared" ca="1" si="5"/>
        <v>7.4605594405594395</v>
      </c>
    </row>
    <row r="343" spans="4:5" x14ac:dyDescent="0.25">
      <c r="D343" s="2">
        <v>15</v>
      </c>
      <c r="E343" s="6">
        <f t="shared" ca="1" si="5"/>
        <v>7.2419580419580409</v>
      </c>
    </row>
    <row r="344" spans="4:5" x14ac:dyDescent="0.25">
      <c r="D344" s="2">
        <v>14.75</v>
      </c>
      <c r="E344" s="6">
        <f t="shared" ca="1" si="5"/>
        <v>7.0233566433566423</v>
      </c>
    </row>
    <row r="345" spans="4:5" x14ac:dyDescent="0.25">
      <c r="D345" s="2">
        <v>14.5</v>
      </c>
      <c r="E345" s="6">
        <f t="shared" ca="1" si="5"/>
        <v>6.8047552447552437</v>
      </c>
    </row>
    <row r="346" spans="4:5" x14ac:dyDescent="0.25">
      <c r="D346" s="2">
        <v>14.25</v>
      </c>
      <c r="E346" s="6">
        <f t="shared" ca="1" si="5"/>
        <v>6.5861538461538451</v>
      </c>
    </row>
    <row r="347" spans="4:5" x14ac:dyDescent="0.25">
      <c r="D347" s="2">
        <v>14</v>
      </c>
      <c r="E347" s="6">
        <f t="shared" ca="1" si="5"/>
        <v>6.3675524475524465</v>
      </c>
    </row>
    <row r="348" spans="4:5" x14ac:dyDescent="0.25">
      <c r="D348" s="2">
        <v>13.75</v>
      </c>
      <c r="E348" s="6">
        <f t="shared" ca="1" si="5"/>
        <v>6.1489510489510479</v>
      </c>
    </row>
    <row r="349" spans="4:5" x14ac:dyDescent="0.25">
      <c r="D349" s="2">
        <v>13.5</v>
      </c>
      <c r="E349" s="6">
        <f t="shared" ca="1" si="5"/>
        <v>5.9303496503496493</v>
      </c>
    </row>
    <row r="350" spans="4:5" x14ac:dyDescent="0.25">
      <c r="D350" s="2">
        <v>13.25</v>
      </c>
      <c r="E350" s="6">
        <f t="shared" ca="1" si="5"/>
        <v>5.7117482517482507</v>
      </c>
    </row>
    <row r="351" spans="4:5" x14ac:dyDescent="0.25">
      <c r="D351" s="2">
        <v>13</v>
      </c>
      <c r="E351" s="6">
        <f t="shared" ca="1" si="5"/>
        <v>5.4931468531468521</v>
      </c>
    </row>
    <row r="352" spans="4:5" x14ac:dyDescent="0.25">
      <c r="D352" s="2">
        <v>12.75</v>
      </c>
      <c r="E352" s="6">
        <f t="shared" ca="1" si="5"/>
        <v>5.2745454545454535</v>
      </c>
    </row>
    <row r="353" spans="4:5" x14ac:dyDescent="0.25">
      <c r="D353" s="2">
        <v>12.5</v>
      </c>
      <c r="E353" s="6">
        <f t="shared" ca="1" si="5"/>
        <v>5.0559440559440549</v>
      </c>
    </row>
    <row r="354" spans="4:5" x14ac:dyDescent="0.25">
      <c r="D354" s="2">
        <v>12.25</v>
      </c>
      <c r="E354" s="6">
        <f t="shared" ca="1" si="5"/>
        <v>4.8373426573426563</v>
      </c>
    </row>
    <row r="355" spans="4:5" x14ac:dyDescent="0.25">
      <c r="D355" s="2">
        <v>12</v>
      </c>
      <c r="E355" s="6">
        <f t="shared" ca="1" si="5"/>
        <v>4.6187412587412577</v>
      </c>
    </row>
    <row r="356" spans="4:5" x14ac:dyDescent="0.25">
      <c r="D356" s="2">
        <v>11.75</v>
      </c>
      <c r="E356" s="6">
        <f t="shared" ca="1" si="5"/>
        <v>4.4001398601398591</v>
      </c>
    </row>
    <row r="357" spans="4:5" x14ac:dyDescent="0.25">
      <c r="D357" s="2">
        <v>11.5</v>
      </c>
      <c r="E357" s="6">
        <f t="shared" ca="1" si="5"/>
        <v>4.1815384615384605</v>
      </c>
    </row>
    <row r="358" spans="4:5" x14ac:dyDescent="0.25">
      <c r="D358" s="2">
        <v>11.25</v>
      </c>
      <c r="E358" s="6">
        <f t="shared" ca="1" si="5"/>
        <v>3.9672839506172837</v>
      </c>
    </row>
    <row r="359" spans="4:5" x14ac:dyDescent="0.25">
      <c r="D359" s="2">
        <v>11</v>
      </c>
      <c r="E359" s="6">
        <f t="shared" ca="1" si="5"/>
        <v>3.7743209876543213</v>
      </c>
    </row>
    <row r="360" spans="4:5" x14ac:dyDescent="0.25">
      <c r="D360" s="2">
        <v>10.75</v>
      </c>
      <c r="E360" s="6">
        <f t="shared" ca="1" si="5"/>
        <v>3.5813580246913572</v>
      </c>
    </row>
    <row r="361" spans="4:5" x14ac:dyDescent="0.25">
      <c r="D361" s="2">
        <v>10.5</v>
      </c>
      <c r="E361" s="6">
        <f t="shared" ca="1" si="5"/>
        <v>3.3883950617283949</v>
      </c>
    </row>
    <row r="362" spans="4:5" x14ac:dyDescent="0.25">
      <c r="D362" s="2">
        <v>10.25</v>
      </c>
      <c r="E362" s="6">
        <f t="shared" ca="1" si="5"/>
        <v>3.1954320987654317</v>
      </c>
    </row>
    <row r="363" spans="4:5" x14ac:dyDescent="0.25">
      <c r="D363" s="2">
        <v>10</v>
      </c>
      <c r="E363" s="6">
        <f t="shared" ca="1" si="5"/>
        <v>3.0024691358024693</v>
      </c>
    </row>
    <row r="364" spans="4:5" x14ac:dyDescent="0.25">
      <c r="D364" s="2">
        <v>9.75</v>
      </c>
      <c r="E364" s="6">
        <f t="shared" ca="1" si="5"/>
        <v>2.8095061728395061</v>
      </c>
    </row>
    <row r="365" spans="4:5" x14ac:dyDescent="0.25">
      <c r="D365" s="2">
        <v>9.5</v>
      </c>
      <c r="E365" s="6">
        <f t="shared" ca="1" si="5"/>
        <v>2.6165432098765429</v>
      </c>
    </row>
    <row r="366" spans="4:5" x14ac:dyDescent="0.25">
      <c r="D366" s="2">
        <v>9.25</v>
      </c>
      <c r="E366" s="6">
        <f t="shared" ca="1" si="5"/>
        <v>2.4235802469135805</v>
      </c>
    </row>
    <row r="367" spans="4:5" x14ac:dyDescent="0.25">
      <c r="D367" s="2">
        <v>9</v>
      </c>
      <c r="E367" s="6">
        <f t="shared" ca="1" si="5"/>
        <v>2.2306172839506173</v>
      </c>
    </row>
    <row r="368" spans="4:5" x14ac:dyDescent="0.25">
      <c r="D368" s="2">
        <v>8.75</v>
      </c>
      <c r="E368" s="6">
        <f t="shared" ca="1" si="5"/>
        <v>2.0376543209876541</v>
      </c>
    </row>
    <row r="369" spans="4:5" x14ac:dyDescent="0.25">
      <c r="D369" s="2">
        <v>8.5</v>
      </c>
      <c r="E369" s="6">
        <f t="shared" ca="1" si="5"/>
        <v>1.7992553191489353</v>
      </c>
    </row>
    <row r="370" spans="4:5" x14ac:dyDescent="0.25">
      <c r="D370" s="2">
        <v>8.25</v>
      </c>
      <c r="E370" s="6">
        <f t="shared" ca="1" si="5"/>
        <v>1.5498404255319151</v>
      </c>
    </row>
    <row r="371" spans="4:5" x14ac:dyDescent="0.25">
      <c r="D371" s="2">
        <v>8</v>
      </c>
      <c r="E371" s="6">
        <f t="shared" ca="1" si="5"/>
        <v>1.3004255319148932</v>
      </c>
    </row>
    <row r="372" spans="4:5" x14ac:dyDescent="0.25">
      <c r="D372" s="2">
        <v>7.75</v>
      </c>
      <c r="E372" s="6">
        <f t="shared" ca="1" si="5"/>
        <v>1.0510106382978721</v>
      </c>
    </row>
    <row r="373" spans="4:5" x14ac:dyDescent="0.25">
      <c r="D373" s="2">
        <v>7.5</v>
      </c>
      <c r="E373" s="6">
        <f t="shared" ca="1" si="5"/>
        <v>0.76089743589743541</v>
      </c>
    </row>
    <row r="374" spans="4:5" x14ac:dyDescent="0.25">
      <c r="D374" s="2">
        <v>7.25</v>
      </c>
      <c r="E374" s="6">
        <f t="shared" ca="1" si="5"/>
        <v>0.49660635964912281</v>
      </c>
    </row>
    <row r="375" spans="4:5" x14ac:dyDescent="0.25">
      <c r="D375" s="2">
        <v>7</v>
      </c>
      <c r="E375" s="6">
        <f t="shared" ca="1" si="5"/>
        <v>0.47089912280701751</v>
      </c>
    </row>
    <row r="376" spans="4:5" x14ac:dyDescent="0.25">
      <c r="D376" s="2">
        <v>6.75</v>
      </c>
      <c r="E376" s="6">
        <f t="shared" ca="1" si="5"/>
        <v>0.44519188596491222</v>
      </c>
    </row>
    <row r="377" spans="4:5" x14ac:dyDescent="0.25">
      <c r="D377" s="2">
        <v>6.5</v>
      </c>
      <c r="E377" s="6">
        <f t="shared" ca="1" si="5"/>
        <v>0.41948464912280703</v>
      </c>
    </row>
    <row r="378" spans="4:5" x14ac:dyDescent="0.25">
      <c r="D378" s="2">
        <v>6.25</v>
      </c>
      <c r="E378" s="6">
        <f t="shared" ca="1" si="5"/>
        <v>0.39377741228070173</v>
      </c>
    </row>
    <row r="379" spans="4:5" x14ac:dyDescent="0.25">
      <c r="D379" s="2">
        <v>6</v>
      </c>
      <c r="E379" s="6">
        <f t="shared" ca="1" si="5"/>
        <v>0.36807017543859644</v>
      </c>
    </row>
    <row r="380" spans="4:5" x14ac:dyDescent="0.25">
      <c r="D380" s="2">
        <v>5.75</v>
      </c>
      <c r="E380" s="6">
        <f t="shared" ca="1" si="5"/>
        <v>0.34236293859649125</v>
      </c>
    </row>
    <row r="381" spans="4:5" x14ac:dyDescent="0.25">
      <c r="D381" s="2">
        <v>5.5</v>
      </c>
      <c r="E381" s="6">
        <f t="shared" ca="1" si="5"/>
        <v>0.31665570175438595</v>
      </c>
    </row>
    <row r="382" spans="4:5" x14ac:dyDescent="0.25">
      <c r="D382" s="2">
        <v>5.25</v>
      </c>
      <c r="E382" s="6">
        <f t="shared" ca="1" si="5"/>
        <v>0.29094846491228066</v>
      </c>
    </row>
    <row r="383" spans="4:5" x14ac:dyDescent="0.25">
      <c r="D383" s="2">
        <v>5</v>
      </c>
      <c r="E383" s="6">
        <f t="shared" ca="1" si="5"/>
        <v>0.26524122807017536</v>
      </c>
    </row>
    <row r="384" spans="4:5" x14ac:dyDescent="0.25">
      <c r="D384" s="2">
        <v>4.75</v>
      </c>
      <c r="E384" s="6">
        <f t="shared" ca="1" si="5"/>
        <v>0.24657147988505745</v>
      </c>
    </row>
    <row r="385" spans="4:5" x14ac:dyDescent="0.25">
      <c r="D385" s="2">
        <v>4.5</v>
      </c>
      <c r="E385" s="6">
        <f t="shared" ca="1" si="5"/>
        <v>0.2381501436781609</v>
      </c>
    </row>
    <row r="386" spans="4:5" x14ac:dyDescent="0.25">
      <c r="D386" s="2">
        <v>4.25</v>
      </c>
      <c r="E386" s="6">
        <f t="shared" ca="1" si="5"/>
        <v>0.22972880747126434</v>
      </c>
    </row>
    <row r="387" spans="4:5" x14ac:dyDescent="0.25">
      <c r="D387" s="2">
        <v>4</v>
      </c>
      <c r="E387" s="6">
        <f t="shared" ca="1" si="5"/>
        <v>0.22130747126436778</v>
      </c>
    </row>
    <row r="388" spans="4:5" x14ac:dyDescent="0.25">
      <c r="D388" s="2">
        <v>3.75</v>
      </c>
      <c r="E388" s="6">
        <f t="shared" ca="1" si="5"/>
        <v>0.21288613505747123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0.2044647988505747</v>
      </c>
    </row>
    <row r="390" spans="4:5" x14ac:dyDescent="0.25">
      <c r="D390" s="2">
        <v>3.25</v>
      </c>
      <c r="E390" s="6">
        <f t="shared" ca="1" si="6"/>
        <v>0.19604346264367817</v>
      </c>
    </row>
    <row r="391" spans="4:5" x14ac:dyDescent="0.25">
      <c r="D391" s="2">
        <v>3</v>
      </c>
      <c r="E391" s="6">
        <f t="shared" ca="1" si="6"/>
        <v>0.18762212643678161</v>
      </c>
    </row>
    <row r="392" spans="4:5" x14ac:dyDescent="0.25">
      <c r="D392" s="2">
        <v>2.75</v>
      </c>
      <c r="E392" s="6">
        <f t="shared" ca="1" si="6"/>
        <v>0.17920079022988505</v>
      </c>
    </row>
    <row r="393" spans="4:5" x14ac:dyDescent="0.25">
      <c r="D393" s="2">
        <v>2.5</v>
      </c>
      <c r="E393" s="6">
        <f t="shared" ca="1" si="6"/>
        <v>0.1707794540229885</v>
      </c>
    </row>
    <row r="394" spans="4:5" x14ac:dyDescent="0.25">
      <c r="D394" s="2">
        <v>2.25</v>
      </c>
      <c r="E394" s="6">
        <f t="shared" ca="1" si="6"/>
        <v>0.16235811781609194</v>
      </c>
    </row>
    <row r="395" spans="4:5" x14ac:dyDescent="0.25">
      <c r="D395" s="2">
        <v>2</v>
      </c>
      <c r="E395" s="6">
        <f t="shared" ca="1" si="6"/>
        <v>0.15393678160919538</v>
      </c>
    </row>
    <row r="396" spans="4:5" x14ac:dyDescent="0.25">
      <c r="D396" s="2">
        <v>1.75</v>
      </c>
      <c r="E396" s="6">
        <f t="shared" ca="1" si="6"/>
        <v>0.14551544540229885</v>
      </c>
    </row>
    <row r="397" spans="4:5" x14ac:dyDescent="0.25">
      <c r="D397" s="2">
        <v>1.5</v>
      </c>
      <c r="E397" s="6">
        <f t="shared" ca="1" si="6"/>
        <v>0.1370941091954023</v>
      </c>
    </row>
    <row r="398" spans="4:5" x14ac:dyDescent="0.25">
      <c r="D398" s="2">
        <v>1.25</v>
      </c>
      <c r="E398" s="6">
        <f t="shared" ca="1" si="6"/>
        <v>0.12867277298850574</v>
      </c>
    </row>
    <row r="399" spans="4:5" x14ac:dyDescent="0.25">
      <c r="D399" s="2">
        <v>1</v>
      </c>
      <c r="E399" s="6">
        <f t="shared" ca="1" si="6"/>
        <v>0.11345577464788731</v>
      </c>
    </row>
    <row r="400" spans="4:5" x14ac:dyDescent="0.25">
      <c r="D400" s="2">
        <v>0.75</v>
      </c>
      <c r="E400" s="6">
        <f t="shared" ca="1" si="6"/>
        <v>9.2982676056338032E-2</v>
      </c>
    </row>
    <row r="401" spans="4:5" x14ac:dyDescent="0.25">
      <c r="D401" s="2">
        <v>0.5</v>
      </c>
      <c r="E401" s="6">
        <f t="shared" ca="1" si="6"/>
        <v>7.2509577464788727E-2</v>
      </c>
    </row>
    <row r="402" spans="4:5" x14ac:dyDescent="0.25">
      <c r="D402" s="2">
        <v>0.25</v>
      </c>
      <c r="E402" s="6">
        <f t="shared" ca="1" si="6"/>
        <v>5.1839999999999997E-2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255"/>
    <col min="2" max="2" width="20.88671875" style="255" bestFit="1" customWidth="1"/>
    <col min="3" max="3" width="12.88671875" style="255" bestFit="1" customWidth="1"/>
    <col min="4" max="7" width="11.44140625" style="255"/>
    <col min="8" max="8" width="11.44140625" style="309"/>
    <col min="9" max="12" width="11.44140625" style="255"/>
    <col min="13" max="13" width="12.6640625" style="255" customWidth="1"/>
    <col min="14" max="14" width="11.44140625" style="255"/>
    <col min="15" max="15" width="11.44140625" style="318"/>
    <col min="16" max="16384" width="11.44140625" style="255"/>
  </cols>
  <sheetData>
    <row r="1" spans="1:15" ht="15.6" x14ac:dyDescent="0.3">
      <c r="B1" s="256" t="s">
        <v>2</v>
      </c>
      <c r="C1" s="257"/>
      <c r="D1" s="455" t="s">
        <v>20</v>
      </c>
      <c r="E1" s="456"/>
      <c r="F1" s="456"/>
      <c r="G1" s="457"/>
      <c r="H1" s="258"/>
    </row>
    <row r="2" spans="1:15" ht="16.2" thickBot="1" x14ac:dyDescent="0.35">
      <c r="B2" s="259" t="s">
        <v>3</v>
      </c>
      <c r="C2" s="260"/>
      <c r="D2" s="458" t="s">
        <v>5</v>
      </c>
      <c r="E2" s="459"/>
      <c r="F2" s="459"/>
      <c r="G2" s="460"/>
      <c r="H2" s="258"/>
    </row>
    <row r="3" spans="1:15" ht="13.8" thickBot="1" x14ac:dyDescent="0.3">
      <c r="B3" s="261" t="s">
        <v>1</v>
      </c>
      <c r="C3" s="262"/>
      <c r="D3" s="453">
        <f>Statistik!C3</f>
        <v>44330</v>
      </c>
      <c r="E3" s="453"/>
      <c r="F3" s="453"/>
      <c r="G3" s="454"/>
      <c r="H3" s="263"/>
    </row>
    <row r="4" spans="1:15" ht="13.8" thickBot="1" x14ac:dyDescent="0.3">
      <c r="B4" s="264" t="s">
        <v>42</v>
      </c>
      <c r="C4" s="265"/>
      <c r="D4" s="453" t="str">
        <f>Statistik!C4</f>
        <v>Dez2019</v>
      </c>
      <c r="E4" s="453"/>
      <c r="F4" s="453"/>
      <c r="G4" s="454"/>
      <c r="H4" s="266"/>
    </row>
    <row r="5" spans="1:15" ht="13.8" thickBot="1" x14ac:dyDescent="0.3">
      <c r="B5" s="264" t="s">
        <v>43</v>
      </c>
      <c r="C5" s="265"/>
      <c r="D5" s="453" t="e">
        <f>Statistik!C5</f>
        <v>#REF!</v>
      </c>
      <c r="E5" s="453"/>
      <c r="F5" s="453"/>
      <c r="G5" s="454"/>
      <c r="H5" s="267"/>
    </row>
    <row r="6" spans="1:15" ht="13.8" thickBot="1" x14ac:dyDescent="0.3">
      <c r="B6" s="264" t="s">
        <v>0</v>
      </c>
      <c r="C6" s="265"/>
      <c r="D6" s="453" t="str">
        <f>Statistik!C6</f>
        <v>KB07 FC 1 1 Dez2019</v>
      </c>
      <c r="E6" s="453"/>
      <c r="F6" s="453"/>
      <c r="G6" s="454"/>
      <c r="H6" s="268"/>
    </row>
    <row r="7" spans="1:15" ht="13.8" thickBot="1" x14ac:dyDescent="0.3">
      <c r="B7" s="264" t="s">
        <v>4</v>
      </c>
      <c r="C7" s="265"/>
      <c r="D7" s="453">
        <f>Statistik!C7</f>
        <v>0</v>
      </c>
      <c r="E7" s="453"/>
      <c r="F7" s="453"/>
      <c r="G7" s="454"/>
      <c r="H7" s="263"/>
    </row>
    <row r="8" spans="1:15" ht="13.8" thickBot="1" x14ac:dyDescent="0.3">
      <c r="B8" s="264" t="s">
        <v>11</v>
      </c>
      <c r="C8" s="265"/>
      <c r="D8" s="467">
        <f>Statistik!C8</f>
        <v>-0.16719982938792918</v>
      </c>
      <c r="E8" s="467"/>
      <c r="F8" s="467"/>
      <c r="G8" s="468"/>
      <c r="H8" s="269"/>
      <c r="I8" s="469" t="s">
        <v>199</v>
      </c>
      <c r="J8" s="469"/>
      <c r="M8" s="319" t="s">
        <v>210</v>
      </c>
    </row>
    <row r="9" spans="1:15" ht="13.8" thickBot="1" x14ac:dyDescent="0.3">
      <c r="B9" s="270" t="s">
        <v>6</v>
      </c>
      <c r="C9" s="271"/>
      <c r="D9" s="470">
        <f>Statistik!C9</f>
        <v>39050</v>
      </c>
      <c r="E9" s="470"/>
      <c r="F9" s="470"/>
      <c r="G9" s="471"/>
      <c r="H9" s="267"/>
      <c r="I9" s="469" t="s">
        <v>200</v>
      </c>
      <c r="J9" s="469"/>
      <c r="M9" s="319" t="s">
        <v>211</v>
      </c>
    </row>
    <row r="10" spans="1:15" ht="40.200000000000003" thickBot="1" x14ac:dyDescent="0.3">
      <c r="A10" s="272" t="s">
        <v>178</v>
      </c>
      <c r="B10" s="273" t="s">
        <v>177</v>
      </c>
      <c r="C10" s="274" t="s">
        <v>201</v>
      </c>
      <c r="D10" s="275" t="s">
        <v>60</v>
      </c>
      <c r="E10" s="276" t="s">
        <v>61</v>
      </c>
      <c r="F10" s="277" t="s">
        <v>58</v>
      </c>
      <c r="G10" s="278" t="s">
        <v>59</v>
      </c>
      <c r="H10" s="279"/>
      <c r="I10" s="280" t="s">
        <v>202</v>
      </c>
      <c r="J10" s="280" t="s">
        <v>203</v>
      </c>
    </row>
    <row r="11" spans="1:15" x14ac:dyDescent="0.25">
      <c r="A11" s="465" t="s">
        <v>52</v>
      </c>
      <c r="B11" s="281">
        <v>256</v>
      </c>
      <c r="C11" s="282">
        <f>B11/10</f>
        <v>25.6</v>
      </c>
      <c r="D11" s="283">
        <f>Statistik!C11</f>
        <v>0</v>
      </c>
      <c r="E11" s="284">
        <f>E12+D11</f>
        <v>46890</v>
      </c>
      <c r="F11" s="285">
        <f>D11/$E$11</f>
        <v>0</v>
      </c>
      <c r="G11" s="286">
        <f t="shared" ref="G11:G24" si="0">G12+F11</f>
        <v>1</v>
      </c>
      <c r="H11" s="287"/>
      <c r="I11" s="288"/>
      <c r="J11" s="288"/>
      <c r="M11" s="255" t="s">
        <v>212</v>
      </c>
      <c r="N11" s="288">
        <f ca="1">Statistik!C30/1000</f>
        <v>5.1547683629151513E-2</v>
      </c>
      <c r="O11" s="318" t="s">
        <v>114</v>
      </c>
    </row>
    <row r="12" spans="1:15" x14ac:dyDescent="0.25">
      <c r="A12" s="465"/>
      <c r="B12" s="289">
        <v>128</v>
      </c>
      <c r="C12" s="290">
        <f t="shared" ref="C12:C26" si="1">B12/10</f>
        <v>12.8</v>
      </c>
      <c r="D12" s="283">
        <f>Statistik!C12</f>
        <v>15725</v>
      </c>
      <c r="E12" s="291">
        <f t="shared" ref="E12:E24" si="2">E13+D12</f>
        <v>46890</v>
      </c>
      <c r="F12" s="285">
        <f t="shared" ref="F12:F26" si="3">D12/$E$11</f>
        <v>0.33535935167413095</v>
      </c>
      <c r="G12" s="292">
        <f t="shared" si="0"/>
        <v>1</v>
      </c>
      <c r="H12" s="287"/>
      <c r="I12" s="288">
        <f>(C11)^0.404*(C12)^0.595</f>
        <v>16.893470506338474</v>
      </c>
      <c r="J12" s="288">
        <f>F12*100/I12</f>
        <v>1.9851418425142615</v>
      </c>
      <c r="M12" s="255" t="s">
        <v>213</v>
      </c>
      <c r="N12" s="320">
        <f>1/J32</f>
        <v>16104.326529469601</v>
      </c>
      <c r="O12" s="318" t="s">
        <v>214</v>
      </c>
    </row>
    <row r="13" spans="1:15" x14ac:dyDescent="0.25">
      <c r="A13" s="466"/>
      <c r="B13" s="289">
        <v>63</v>
      </c>
      <c r="C13" s="290">
        <f t="shared" si="1"/>
        <v>6.3</v>
      </c>
      <c r="D13" s="283">
        <f>Statistik!C13</f>
        <v>15725</v>
      </c>
      <c r="E13" s="291">
        <f t="shared" si="2"/>
        <v>31165</v>
      </c>
      <c r="F13" s="285">
        <f t="shared" si="3"/>
        <v>0.33535935167413095</v>
      </c>
      <c r="G13" s="292">
        <f t="shared" si="0"/>
        <v>0.66464064832586911</v>
      </c>
      <c r="H13" s="287"/>
      <c r="I13" s="288">
        <f t="shared" ref="I13:I26" si="4">(C12)^0.404*(C13)^0.595</f>
        <v>8.3737589438823434</v>
      </c>
      <c r="J13" s="288">
        <f t="shared" ref="J13:J20" si="5">F13*100/I13</f>
        <v>4.0048842332526897</v>
      </c>
      <c r="M13" s="255" t="s">
        <v>215</v>
      </c>
      <c r="N13" s="255">
        <f ca="1">10.44/(9.81*N11)</f>
        <v>20.645354137395131</v>
      </c>
      <c r="O13" s="318" t="s">
        <v>216</v>
      </c>
    </row>
    <row r="14" spans="1:15" x14ac:dyDescent="0.25">
      <c r="A14" s="461" t="s">
        <v>53</v>
      </c>
      <c r="B14" s="293">
        <v>31.5</v>
      </c>
      <c r="C14" s="294">
        <f t="shared" si="1"/>
        <v>3.15</v>
      </c>
      <c r="D14" s="283">
        <f>Statistik!C14</f>
        <v>5000</v>
      </c>
      <c r="E14" s="291">
        <f t="shared" si="2"/>
        <v>15440</v>
      </c>
      <c r="F14" s="285">
        <f>D14/$E$11</f>
        <v>0.10663254425250586</v>
      </c>
      <c r="G14" s="292">
        <f t="shared" si="0"/>
        <v>0.32928129665173811</v>
      </c>
      <c r="H14" s="287"/>
      <c r="I14" s="288">
        <f t="shared" si="4"/>
        <v>4.1632104163180852</v>
      </c>
      <c r="J14" s="288">
        <f t="shared" si="5"/>
        <v>2.5613056653238044</v>
      </c>
    </row>
    <row r="15" spans="1:15" x14ac:dyDescent="0.25">
      <c r="A15" s="462"/>
      <c r="B15" s="293">
        <v>16</v>
      </c>
      <c r="C15" s="294">
        <f t="shared" si="1"/>
        <v>1.6</v>
      </c>
      <c r="D15" s="283">
        <f>Statistik!C15</f>
        <v>3000</v>
      </c>
      <c r="E15" s="291">
        <f t="shared" si="2"/>
        <v>10440</v>
      </c>
      <c r="F15" s="285">
        <f t="shared" si="3"/>
        <v>6.3979526551503518E-2</v>
      </c>
      <c r="G15" s="292">
        <f t="shared" si="0"/>
        <v>0.22264875239923226</v>
      </c>
      <c r="H15" s="287"/>
      <c r="I15" s="288">
        <f t="shared" si="4"/>
        <v>2.102659033821578</v>
      </c>
      <c r="J15" s="288">
        <f t="shared" si="5"/>
        <v>3.0427913191051652</v>
      </c>
      <c r="M15" s="255" t="s">
        <v>217</v>
      </c>
      <c r="N15" s="255">
        <f ca="1">N13/N12</f>
        <v>1.2819756293202215E-3</v>
      </c>
      <c r="O15" s="318" t="s">
        <v>218</v>
      </c>
    </row>
    <row r="16" spans="1:15" x14ac:dyDescent="0.25">
      <c r="A16" s="462"/>
      <c r="B16" s="293">
        <v>8</v>
      </c>
      <c r="C16" s="294">
        <f t="shared" si="1"/>
        <v>0.8</v>
      </c>
      <c r="D16" s="283">
        <f>Statistik!C16</f>
        <v>2145</v>
      </c>
      <c r="E16" s="291">
        <f t="shared" si="2"/>
        <v>7440</v>
      </c>
      <c r="F16" s="285">
        <f t="shared" si="3"/>
        <v>4.5745361484325016E-2</v>
      </c>
      <c r="G16" s="292">
        <f t="shared" si="0"/>
        <v>0.15866922584772875</v>
      </c>
      <c r="H16" s="287"/>
      <c r="I16" s="288">
        <f t="shared" si="4"/>
        <v>1.0587733840216291</v>
      </c>
      <c r="J16" s="288">
        <f t="shared" si="5"/>
        <v>4.3205998728988178</v>
      </c>
      <c r="M16" s="321" t="s">
        <v>220</v>
      </c>
    </row>
    <row r="17" spans="1:11" x14ac:dyDescent="0.25">
      <c r="A17" s="462"/>
      <c r="B17" s="293">
        <v>4</v>
      </c>
      <c r="C17" s="294">
        <f t="shared" si="1"/>
        <v>0.4</v>
      </c>
      <c r="D17" s="283">
        <f>Statistik!C17</f>
        <v>1215</v>
      </c>
      <c r="E17" s="291">
        <f t="shared" si="2"/>
        <v>5295</v>
      </c>
      <c r="F17" s="285">
        <f>D17/$E$11</f>
        <v>2.5911708253358926E-2</v>
      </c>
      <c r="G17" s="292">
        <f t="shared" si="0"/>
        <v>0.11292386436340372</v>
      </c>
      <c r="H17" s="287"/>
      <c r="I17" s="288">
        <f t="shared" si="4"/>
        <v>0.52975376210591196</v>
      </c>
      <c r="J17" s="288">
        <f>F17*100/I17</f>
        <v>4.8912740421800871</v>
      </c>
    </row>
    <row r="18" spans="1:11" x14ac:dyDescent="0.25">
      <c r="A18" s="463"/>
      <c r="B18" s="293">
        <v>2</v>
      </c>
      <c r="C18" s="294">
        <f t="shared" si="1"/>
        <v>0.2</v>
      </c>
      <c r="D18" s="283">
        <f>Statistik!C18</f>
        <v>470</v>
      </c>
      <c r="E18" s="291">
        <f t="shared" si="2"/>
        <v>4080</v>
      </c>
      <c r="F18" s="285">
        <f t="shared" si="3"/>
        <v>1.0023459159735551E-2</v>
      </c>
      <c r="G18" s="292">
        <f t="shared" si="0"/>
        <v>8.70121561100448E-2</v>
      </c>
      <c r="H18" s="287"/>
      <c r="I18" s="288">
        <f t="shared" si="4"/>
        <v>0.26506054336140555</v>
      </c>
      <c r="J18" s="288">
        <f t="shared" si="5"/>
        <v>3.7815734596411561</v>
      </c>
    </row>
    <row r="19" spans="1:11" x14ac:dyDescent="0.25">
      <c r="A19" s="464" t="s">
        <v>54</v>
      </c>
      <c r="B19" s="289">
        <v>1</v>
      </c>
      <c r="C19" s="290">
        <f t="shared" si="1"/>
        <v>0.1</v>
      </c>
      <c r="D19" s="283">
        <f>Statistik!C19</f>
        <v>195</v>
      </c>
      <c r="E19" s="291">
        <f t="shared" si="2"/>
        <v>3610</v>
      </c>
      <c r="F19" s="285">
        <f t="shared" si="3"/>
        <v>4.1586692258477288E-3</v>
      </c>
      <c r="G19" s="292">
        <f t="shared" si="0"/>
        <v>7.6988696950309243E-2</v>
      </c>
      <c r="H19" s="287"/>
      <c r="I19" s="288">
        <f t="shared" si="4"/>
        <v>0.1326221665094986</v>
      </c>
      <c r="J19" s="288">
        <f t="shared" si="5"/>
        <v>3.1357271075419195</v>
      </c>
    </row>
    <row r="20" spans="1:11" x14ac:dyDescent="0.25">
      <c r="A20" s="465"/>
      <c r="B20" s="289">
        <v>0.5</v>
      </c>
      <c r="C20" s="290">
        <f t="shared" si="1"/>
        <v>0.05</v>
      </c>
      <c r="D20" s="283">
        <f>Statistik!C20</f>
        <v>1140</v>
      </c>
      <c r="E20" s="291">
        <f t="shared" si="2"/>
        <v>3415</v>
      </c>
      <c r="F20" s="285">
        <f t="shared" si="3"/>
        <v>2.4312220089571339E-2</v>
      </c>
      <c r="G20" s="292">
        <f t="shared" si="0"/>
        <v>7.283002772446151E-2</v>
      </c>
      <c r="H20" s="287"/>
      <c r="I20" s="288">
        <f t="shared" si="4"/>
        <v>6.6357062528508273E-2</v>
      </c>
      <c r="J20" s="288">
        <f t="shared" si="5"/>
        <v>36.638481516758432</v>
      </c>
    </row>
    <row r="21" spans="1:11" x14ac:dyDescent="0.25">
      <c r="A21" s="465"/>
      <c r="B21" s="295">
        <v>0.25</v>
      </c>
      <c r="C21" s="296">
        <f t="shared" si="1"/>
        <v>2.5000000000000001E-2</v>
      </c>
      <c r="D21" s="283">
        <f>Statistik!C21</f>
        <v>1740</v>
      </c>
      <c r="E21" s="291">
        <f t="shared" si="2"/>
        <v>2275</v>
      </c>
      <c r="F21" s="285">
        <f t="shared" si="3"/>
        <v>3.7108125399872044E-2</v>
      </c>
      <c r="G21" s="292">
        <f t="shared" si="0"/>
        <v>4.8517807634890171E-2</v>
      </c>
      <c r="H21" s="287"/>
      <c r="I21" s="288">
        <f t="shared" si="4"/>
        <v>3.3201536841859614E-2</v>
      </c>
      <c r="J21" s="288">
        <f>F21*100/I21</f>
        <v>111.76628833966237</v>
      </c>
    </row>
    <row r="22" spans="1:11" x14ac:dyDescent="0.25">
      <c r="A22" s="465"/>
      <c r="B22" s="295">
        <v>0.125</v>
      </c>
      <c r="C22" s="296">
        <f t="shared" si="1"/>
        <v>1.2500000000000001E-2</v>
      </c>
      <c r="D22" s="283">
        <f>Statistik!C22</f>
        <v>355</v>
      </c>
      <c r="E22" s="291">
        <f t="shared" si="2"/>
        <v>535</v>
      </c>
      <c r="F22" s="285">
        <f t="shared" si="3"/>
        <v>7.5709106419279163E-3</v>
      </c>
      <c r="G22" s="292">
        <f t="shared" si="0"/>
        <v>1.1409682235018127E-2</v>
      </c>
      <c r="H22" s="287"/>
      <c r="I22" s="288">
        <f t="shared" si="4"/>
        <v>1.6612279185622081E-2</v>
      </c>
      <c r="J22" s="288">
        <f>F22*100/I22</f>
        <v>45.574183754872934</v>
      </c>
    </row>
    <row r="23" spans="1:11" x14ac:dyDescent="0.25">
      <c r="A23" s="466"/>
      <c r="B23" s="295">
        <v>6.3E-2</v>
      </c>
      <c r="C23" s="296">
        <f t="shared" si="1"/>
        <v>6.3E-3</v>
      </c>
      <c r="D23" s="283">
        <f>Statistik!C23</f>
        <v>180</v>
      </c>
      <c r="E23" s="291">
        <f t="shared" si="2"/>
        <v>180</v>
      </c>
      <c r="F23" s="285">
        <f t="shared" si="3"/>
        <v>3.838771593090211E-3</v>
      </c>
      <c r="G23" s="292">
        <f t="shared" si="0"/>
        <v>3.838771593090211E-3</v>
      </c>
      <c r="H23" s="287"/>
      <c r="I23" s="288">
        <f t="shared" si="4"/>
        <v>8.3513997492220722E-3</v>
      </c>
      <c r="J23" s="288">
        <f t="shared" ref="J23:J25" si="6">F23*100/I23</f>
        <v>45.965607064226454</v>
      </c>
    </row>
    <row r="24" spans="1:11" x14ac:dyDescent="0.25">
      <c r="A24" s="297" t="s">
        <v>55</v>
      </c>
      <c r="B24" s="298">
        <v>3.1E-2</v>
      </c>
      <c r="C24" s="299">
        <f t="shared" si="1"/>
        <v>3.0999999999999999E-3</v>
      </c>
      <c r="D24" s="283">
        <f>Statistik!C24</f>
        <v>0</v>
      </c>
      <c r="E24" s="291">
        <f t="shared" si="2"/>
        <v>0</v>
      </c>
      <c r="F24" s="285">
        <f t="shared" si="3"/>
        <v>0</v>
      </c>
      <c r="G24" s="292">
        <f t="shared" si="0"/>
        <v>0</v>
      </c>
      <c r="H24" s="287"/>
      <c r="I24" s="288">
        <f t="shared" si="4"/>
        <v>4.1523484406827604E-3</v>
      </c>
      <c r="J24" s="288">
        <f t="shared" si="6"/>
        <v>0</v>
      </c>
    </row>
    <row r="25" spans="1:11" x14ac:dyDescent="0.25">
      <c r="A25" s="297" t="s">
        <v>56</v>
      </c>
      <c r="B25" s="300">
        <v>3.8999999999999998E-3</v>
      </c>
      <c r="C25" s="301">
        <f t="shared" si="1"/>
        <v>3.8999999999999999E-4</v>
      </c>
      <c r="D25" s="283">
        <f>Statistik!C25</f>
        <v>0</v>
      </c>
      <c r="E25" s="291">
        <f>E26+D25</f>
        <v>0</v>
      </c>
      <c r="F25" s="285">
        <f t="shared" si="3"/>
        <v>0</v>
      </c>
      <c r="G25" s="292">
        <f>G26+F25</f>
        <v>0</v>
      </c>
      <c r="H25" s="287"/>
      <c r="I25" s="288">
        <f t="shared" si="4"/>
        <v>9.0822523688901678E-4</v>
      </c>
      <c r="J25" s="288">
        <f t="shared" si="6"/>
        <v>0</v>
      </c>
    </row>
    <row r="26" spans="1:11" ht="13.8" thickBot="1" x14ac:dyDescent="0.3">
      <c r="A26" s="302" t="s">
        <v>57</v>
      </c>
      <c r="B26" s="303">
        <v>6.0000000000000002E-5</v>
      </c>
      <c r="C26" s="304">
        <f t="shared" si="1"/>
        <v>6.0000000000000002E-6</v>
      </c>
      <c r="D26" s="305">
        <f>Statistik!C26</f>
        <v>0</v>
      </c>
      <c r="E26" s="306">
        <f>D26</f>
        <v>0</v>
      </c>
      <c r="F26" s="307">
        <f t="shared" si="3"/>
        <v>0</v>
      </c>
      <c r="G26" s="308">
        <f>F26</f>
        <v>0</v>
      </c>
      <c r="H26" s="287"/>
      <c r="I26" s="288">
        <f t="shared" si="4"/>
        <v>3.279367552225615E-5</v>
      </c>
      <c r="J26" s="288"/>
    </row>
    <row r="27" spans="1:11" ht="14.4" x14ac:dyDescent="0.3">
      <c r="I27" s="310" t="s">
        <v>203</v>
      </c>
      <c r="J27" s="311">
        <f>100/SUM(J11:J26)</f>
        <v>0.37359734062116623</v>
      </c>
    </row>
    <row r="28" spans="1:11" ht="14.4" x14ac:dyDescent="0.3">
      <c r="I28" s="312" t="s">
        <v>204</v>
      </c>
      <c r="J28" s="313">
        <v>6.1</v>
      </c>
      <c r="K28" s="255" t="s">
        <v>205</v>
      </c>
    </row>
    <row r="29" spans="1:11" x14ac:dyDescent="0.25">
      <c r="I29" s="314" t="s">
        <v>206</v>
      </c>
      <c r="J29" s="288">
        <f>[1]Daten!$L$14</f>
        <v>0.1778257819846718</v>
      </c>
      <c r="K29" s="255" t="s">
        <v>219</v>
      </c>
    </row>
    <row r="30" spans="1:11" x14ac:dyDescent="0.25">
      <c r="I30" s="314" t="s">
        <v>207</v>
      </c>
      <c r="J30" s="312">
        <f>J29/(1-J29)</f>
        <v>0.21628722731531397</v>
      </c>
    </row>
    <row r="31" spans="1:11" x14ac:dyDescent="0.25">
      <c r="I31" s="312">
        <f>1.99*10^4</f>
        <v>19900</v>
      </c>
      <c r="J31" s="314"/>
    </row>
    <row r="32" spans="1:11" ht="14.4" x14ac:dyDescent="0.3">
      <c r="I32" s="315" t="s">
        <v>208</v>
      </c>
      <c r="J32" s="316">
        <f>I31*(J27/100)^2*(1/J28^2)*(J30^3/(1+J30))</f>
        <v>6.2095114512865954E-5</v>
      </c>
      <c r="K32" s="317" t="s">
        <v>209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0.66464064832586911</v>
      </c>
      <c r="C5" s="38">
        <f t="shared" si="1"/>
        <v>0.33535935167413089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-2.170288810762929</v>
      </c>
      <c r="G5" s="28">
        <f t="shared" si="4"/>
        <v>1.0609144948162528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0.32928129665173811</v>
      </c>
      <c r="C6" s="38">
        <f t="shared" si="1"/>
        <v>0.335359351674131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-1.8368570440826659</v>
      </c>
      <c r="G6" s="28">
        <f t="shared" si="4"/>
        <v>0.20632799678710687</v>
      </c>
      <c r="I6" s="30"/>
    </row>
    <row r="7" spans="1:9" x14ac:dyDescent="0.25">
      <c r="A7" s="37">
        <f>Statistik!B15</f>
        <v>16</v>
      </c>
      <c r="B7" s="252">
        <f>Statistik!F15</f>
        <v>0.22264875239923226</v>
      </c>
      <c r="C7" s="38">
        <f t="shared" si="1"/>
        <v>0.10663254425250585</v>
      </c>
      <c r="D7" s="251">
        <f t="shared" si="0"/>
        <v>-4</v>
      </c>
      <c r="E7" s="250">
        <f t="shared" si="2"/>
        <v>-4.4886399617499588</v>
      </c>
      <c r="F7" s="29">
        <f t="shared" si="3"/>
        <v>-0.47863509935486864</v>
      </c>
      <c r="G7" s="28">
        <f t="shared" si="4"/>
        <v>4.4491449027348291E-3</v>
      </c>
      <c r="I7" s="30"/>
    </row>
    <row r="8" spans="1:9" x14ac:dyDescent="0.25">
      <c r="A8" s="37">
        <f>Statistik!B16</f>
        <v>8</v>
      </c>
      <c r="B8" s="252">
        <f>Statistik!F16</f>
        <v>0.15866922584772875</v>
      </c>
      <c r="C8" s="38">
        <f t="shared" si="1"/>
        <v>6.3979526551503518E-2</v>
      </c>
      <c r="D8" s="251">
        <f t="shared" si="0"/>
        <v>-3</v>
      </c>
      <c r="E8" s="250">
        <f t="shared" si="2"/>
        <v>-3.5</v>
      </c>
      <c r="F8" s="29">
        <f t="shared" si="3"/>
        <v>-0.22392834293026231</v>
      </c>
      <c r="G8" s="28">
        <f t="shared" si="4"/>
        <v>9.1044248835455144E-2</v>
      </c>
      <c r="I8" s="30"/>
    </row>
    <row r="9" spans="1:9" x14ac:dyDescent="0.25">
      <c r="A9" s="37">
        <f>Statistik!B17</f>
        <v>4</v>
      </c>
      <c r="B9" s="252">
        <f>Statistik!F17</f>
        <v>0.11292386436340372</v>
      </c>
      <c r="C9" s="38">
        <f t="shared" si="1"/>
        <v>4.5745361484325023E-2</v>
      </c>
      <c r="D9" s="251">
        <f t="shared" si="0"/>
        <v>-2</v>
      </c>
      <c r="E9" s="250">
        <f t="shared" si="2"/>
        <v>-2.5</v>
      </c>
      <c r="F9" s="29">
        <f t="shared" si="3"/>
        <v>-0.11436340371081255</v>
      </c>
      <c r="G9" s="28">
        <f t="shared" si="4"/>
        <v>0.21998171230112221</v>
      </c>
      <c r="I9" s="30"/>
    </row>
    <row r="10" spans="1:9" x14ac:dyDescent="0.25">
      <c r="A10" s="37">
        <f>Statistik!B18</f>
        <v>2</v>
      </c>
      <c r="B10" s="252">
        <f>Statistik!F18</f>
        <v>8.70121561100448E-2</v>
      </c>
      <c r="C10" s="38">
        <f t="shared" si="1"/>
        <v>2.5911708253358923E-2</v>
      </c>
      <c r="D10" s="251">
        <f t="shared" si="0"/>
        <v>-1</v>
      </c>
      <c r="E10" s="250">
        <f t="shared" si="2"/>
        <v>-1.5</v>
      </c>
      <c r="F10" s="29">
        <f t="shared" si="3"/>
        <v>-3.8867562380038384E-2</v>
      </c>
      <c r="G10" s="28">
        <f t="shared" si="4"/>
        <v>0.26416054742613326</v>
      </c>
      <c r="I10" s="30"/>
    </row>
    <row r="11" spans="1:9" x14ac:dyDescent="0.25">
      <c r="A11" s="37">
        <f>Statistik!B19</f>
        <v>1</v>
      </c>
      <c r="B11" s="252">
        <f>Statistik!F19</f>
        <v>7.6988696950309243E-2</v>
      </c>
      <c r="C11" s="38">
        <f t="shared" si="1"/>
        <v>1.0023459159735557E-2</v>
      </c>
      <c r="D11" s="251">
        <f t="shared" si="0"/>
        <v>0</v>
      </c>
      <c r="E11" s="250">
        <f t="shared" si="2"/>
        <v>-0.5</v>
      </c>
      <c r="F11" s="29">
        <f t="shared" si="3"/>
        <v>-5.0117295798677783E-3</v>
      </c>
      <c r="G11" s="28">
        <f t="shared" si="4"/>
        <v>0.17621692032077838</v>
      </c>
      <c r="I11" s="30"/>
    </row>
    <row r="12" spans="1:9" x14ac:dyDescent="0.25">
      <c r="A12" s="37">
        <f>Statistik!B20</f>
        <v>0.5</v>
      </c>
      <c r="B12" s="252">
        <f>Statistik!F20</f>
        <v>7.283002772446151E-2</v>
      </c>
      <c r="C12" s="38">
        <f t="shared" si="1"/>
        <v>4.1586692258477331E-3</v>
      </c>
      <c r="D12" s="251">
        <f t="shared" si="0"/>
        <v>1</v>
      </c>
      <c r="E12" s="250">
        <f t="shared" si="2"/>
        <v>0.5</v>
      </c>
      <c r="F12" s="29">
        <f t="shared" si="3"/>
        <v>2.0793346129238666E-3</v>
      </c>
      <c r="G12" s="28">
        <f t="shared" si="4"/>
        <v>0.11214375211493989</v>
      </c>
      <c r="I12" s="30"/>
    </row>
    <row r="13" spans="1:9" x14ac:dyDescent="0.25">
      <c r="A13" s="37">
        <f>Statistik!B21</f>
        <v>0.25</v>
      </c>
      <c r="B13" s="252">
        <f>Statistik!F21</f>
        <v>4.8517807634890171E-2</v>
      </c>
      <c r="C13" s="38">
        <f t="shared" si="1"/>
        <v>2.4312220089571339E-2</v>
      </c>
      <c r="D13" s="251">
        <f t="shared" si="0"/>
        <v>2</v>
      </c>
      <c r="E13" s="250">
        <f t="shared" si="2"/>
        <v>1.5</v>
      </c>
      <c r="F13" s="29">
        <f t="shared" si="3"/>
        <v>3.6468330134357005E-2</v>
      </c>
      <c r="G13" s="28">
        <f t="shared" si="4"/>
        <v>0.9324239314945868</v>
      </c>
    </row>
    <row r="14" spans="1:9" x14ac:dyDescent="0.25">
      <c r="A14" s="37">
        <f>Statistik!B22</f>
        <v>0.125</v>
      </c>
      <c r="B14" s="252">
        <f>Statistik!F22</f>
        <v>1.1409682235018127E-2</v>
      </c>
      <c r="C14" s="38">
        <f t="shared" si="1"/>
        <v>3.7108125399872044E-2</v>
      </c>
      <c r="D14" s="251">
        <f t="shared" si="0"/>
        <v>3</v>
      </c>
      <c r="E14" s="250">
        <f t="shared" si="2"/>
        <v>2.5</v>
      </c>
      <c r="F14" s="29">
        <f t="shared" si="3"/>
        <v>9.277031349968011E-2</v>
      </c>
      <c r="G14" s="28">
        <f t="shared" si="4"/>
        <v>1.9198956624822996</v>
      </c>
    </row>
    <row r="15" spans="1:9" x14ac:dyDescent="0.25">
      <c r="A15" s="37">
        <f>Statistik!B23</f>
        <v>6.3E-2</v>
      </c>
      <c r="B15" s="252">
        <f>Statistik!F23</f>
        <v>3.838771593090211E-3</v>
      </c>
      <c r="C15" s="38">
        <f t="shared" si="1"/>
        <v>7.5709106419279163E-3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2.6454671019541166E-2</v>
      </c>
      <c r="G15" s="28">
        <f t="shared" si="4"/>
        <v>0.50747464023035627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3.838771593090211E-3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1.727464939623298E-2</v>
      </c>
      <c r="G16" s="28">
        <f t="shared" si="4"/>
        <v>0.32441591381391438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-4.6929046941387078</v>
      </c>
      <c r="G19" s="3"/>
    </row>
    <row r="20" spans="1:8" x14ac:dyDescent="0.25">
      <c r="G20" s="33">
        <f>SUM(G3:G18)</f>
        <v>5.8194489655256803</v>
      </c>
    </row>
    <row r="21" spans="1:8" ht="18" thickBot="1" x14ac:dyDescent="0.35">
      <c r="C21" s="41" t="s">
        <v>75</v>
      </c>
      <c r="F21" s="42"/>
      <c r="G21" s="40">
        <f>SQRT(G20)</f>
        <v>2.4123534080904649</v>
      </c>
      <c r="H21" s="248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11.292386436340371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0.20617172718666196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0.33535935167413095</v>
      </c>
      <c r="G20" s="87">
        <f>Statistik!E13</f>
        <v>0.33535935167413095</v>
      </c>
      <c r="H20" s="87">
        <f>Statistik!E14</f>
        <v>0.10663254425250586</v>
      </c>
      <c r="I20" s="87">
        <f>Statistik!E15</f>
        <v>6.3979526551503518E-2</v>
      </c>
      <c r="J20" s="87">
        <f>Statistik!E16</f>
        <v>4.5745361484325016E-2</v>
      </c>
      <c r="K20" s="87">
        <f>Statistik!E17</f>
        <v>2.5911708253358926E-2</v>
      </c>
      <c r="L20" s="87">
        <f>Statistik!E18</f>
        <v>1.0023459159735551E-2</v>
      </c>
      <c r="M20" s="87">
        <f>Statistik!E19</f>
        <v>4.1586692258477288E-3</v>
      </c>
      <c r="N20" s="87">
        <f>Statistik!E20</f>
        <v>2.4312220089571339E-2</v>
      </c>
      <c r="O20" s="87">
        <f>Statistik!E21</f>
        <v>3.7108125399872044E-2</v>
      </c>
      <c r="P20" s="87">
        <f>Statistik!E22</f>
        <v>7.5709106419279163E-3</v>
      </c>
      <c r="Q20" s="87">
        <f>Statistik!E23</f>
        <v>3.838771593090211E-3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0.33535935167413095</v>
      </c>
      <c r="G15" s="124">
        <f>'Eintrag_Yu&amp;Stand'!G20</f>
        <v>0.33535935167413095</v>
      </c>
      <c r="H15" s="124">
        <f>'Eintrag_Yu&amp;Stand'!H20</f>
        <v>0.10663254425250586</v>
      </c>
      <c r="I15" s="124">
        <f>'Eintrag_Yu&amp;Stand'!I20</f>
        <v>6.3979526551503518E-2</v>
      </c>
      <c r="J15" s="124">
        <f>'Eintrag_Yu&amp;Stand'!J20</f>
        <v>4.5745361484325016E-2</v>
      </c>
      <c r="K15" s="125">
        <f>'Eintrag_Yu&amp;Stand'!K20</f>
        <v>2.5911708253358926E-2</v>
      </c>
      <c r="L15" s="124">
        <f>'Eintrag_Yu&amp;Stand'!L20</f>
        <v>1.0023459159735551E-2</v>
      </c>
      <c r="M15" s="124">
        <f>'Eintrag_Yu&amp;Stand'!M20</f>
        <v>4.1586692258477288E-3</v>
      </c>
      <c r="N15" s="124">
        <f>'Eintrag_Yu&amp;Stand'!N20</f>
        <v>2.4312220089571339E-2</v>
      </c>
      <c r="O15" s="124">
        <f>'Eintrag_Yu&amp;Stand'!O20</f>
        <v>3.7108125399872044E-2</v>
      </c>
      <c r="P15" s="124">
        <f>'Eintrag_Yu&amp;Stand'!P20</f>
        <v>7.5709106419279163E-3</v>
      </c>
      <c r="Q15" s="124">
        <f>'Eintrag_Yu&amp;Stand'!Q20</f>
        <v>3.838771593090211E-3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-4.249875003000006E-2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-3.5173397595399787E-2</v>
      </c>
      <c r="G295" s="178">
        <f t="shared" si="153"/>
        <v>-1.3818412373020285E-2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-2.672864204145475E-2</v>
      </c>
      <c r="G296" s="178">
        <f t="shared" si="156"/>
        <v>-2.1002621796688478E-2</v>
      </c>
      <c r="H296" s="178">
        <f t="shared" si="156"/>
        <v>-2.5211139306662899E-3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-2.0487277341565305E-2</v>
      </c>
      <c r="G297" s="178">
        <f t="shared" si="156"/>
        <v>-1.9137584710300654E-2</v>
      </c>
      <c r="H297" s="178">
        <f t="shared" si="156"/>
        <v>-4.7748408854156642E-3</v>
      </c>
      <c r="I297" s="178">
        <f t="shared" si="156"/>
        <v>-1.1309568663960005E-3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-1.1841134471658864E-2</v>
      </c>
      <c r="G298" s="179">
        <f t="shared" si="156"/>
        <v>-1.1609320174086892E-2</v>
      </c>
      <c r="H298" s="179">
        <f t="shared" si="156"/>
        <v>-3.4467950271478828E-3</v>
      </c>
      <c r="I298" s="179">
        <f t="shared" si="156"/>
        <v>-1.6385579474217679E-3</v>
      </c>
      <c r="J298" s="179">
        <f t="shared" si="156"/>
        <v>-4.5803753089038017E-4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-4.6085631509811369E-3</v>
      </c>
      <c r="G299" s="179">
        <f t="shared" si="156"/>
        <v>-4.5810628576410982E-3</v>
      </c>
      <c r="H299" s="179">
        <f t="shared" si="156"/>
        <v>-1.4279326337633944E-3</v>
      </c>
      <c r="I299" s="179">
        <f t="shared" si="156"/>
        <v>-8.0215268881305855E-4</v>
      </c>
      <c r="J299" s="179">
        <f t="shared" si="156"/>
        <v>-4.5319950471694244E-4</v>
      </c>
      <c r="K299" s="179">
        <f t="shared" si="156"/>
        <v>-1.0036253590605067E-4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-1.9158894236324562E-3</v>
      </c>
      <c r="G300" s="179">
        <f t="shared" si="160"/>
        <v>-1.912134772218963E-3</v>
      </c>
      <c r="H300" s="179">
        <f t="shared" si="160"/>
        <v>-6.0434141138586341E-4</v>
      </c>
      <c r="I300" s="179">
        <f t="shared" si="160"/>
        <v>-3.5573907951862968E-4</v>
      </c>
      <c r="J300" s="179">
        <f t="shared" si="160"/>
        <v>-2.3795774178246955E-4</v>
      </c>
      <c r="K300" s="179">
        <f t="shared" si="160"/>
        <v>-1.0650626658241492E-4</v>
      </c>
      <c r="L300" s="179">
        <f t="shared" si="160"/>
        <v>-1.6107567491094552E-5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-1.1208740753366359E-2</v>
      </c>
      <c r="G301" s="179">
        <f t="shared" si="160"/>
        <v>-1.120072972985672E-2</v>
      </c>
      <c r="H301" s="179">
        <f t="shared" si="160"/>
        <v>-3.5544146432344671E-3</v>
      </c>
      <c r="I301" s="179">
        <f t="shared" si="160"/>
        <v>-2.1203292407891783E-3</v>
      </c>
      <c r="J301" s="179">
        <f t="shared" si="160"/>
        <v>-1.4869893523878721E-3</v>
      </c>
      <c r="K301" s="179">
        <f t="shared" si="160"/>
        <v>-7.8798701367018974E-4</v>
      </c>
      <c r="L301" s="179">
        <f t="shared" si="160"/>
        <v>-2.4086127523417921E-4</v>
      </c>
      <c r="M301" s="179">
        <f t="shared" si="160"/>
        <v>-3.9069419020952743E-5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-1.7113124925053895E-2</v>
      </c>
      <c r="G302" s="179">
        <f t="shared" si="160"/>
        <v>-1.7108164268424975E-2</v>
      </c>
      <c r="H302" s="179">
        <f t="shared" si="160"/>
        <v>-5.4358825565366054E-3</v>
      </c>
      <c r="I302" s="179">
        <f t="shared" si="160"/>
        <v>-3.2553310409164571E-3</v>
      </c>
      <c r="J302" s="179">
        <f t="shared" si="160"/>
        <v>-2.3139487793559801E-3</v>
      </c>
      <c r="K302" s="179">
        <f t="shared" si="160"/>
        <v>-1.2855863042911713E-3</v>
      </c>
      <c r="L302" s="179">
        <f t="shared" si="160"/>
        <v>-4.6524855951157404E-4</v>
      </c>
      <c r="M302" s="179">
        <f t="shared" si="160"/>
        <v>-1.525274928834584E-4</v>
      </c>
      <c r="N302" s="179">
        <f t="shared" si="160"/>
        <v>-3.4861943126388608E-4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-3.4919250856125131E-3</v>
      </c>
      <c r="G303" s="179">
        <f t="shared" si="160"/>
        <v>-3.491478416011615E-3</v>
      </c>
      <c r="H303" s="179">
        <f t="shared" si="160"/>
        <v>-1.1098438161816541E-3</v>
      </c>
      <c r="I303" s="179">
        <f t="shared" si="160"/>
        <v>-6.6544378709965134E-4</v>
      </c>
      <c r="J303" s="179">
        <f t="shared" si="160"/>
        <v>-4.7487609279345955E-4</v>
      </c>
      <c r="K303" s="179">
        <f t="shared" si="160"/>
        <v>-2.6741257596005625E-4</v>
      </c>
      <c r="L303" s="179">
        <f t="shared" si="160"/>
        <v>-1.0146165028663823E-4</v>
      </c>
      <c r="M303" s="179">
        <f t="shared" si="160"/>
        <v>-3.9382283605024098E-5</v>
      </c>
      <c r="N303" s="179">
        <f t="shared" si="160"/>
        <v>-1.8192713342156088E-4</v>
      </c>
      <c r="O303" s="179">
        <f t="shared" si="160"/>
        <v>-1.0856131412164872E-4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-1.77066014904763E-3</v>
      </c>
      <c r="G304" s="179">
        <f t="shared" si="164"/>
        <v>-1.7705535645359221E-3</v>
      </c>
      <c r="H304" s="179">
        <f t="shared" si="164"/>
        <v>-5.6290088016185168E-4</v>
      </c>
      <c r="I304" s="179">
        <f t="shared" si="164"/>
        <v>-3.3764427155509352E-4</v>
      </c>
      <c r="J304" s="179">
        <f t="shared" si="164"/>
        <v>-2.4124374237239506E-4</v>
      </c>
      <c r="K304" s="179">
        <f t="shared" si="164"/>
        <v>-1.3638218352573516E-4</v>
      </c>
      <c r="L304" s="179">
        <f t="shared" si="164"/>
        <v>-5.2444213114427908E-5</v>
      </c>
      <c r="M304" s="179">
        <f t="shared" si="164"/>
        <v>-2.133605268236637E-5</v>
      </c>
      <c r="N304" s="179">
        <f t="shared" si="164"/>
        <v>-1.1658108810299022E-4</v>
      </c>
      <c r="O304" s="179">
        <f t="shared" si="164"/>
        <v>-1.40112027050928E-4</v>
      </c>
      <c r="P304" s="179">
        <f t="shared" si="164"/>
        <v>-1.098236078431509E-5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-3.5846967256465841E-3</v>
      </c>
      <c r="G422" s="179">
        <f t="shared" si="255"/>
        <v>-5.398787073396912E-4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-4.0194107318936552E-3</v>
      </c>
      <c r="G423" s="179">
        <f t="shared" si="258"/>
        <v>-2.5282518837095266E-3</v>
      </c>
      <c r="H423" s="179">
        <f t="shared" si="258"/>
        <v>-1.7518126641100822E-5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-3.5161827735995794E-3</v>
      </c>
      <c r="G424" s="179">
        <f t="shared" si="258"/>
        <v>-3.0752425297433639E-3</v>
      </c>
      <c r="H424" s="179">
        <f t="shared" si="258"/>
        <v>-1.2895971155795613E-4</v>
      </c>
      <c r="I424" s="179">
        <f t="shared" si="258"/>
        <v>-3.5225154450271738E-6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-2.2192319866956179E-3</v>
      </c>
      <c r="G425" s="179">
        <f t="shared" si="258"/>
        <v>-2.1298040807300705E-3</v>
      </c>
      <c r="H425" s="179">
        <f t="shared" si="258"/>
        <v>-1.5437387927683235E-4</v>
      </c>
      <c r="I425" s="179">
        <f t="shared" si="258"/>
        <v>-2.791952850698088E-5</v>
      </c>
      <c r="J425" s="179">
        <f t="shared" si="258"/>
        <v>-1.5517607513093391E-6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-9.1500682201000683E-4</v>
      </c>
      <c r="G426" s="179">
        <f t="shared" si="258"/>
        <v>-9.0277730267486044E-4</v>
      </c>
      <c r="H426" s="179">
        <f t="shared" si="258"/>
        <v>-8.1784569996903614E-5</v>
      </c>
      <c r="I426" s="179">
        <f t="shared" si="258"/>
        <v>-2.4074856985218094E-5</v>
      </c>
      <c r="J426" s="179">
        <f t="shared" si="258"/>
        <v>-7.2462329675698491E-6</v>
      </c>
      <c r="K426" s="179">
        <f t="shared" si="258"/>
        <v>-2.723758814301652E-7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-3.8837782917177196E-4</v>
      </c>
      <c r="G427" s="179">
        <f t="shared" si="262"/>
        <v>-3.8650818435718927E-4</v>
      </c>
      <c r="H427" s="179">
        <f t="shared" si="262"/>
        <v>-3.7512664709800558E-5</v>
      </c>
      <c r="I427" s="179">
        <f t="shared" si="262"/>
        <v>-1.2626270398596521E-5</v>
      </c>
      <c r="J427" s="179">
        <f t="shared" si="262"/>
        <v>-5.5045345417289255E-6</v>
      </c>
      <c r="K427" s="179">
        <f t="shared" si="262"/>
        <v>-1.0370110588307185E-6</v>
      </c>
      <c r="L427" s="179">
        <f t="shared" si="262"/>
        <v>-1.6136279329071849E-8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-2.1365213591122145E-3</v>
      </c>
      <c r="G428" s="179">
        <f t="shared" si="262"/>
        <v>-2.132427419468912E-3</v>
      </c>
      <c r="H428" s="179">
        <f t="shared" si="262"/>
        <v>-1.7857642884128928E-4</v>
      </c>
      <c r="I428" s="179">
        <f t="shared" si="262"/>
        <v>-5.0960686874072817E-5</v>
      </c>
      <c r="J428" s="179">
        <f t="shared" si="262"/>
        <v>-1.8909696726368671E-5</v>
      </c>
      <c r="K428" s="179">
        <f t="shared" si="262"/>
        <v>-7.010782190359427E-7</v>
      </c>
      <c r="L428" s="179">
        <f t="shared" si="262"/>
        <v>1.540457917581283E-6</v>
      </c>
      <c r="M428" s="179">
        <f t="shared" si="262"/>
        <v>1.3449604426467391E-7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-3.1295032809929928E-3</v>
      </c>
      <c r="G429" s="179">
        <f t="shared" si="262"/>
        <v>-3.1268986425345728E-3</v>
      </c>
      <c r="H429" s="179">
        <f t="shared" si="262"/>
        <v>-2.3131786326171936E-4</v>
      </c>
      <c r="I429" s="179">
        <f t="shared" si="262"/>
        <v>-5.3392166136934938E-5</v>
      </c>
      <c r="J429" s="179">
        <f t="shared" si="262"/>
        <v>-1.2109544033537899E-5</v>
      </c>
      <c r="K429" s="179">
        <f t="shared" si="262"/>
        <v>8.5402617920247915E-6</v>
      </c>
      <c r="L429" s="179">
        <f t="shared" si="262"/>
        <v>7.0093042115856336E-6</v>
      </c>
      <c r="M429" s="179">
        <f t="shared" si="262"/>
        <v>2.249493124711225E-6</v>
      </c>
      <c r="N429" s="179">
        <f t="shared" si="262"/>
        <v>7.6198003099888526E-7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-7.0199757220881049E-4</v>
      </c>
      <c r="G430" s="179">
        <f t="shared" si="262"/>
        <v>-7.0172779728046059E-4</v>
      </c>
      <c r="H430" s="179">
        <f t="shared" si="262"/>
        <v>-6.737449245158195E-5</v>
      </c>
      <c r="I430" s="179">
        <f t="shared" si="262"/>
        <v>-2.2976085183309132E-5</v>
      </c>
      <c r="J430" s="179">
        <f t="shared" si="262"/>
        <v>-1.106484088659754E-5</v>
      </c>
      <c r="K430" s="179">
        <f t="shared" si="262"/>
        <v>-2.971661275973894E-6</v>
      </c>
      <c r="L430" s="179">
        <f t="shared" si="262"/>
        <v>-1.4764216514506785E-7</v>
      </c>
      <c r="M430" s="179">
        <f t="shared" si="262"/>
        <v>7.4749282641851161E-8</v>
      </c>
      <c r="N430" s="179">
        <f t="shared" si="262"/>
        <v>-1.3632490002602856E-6</v>
      </c>
      <c r="O430" s="179">
        <f t="shared" si="262"/>
        <v>-5.4772884757511239E-7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-3.6006198039356251E-4</v>
      </c>
      <c r="G431" s="179">
        <f t="shared" si="264"/>
        <v>-3.5999512619195483E-4</v>
      </c>
      <c r="H431" s="179">
        <f t="shared" si="264"/>
        <v>-3.5478282357871521E-5</v>
      </c>
      <c r="I431" s="179">
        <f t="shared" si="264"/>
        <v>-1.2444006499170778E-5</v>
      </c>
      <c r="J431" s="179">
        <f t="shared" si="264"/>
        <v>-6.1879784735608138E-6</v>
      </c>
      <c r="K431" s="179">
        <f t="shared" si="264"/>
        <v>-1.8373341028011418E-6</v>
      </c>
      <c r="L431" s="179">
        <f t="shared" si="264"/>
        <v>-1.964969518723002E-7</v>
      </c>
      <c r="M431" s="179">
        <f t="shared" si="264"/>
        <v>-4.0480178511429353E-9</v>
      </c>
      <c r="N431" s="179">
        <f t="shared" si="264"/>
        <v>-1.3259765096310826E-6</v>
      </c>
      <c r="O431" s="179">
        <f t="shared" si="264"/>
        <v>-2.0770206366885574E-6</v>
      </c>
      <c r="P431" s="179">
        <f t="shared" si="264"/>
        <v>-6.8368945818638324E-9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1.5721963605297038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1.5064804908822624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1.448468683363803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1.4037324536746738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1.3836229438702858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1.3756040566436725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1.4056482415261611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0.10319730236781632</v>
      </c>
      <c r="G552" s="175">
        <f t="shared" si="358"/>
        <v>6.1550965267723537E-2</v>
      </c>
      <c r="H552" s="175">
        <f t="shared" si="358"/>
        <v>1.8512117394459602E-2</v>
      </c>
      <c r="I552" s="175">
        <f t="shared" si="358"/>
        <v>4.9607073770543209E-3</v>
      </c>
      <c r="J552" s="175">
        <f t="shared" si="358"/>
        <v>1.2500297076184952E-3</v>
      </c>
      <c r="K552" s="175">
        <f t="shared" si="358"/>
        <v>3.1803290247837539E-4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0.11963655516528245</v>
      </c>
      <c r="F553" s="179">
        <f t="shared" si="358"/>
        <v>0</v>
      </c>
      <c r="G553" s="179">
        <f t="shared" si="358"/>
        <v>9.2852276072486195E-2</v>
      </c>
      <c r="H553" s="179">
        <f t="shared" si="358"/>
        <v>5.8893637359362316E-2</v>
      </c>
      <c r="I553" s="179">
        <f t="shared" si="358"/>
        <v>1.8822126135437926E-2</v>
      </c>
      <c r="J553" s="179">
        <f t="shared" si="358"/>
        <v>4.9398664150680392E-3</v>
      </c>
      <c r="K553" s="179">
        <f t="shared" si="358"/>
        <v>1.2687291699448181E-3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0.47841817620664201</v>
      </c>
      <c r="F554" s="179">
        <f t="shared" si="358"/>
        <v>0.10741135397189869</v>
      </c>
      <c r="G554" s="179">
        <f t="shared" si="358"/>
        <v>0</v>
      </c>
      <c r="H554" s="179">
        <f t="shared" si="358"/>
        <v>8.5413912299449002E-2</v>
      </c>
      <c r="I554" s="179">
        <f t="shared" si="358"/>
        <v>5.8229619141040724E-2</v>
      </c>
      <c r="J554" s="179">
        <f t="shared" si="358"/>
        <v>1.8450924109753724E-2</v>
      </c>
      <c r="K554" s="179">
        <f t="shared" si="358"/>
        <v>4.9395833309004563E-3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0.74561426284588872</v>
      </c>
      <c r="F555" s="179">
        <f t="shared" si="358"/>
        <v>0.46285893296490516</v>
      </c>
      <c r="G555" s="179">
        <f t="shared" si="358"/>
        <v>0.10242464490687959</v>
      </c>
      <c r="H555" s="179">
        <f t="shared" si="358"/>
        <v>0</v>
      </c>
      <c r="I555" s="179">
        <f t="shared" si="358"/>
        <v>8.0857751596314587E-2</v>
      </c>
      <c r="J555" s="179">
        <f t="shared" si="358"/>
        <v>5.7705177497496561E-2</v>
      </c>
      <c r="K555" s="179">
        <f t="shared" si="358"/>
        <v>1.8804408759561821E-2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0.8775386748497318</v>
      </c>
      <c r="F556" s="179">
        <f t="shared" si="358"/>
        <v>0.73195935542163171</v>
      </c>
      <c r="G556" s="179">
        <f t="shared" si="358"/>
        <v>0.44337777759879166</v>
      </c>
      <c r="H556" s="179">
        <f t="shared" si="358"/>
        <v>8.9669823045081393E-2</v>
      </c>
      <c r="I556" s="179">
        <f t="shared" si="358"/>
        <v>0</v>
      </c>
      <c r="J556" s="179">
        <f t="shared" si="358"/>
        <v>8.0329005906729214E-2</v>
      </c>
      <c r="K556" s="179">
        <f t="shared" si="358"/>
        <v>5.8376908501485171E-2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0.941184418179278</v>
      </c>
      <c r="F557" s="179">
        <f t="shared" si="358"/>
        <v>0.87324097118631605</v>
      </c>
      <c r="G557" s="179">
        <f t="shared" si="358"/>
        <v>0.72498387792820917</v>
      </c>
      <c r="H557" s="179">
        <f t="shared" si="358"/>
        <v>0.42989439890739156</v>
      </c>
      <c r="I557" s="179">
        <f t="shared" si="358"/>
        <v>9.2369719066816097E-2</v>
      </c>
      <c r="J557" s="179">
        <f t="shared" si="358"/>
        <v>0</v>
      </c>
      <c r="K557" s="179">
        <f t="shared" si="358"/>
        <v>8.5756662379769741E-2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0.97127603633234927</v>
      </c>
      <c r="F558" s="179">
        <f t="shared" si="358"/>
        <v>0.93923063744163071</v>
      </c>
      <c r="G558" s="179">
        <f t="shared" si="358"/>
        <v>0.87012055199948624</v>
      </c>
      <c r="H558" s="179">
        <f t="shared" si="358"/>
        <v>0.71688324219199762</v>
      </c>
      <c r="I558" s="179">
        <f t="shared" si="358"/>
        <v>0.43137717534361703</v>
      </c>
      <c r="J558" s="179">
        <f t="shared" si="358"/>
        <v>9.1065615102718295E-2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0.98581839928190063</v>
      </c>
      <c r="F559" s="179">
        <f t="shared" si="358"/>
        <v>0.97036053031212532</v>
      </c>
      <c r="G559" s="179">
        <f t="shared" si="358"/>
        <v>0.9378638363864652</v>
      </c>
      <c r="H559" s="179">
        <f t="shared" si="358"/>
        <v>0.86651206474791742</v>
      </c>
      <c r="I559" s="179">
        <f t="shared" si="358"/>
        <v>0.71772299586704935</v>
      </c>
      <c r="J559" s="179">
        <f t="shared" si="358"/>
        <v>0.42865949772786688</v>
      </c>
      <c r="K559" s="179">
        <f t="shared" si="358"/>
        <v>9.5879580258509831E-2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0.99295543033526723</v>
      </c>
      <c r="F560" s="179">
        <f t="shared" si="358"/>
        <v>0.98537745576198887</v>
      </c>
      <c r="G560" s="179">
        <f t="shared" si="358"/>
        <v>0.96973736819713141</v>
      </c>
      <c r="H560" s="179">
        <f t="shared" si="358"/>
        <v>0.93629021576271221</v>
      </c>
      <c r="I560" s="179">
        <f t="shared" si="358"/>
        <v>0.86704580176471691</v>
      </c>
      <c r="J560" s="179">
        <f t="shared" si="358"/>
        <v>0.71609357622566294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0.43854202498366329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0.99648941192278861</v>
      </c>
      <c r="F561" s="179">
        <f t="shared" si="358"/>
        <v>0.99273933484718024</v>
      </c>
      <c r="G561" s="179">
        <f t="shared" si="358"/>
        <v>0.9850822986163873</v>
      </c>
      <c r="H561" s="179">
        <f t="shared" si="358"/>
        <v>0.96902222687931905</v>
      </c>
      <c r="I561" s="179">
        <f t="shared" si="358"/>
        <v>0.93659920030288701</v>
      </c>
      <c r="J561" s="179">
        <f t="shared" si="358"/>
        <v>0.86633480203618207</v>
      </c>
      <c r="K561" s="179">
        <f t="shared" si="358"/>
        <v>0.72200105376334622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0.99824764735210136</v>
      </c>
      <c r="F562" s="179">
        <f t="shared" si="358"/>
        <v>0.99638247936415458</v>
      </c>
      <c r="G562" s="179">
        <f t="shared" si="358"/>
        <v>0.99259602312645456</v>
      </c>
      <c r="H562" s="179">
        <f t="shared" si="358"/>
        <v>0.98474424311734543</v>
      </c>
      <c r="I562" s="179">
        <f t="shared" si="358"/>
        <v>0.9691887129955582</v>
      </c>
      <c r="J562" s="179">
        <f t="shared" si="358"/>
        <v>0.93629625668913108</v>
      </c>
      <c r="K562" s="179">
        <f t="shared" si="358"/>
        <v>0.86892410051090052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0.99912456116234583</v>
      </c>
      <c r="F563" s="179">
        <f t="shared" si="358"/>
        <v>0.99819446246840593</v>
      </c>
      <c r="G563" s="179">
        <f t="shared" si="358"/>
        <v>0.99631190966223504</v>
      </c>
      <c r="H563" s="179">
        <f t="shared" si="358"/>
        <v>0.99243206164279996</v>
      </c>
      <c r="I563" s="179">
        <f t="shared" si="358"/>
        <v>0.98483063785609526</v>
      </c>
      <c r="J563" s="179">
        <f t="shared" si="358"/>
        <v>0.96905346586982632</v>
      </c>
      <c r="K563" s="179">
        <f t="shared" si="358"/>
        <v>0.93740617468114651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0.999558963451465</v>
      </c>
      <c r="F564" s="179">
        <f t="shared" si="358"/>
        <v>0.99909081718334181</v>
      </c>
      <c r="G564" s="179">
        <f t="shared" si="358"/>
        <v>0.99814469890047608</v>
      </c>
      <c r="H564" s="179">
        <f t="shared" si="358"/>
        <v>0.99620094481993138</v>
      </c>
      <c r="I564" s="179">
        <f t="shared" si="358"/>
        <v>0.99241537809021896</v>
      </c>
      <c r="J564" s="179">
        <f t="shared" si="358"/>
        <v>0.98464358086339465</v>
      </c>
      <c r="K564" s="179">
        <f t="shared" si="358"/>
        <v>0.96930066996589848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0.99978302893874715</v>
      </c>
      <c r="F565" s="179">
        <f t="shared" si="358"/>
        <v>0.99955282987227578</v>
      </c>
      <c r="G565" s="179">
        <f t="shared" si="358"/>
        <v>0.99908796485222562</v>
      </c>
      <c r="H565" s="179">
        <f t="shared" si="358"/>
        <v>0.99813450576065965</v>
      </c>
      <c r="I565" s="179">
        <f t="shared" si="358"/>
        <v>0.99628351760520628</v>
      </c>
      <c r="J565" s="179">
        <f t="shared" si="358"/>
        <v>0.99250652723358024</v>
      </c>
      <c r="K565" s="179">
        <f t="shared" si="358"/>
        <v>0.98512270069007524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0.9999727086422302</v>
      </c>
      <c r="F566" s="179">
        <f t="shared" si="358"/>
        <v>0.99994376503299132</v>
      </c>
      <c r="G566" s="179">
        <f t="shared" si="358"/>
        <v>0.99988535518860022</v>
      </c>
      <c r="H566" s="179">
        <f t="shared" si="358"/>
        <v>0.99976572408971065</v>
      </c>
      <c r="I566" s="179">
        <f t="shared" si="358"/>
        <v>0.99953412186020085</v>
      </c>
      <c r="J566" s="179">
        <f t="shared" si="358"/>
        <v>0.9990640838772098</v>
      </c>
      <c r="K566" s="179">
        <f t="shared" si="358"/>
        <v>0.99815356164029911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0.99999958014386292</v>
      </c>
      <c r="F567" s="179">
        <f t="shared" si="358"/>
        <v>0.99999913489447012</v>
      </c>
      <c r="G567" s="179">
        <f t="shared" si="358"/>
        <v>0.99999823644118613</v>
      </c>
      <c r="H567" s="179">
        <f t="shared" si="358"/>
        <v>0.99999639666248674</v>
      </c>
      <c r="I567" s="179">
        <f t="shared" si="358"/>
        <v>0.99999283632040892</v>
      </c>
      <c r="J567" s="179">
        <f t="shared" si="358"/>
        <v>0.99998561626621785</v>
      </c>
      <c r="K567" s="179">
        <f t="shared" si="358"/>
        <v>0.99997164918585413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0.99999999999999978</v>
      </c>
      <c r="F568" s="179">
        <f t="shared" si="372"/>
        <v>0.99999999999999978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0.99999999999999989</v>
      </c>
      <c r="J568" s="179">
        <f t="shared" si="372"/>
        <v>0.99999999999999989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0.99999999999999978</v>
      </c>
      <c r="F569" s="179">
        <f t="shared" si="372"/>
        <v>0.99999999999999978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0.99999999999999989</v>
      </c>
      <c r="J569" s="179">
        <f t="shared" si="372"/>
        <v>0.99999999999999989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0.99999999999999978</v>
      </c>
      <c r="F570" s="179">
        <f t="shared" si="372"/>
        <v>0.99999999999999978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0.99999999999999989</v>
      </c>
      <c r="J570" s="179">
        <f t="shared" si="372"/>
        <v>0.99999999999999989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0.99999999999999978</v>
      </c>
      <c r="F571" s="179">
        <f t="shared" si="372"/>
        <v>0.99999999999999978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0.99999999999999989</v>
      </c>
      <c r="J571" s="179">
        <f t="shared" si="372"/>
        <v>0.99999999999999989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0.99999999999999978</v>
      </c>
      <c r="F572" s="179">
        <f t="shared" si="372"/>
        <v>0.99999999999999978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0.99999999999999989</v>
      </c>
      <c r="J572" s="179">
        <f t="shared" si="372"/>
        <v>0.99999999999999989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0.99999999999999978</v>
      </c>
      <c r="F573" s="179">
        <f t="shared" si="372"/>
        <v>0.99999999999999978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0.99999999999999989</v>
      </c>
      <c r="J573" s="179">
        <f t="shared" si="372"/>
        <v>0.99999999999999989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0.99999999999999978</v>
      </c>
      <c r="F574" s="179">
        <f t="shared" si="372"/>
        <v>0.99999999999999978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0.99999999999999989</v>
      </c>
      <c r="J574" s="179">
        <f t="shared" si="372"/>
        <v>0.99999999999999989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0.99999999999999978</v>
      </c>
      <c r="F575" s="179">
        <f t="shared" si="372"/>
        <v>0.99999999999999978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0.99999999999999989</v>
      </c>
      <c r="J575" s="179">
        <f t="shared" si="372"/>
        <v>0.99999999999999989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0.99999999999999978</v>
      </c>
      <c r="F576" s="179">
        <f t="shared" si="372"/>
        <v>0.99999999999999978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0.99999999999999989</v>
      </c>
      <c r="J576" s="179">
        <f t="shared" si="372"/>
        <v>0.99999999999999989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0.99999999999999978</v>
      </c>
      <c r="F577" s="179">
        <f t="shared" si="372"/>
        <v>0.99999999999999978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0.99999999999999989</v>
      </c>
      <c r="J577" s="179">
        <f t="shared" si="372"/>
        <v>0.99999999999999989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0.99999999999999978</v>
      </c>
      <c r="F578" s="179">
        <f t="shared" si="372"/>
        <v>0.99999999999999978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0.99999999999999989</v>
      </c>
      <c r="J578" s="179">
        <f t="shared" si="372"/>
        <v>0.99999999999999989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0.99999999999999978</v>
      </c>
      <c r="F579" s="179">
        <f t="shared" si="372"/>
        <v>0.99999999999999978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0.99999999999999989</v>
      </c>
      <c r="J579" s="179">
        <f t="shared" si="372"/>
        <v>0.99999999999999989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0.99999999999999978</v>
      </c>
      <c r="F580" s="179">
        <f t="shared" si="372"/>
        <v>0.99999999999999978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0.99999999999999989</v>
      </c>
      <c r="J580" s="179">
        <f t="shared" si="372"/>
        <v>0.99999999999999989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0.99999999999999978</v>
      </c>
      <c r="F581" s="179">
        <f t="shared" si="372"/>
        <v>0.99999999999999978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0.99999999999999989</v>
      </c>
      <c r="J581" s="179">
        <f t="shared" si="372"/>
        <v>0.99999999999999989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0.99999999999999978</v>
      </c>
      <c r="F582" s="179">
        <f t="shared" si="372"/>
        <v>0.99999999999999978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0.99999999999999989</v>
      </c>
      <c r="J582" s="179">
        <f t="shared" si="372"/>
        <v>0.99999999999999989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0.99999999999999978</v>
      </c>
      <c r="F583" s="179">
        <f t="shared" si="372"/>
        <v>0.99999999999999978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0.99999999999999989</v>
      </c>
      <c r="J583" s="179">
        <f t="shared" si="372"/>
        <v>0.99999999999999989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0.99999999999999978</v>
      </c>
      <c r="F584" s="179">
        <f t="shared" si="381"/>
        <v>0.99999999999999978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0.99999999999999989</v>
      </c>
      <c r="J584" s="179">
        <f t="shared" si="381"/>
        <v>0.99999999999999989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0.99999999999999978</v>
      </c>
      <c r="F585" s="179">
        <f t="shared" si="381"/>
        <v>0.99999999999999978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0.99999999999999989</v>
      </c>
      <c r="J585" s="179">
        <f t="shared" si="381"/>
        <v>0.99999999999999989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0.99999999999999978</v>
      </c>
      <c r="F586" s="179">
        <f t="shared" si="381"/>
        <v>0.99999999999999978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0.99999999999999989</v>
      </c>
      <c r="J586" s="179">
        <f t="shared" si="381"/>
        <v>0.99999999999999989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0.99999999999999978</v>
      </c>
      <c r="F587" s="179">
        <f t="shared" si="381"/>
        <v>0.99999999999999978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0.99999999999999989</v>
      </c>
      <c r="J587" s="179">
        <f t="shared" si="381"/>
        <v>0.99999999999999989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0.99999999999999978</v>
      </c>
      <c r="F588" s="179">
        <f t="shared" si="381"/>
        <v>0.99999999999999978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0.99999999999999989</v>
      </c>
      <c r="J588" s="179">
        <f t="shared" si="381"/>
        <v>0.99999999999999989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0.99999999999999978</v>
      </c>
      <c r="F589" s="179">
        <f t="shared" si="381"/>
        <v>0.99999999999999978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0.99999999999999989</v>
      </c>
      <c r="J589" s="179">
        <f t="shared" si="381"/>
        <v>0.99999999999999989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0.99999999999999978</v>
      </c>
      <c r="F590" s="179">
        <f t="shared" si="381"/>
        <v>0.99999999999999978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0.99999999999999989</v>
      </c>
      <c r="J590" s="179">
        <f t="shared" si="381"/>
        <v>0.99999999999999989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0.99999999999999978</v>
      </c>
      <c r="F591" s="179">
        <f t="shared" si="381"/>
        <v>0.99999999999999978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0.99999999999999989</v>
      </c>
      <c r="J591" s="179">
        <f t="shared" si="381"/>
        <v>0.99999999999999989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0.99999999999999978</v>
      </c>
      <c r="F592" s="179">
        <f t="shared" si="381"/>
        <v>0.99999999999999978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0.99999999999999989</v>
      </c>
      <c r="J592" s="179">
        <f t="shared" si="381"/>
        <v>0.99999999999999989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0.99999999999999978</v>
      </c>
      <c r="F593" s="179">
        <f t="shared" si="381"/>
        <v>0.99999999999999978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0.99999999999999989</v>
      </c>
      <c r="J593" s="179">
        <f t="shared" si="381"/>
        <v>0.99999999999999989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0.99999999999999978</v>
      </c>
      <c r="F594" s="179">
        <f t="shared" si="381"/>
        <v>0.99999999999999978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0.99999999999999989</v>
      </c>
      <c r="J594" s="179">
        <f t="shared" si="381"/>
        <v>0.99999999999999989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0.99999999999999978</v>
      </c>
      <c r="F595" s="179">
        <f t="shared" si="381"/>
        <v>0.99999999999999978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0.99999999999999989</v>
      </c>
      <c r="J595" s="179">
        <f t="shared" si="381"/>
        <v>0.99999999999999989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0.99999999999999978</v>
      </c>
      <c r="F596" s="179">
        <f t="shared" si="381"/>
        <v>0.99999999999999978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0.99999999999999989</v>
      </c>
      <c r="J596" s="179">
        <f t="shared" si="381"/>
        <v>0.99999999999999989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0.99999999999999978</v>
      </c>
      <c r="F597" s="179">
        <f t="shared" si="381"/>
        <v>0.99999999999999978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0.99999999999999989</v>
      </c>
      <c r="J597" s="179">
        <f t="shared" si="381"/>
        <v>0.99999999999999989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0.99999999999999978</v>
      </c>
      <c r="F598" s="179">
        <f t="shared" si="381"/>
        <v>0.99999999999999978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0.99999999999999989</v>
      </c>
      <c r="J598" s="179">
        <f t="shared" si="381"/>
        <v>0.99999999999999989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0.99999999999999978</v>
      </c>
      <c r="F599" s="179">
        <f t="shared" si="381"/>
        <v>0.99999999999999978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0.99999999999999989</v>
      </c>
      <c r="J599" s="179">
        <f t="shared" si="381"/>
        <v>0.99999999999999989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0.99999999999999978</v>
      </c>
      <c r="F600" s="179">
        <f t="shared" si="389"/>
        <v>0.99999999999999978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0.99999999999999989</v>
      </c>
      <c r="J600" s="179">
        <f t="shared" si="389"/>
        <v>0.99999999999999989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0.99999999999999978</v>
      </c>
      <c r="F601" s="179">
        <f t="shared" si="389"/>
        <v>0.99999999999999978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0.99999999999999989</v>
      </c>
      <c r="J601" s="179">
        <f t="shared" si="389"/>
        <v>0.99999999999999989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0.99999999999999978</v>
      </c>
      <c r="F602" s="179">
        <f t="shared" si="389"/>
        <v>0.99999999999999978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0.99999999999999989</v>
      </c>
      <c r="J602" s="179">
        <f t="shared" si="389"/>
        <v>0.99999999999999989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0.99999999999999978</v>
      </c>
      <c r="F603" s="179">
        <f t="shared" si="389"/>
        <v>0.99999999999999978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0.99999999999999989</v>
      </c>
      <c r="J603" s="179">
        <f t="shared" si="389"/>
        <v>0.99999999999999989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0.99999999999999978</v>
      </c>
      <c r="F604" s="179">
        <f t="shared" si="389"/>
        <v>0.99999999999999978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0.99999999999999989</v>
      </c>
      <c r="J604" s="179">
        <f t="shared" si="389"/>
        <v>0.99999999999999989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0.99999999999999978</v>
      </c>
      <c r="F605" s="179">
        <f t="shared" si="389"/>
        <v>0.99999999999999978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0.99999999999999989</v>
      </c>
      <c r="J605" s="179">
        <f t="shared" si="389"/>
        <v>0.99999999999999989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0.99999999999999978</v>
      </c>
      <c r="F606" s="179">
        <f t="shared" si="389"/>
        <v>0.99999999999999978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0.99999999999999989</v>
      </c>
      <c r="J606" s="179">
        <f t="shared" si="389"/>
        <v>0.99999999999999989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0.99999999999999978</v>
      </c>
      <c r="F607" s="179">
        <f t="shared" si="389"/>
        <v>0.99999999999999978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0.99999999999999989</v>
      </c>
      <c r="J607" s="179">
        <f t="shared" si="389"/>
        <v>0.99999999999999989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0.99999999999999978</v>
      </c>
      <c r="F608" s="179">
        <f t="shared" si="389"/>
        <v>0.99999999999999978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0.99999999999999989</v>
      </c>
      <c r="J608" s="179">
        <f t="shared" si="389"/>
        <v>0.99999999999999989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0.99999999999999978</v>
      </c>
      <c r="F609" s="179">
        <f t="shared" si="389"/>
        <v>0.99999999999999978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0.99999999999999989</v>
      </c>
      <c r="J609" s="179">
        <f t="shared" si="389"/>
        <v>0.99999999999999989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0.99999999999999978</v>
      </c>
      <c r="F610" s="179">
        <f t="shared" si="389"/>
        <v>0.99999999999999978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0.99999999999999989</v>
      </c>
      <c r="J610" s="179">
        <f t="shared" si="389"/>
        <v>0.99999999999999989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0.99999999999999978</v>
      </c>
      <c r="F611" s="179">
        <f t="shared" si="389"/>
        <v>0.99999999999999978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0.99999999999999989</v>
      </c>
      <c r="J611" s="179">
        <f t="shared" si="389"/>
        <v>0.99999999999999989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0.99999999999999978</v>
      </c>
      <c r="F612" s="179">
        <f t="shared" si="389"/>
        <v>0.99999999999999978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0.99999999999999989</v>
      </c>
      <c r="J612" s="179">
        <f t="shared" si="389"/>
        <v>0.99999999999999989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0.99999999999999978</v>
      </c>
      <c r="F613" s="179">
        <f t="shared" si="389"/>
        <v>0.99999999999999978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0.99999999999999989</v>
      </c>
      <c r="J613" s="179">
        <f t="shared" si="389"/>
        <v>0.99999999999999989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0.99999999999999978</v>
      </c>
      <c r="F614" s="179">
        <f t="shared" si="389"/>
        <v>0.99999999999999978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0.99999999999999989</v>
      </c>
      <c r="J614" s="179">
        <f t="shared" si="389"/>
        <v>0.99999999999999989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0.99999999999999978</v>
      </c>
      <c r="F615" s="179">
        <f t="shared" si="389"/>
        <v>0.99999999999999978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0.99999999999999989</v>
      </c>
      <c r="J615" s="179">
        <f t="shared" si="389"/>
        <v>0.99999999999999989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0.99999999999999978</v>
      </c>
      <c r="F616" s="179">
        <f t="shared" si="398"/>
        <v>0.99999999999999978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0.99999999999999989</v>
      </c>
      <c r="J616" s="179">
        <f t="shared" si="398"/>
        <v>0.99999999999999989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0.99999999999999978</v>
      </c>
      <c r="F617" s="179">
        <f t="shared" si="398"/>
        <v>0.99999999999999978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0.99999999999999989</v>
      </c>
      <c r="J617" s="179">
        <f t="shared" si="398"/>
        <v>0.99999999999999989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0.99999999999999978</v>
      </c>
      <c r="F618" s="179">
        <f t="shared" si="398"/>
        <v>0.99999999999999978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0.99999999999999989</v>
      </c>
      <c r="J618" s="179">
        <f t="shared" si="398"/>
        <v>0.99999999999999989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0.99999999999999978</v>
      </c>
      <c r="F619" s="179">
        <f t="shared" si="398"/>
        <v>0.99999999999999978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0.99999999999999989</v>
      </c>
      <c r="J619" s="179">
        <f t="shared" si="398"/>
        <v>0.99999999999999989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0.99999999999999978</v>
      </c>
      <c r="F620" s="179">
        <f t="shared" si="398"/>
        <v>0.99999999999999978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0.99999999999999989</v>
      </c>
      <c r="J620" s="179">
        <f t="shared" si="398"/>
        <v>0.99999999999999989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0.99999999999999978</v>
      </c>
      <c r="F621" s="179">
        <f t="shared" si="398"/>
        <v>0.99999999999999978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0.99999999999999989</v>
      </c>
      <c r="J621" s="179">
        <f t="shared" si="398"/>
        <v>0.99999999999999989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0.99999999999999978</v>
      </c>
      <c r="F622" s="179">
        <f t="shared" si="398"/>
        <v>0.99999999999999978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0.99999999999999989</v>
      </c>
      <c r="J622" s="179">
        <f t="shared" si="398"/>
        <v>0.99999999999999989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0.99999999999999978</v>
      </c>
      <c r="F623" s="179">
        <f t="shared" si="398"/>
        <v>0.99999999999999978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0.99999999999999989</v>
      </c>
      <c r="J623" s="179">
        <f t="shared" si="398"/>
        <v>0.99999999999999989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0.99999999999999978</v>
      </c>
      <c r="F624" s="179">
        <f t="shared" si="398"/>
        <v>0.99999999999999978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0.99999999999999989</v>
      </c>
      <c r="J624" s="179">
        <f t="shared" si="398"/>
        <v>0.99999999999999989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0.99999999999999978</v>
      </c>
      <c r="F625" s="179">
        <f t="shared" si="398"/>
        <v>0.99999999999999978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0.99999999999999989</v>
      </c>
      <c r="J625" s="179">
        <f t="shared" si="398"/>
        <v>0.99999999999999989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0.99999999999999978</v>
      </c>
      <c r="F626" s="179">
        <f t="shared" si="398"/>
        <v>0.99999999999999978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0.99999999999999989</v>
      </c>
      <c r="J626" s="179">
        <f t="shared" si="398"/>
        <v>0.99999999999999989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0.99999999999999978</v>
      </c>
      <c r="F627" s="179">
        <f t="shared" si="398"/>
        <v>0.99999999999999978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0.99999999999999989</v>
      </c>
      <c r="J627" s="179">
        <f t="shared" si="398"/>
        <v>0.99999999999999989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0.99999999999999978</v>
      </c>
      <c r="F628" s="179">
        <f t="shared" si="398"/>
        <v>0.99999999999999978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0.99999999999999989</v>
      </c>
      <c r="J628" s="179">
        <f t="shared" si="398"/>
        <v>0.99999999999999989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0.99999999999999978</v>
      </c>
      <c r="F629" s="179">
        <f t="shared" si="398"/>
        <v>0.99999999999999978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0.99999999999999989</v>
      </c>
      <c r="J629" s="179">
        <f t="shared" si="398"/>
        <v>0.99999999999999989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0.99999999999999978</v>
      </c>
      <c r="F630" s="179">
        <f t="shared" si="398"/>
        <v>0.99999999999999978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0.99999999999999989</v>
      </c>
      <c r="J630" s="179">
        <f t="shared" si="398"/>
        <v>0.99999999999999989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0.99999999999999978</v>
      </c>
      <c r="F631" s="179">
        <f t="shared" si="398"/>
        <v>0.99999999999999978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0.99999999999999989</v>
      </c>
      <c r="J631" s="179">
        <f t="shared" si="398"/>
        <v>0.99999999999999989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0.99999999999999978</v>
      </c>
      <c r="F632" s="179">
        <f t="shared" si="407"/>
        <v>0.99999999999999978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0.99999999999999989</v>
      </c>
      <c r="J632" s="179">
        <f t="shared" si="407"/>
        <v>0.99999999999999989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0.99999999999999978</v>
      </c>
      <c r="F633" s="179">
        <f t="shared" si="407"/>
        <v>0.99999999999999978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0.99999999999999989</v>
      </c>
      <c r="J633" s="179">
        <f t="shared" si="407"/>
        <v>0.99999999999999989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0.99999999999999978</v>
      </c>
      <c r="F634" s="179">
        <f t="shared" si="407"/>
        <v>0.99999999999999978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0.99999999999999989</v>
      </c>
      <c r="J634" s="179">
        <f t="shared" si="407"/>
        <v>0.99999999999999989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0.99999999999999978</v>
      </c>
      <c r="F635" s="179">
        <f t="shared" si="407"/>
        <v>0.99999999999999978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0.99999999999999989</v>
      </c>
      <c r="J635" s="179">
        <f t="shared" si="407"/>
        <v>0.99999999999999989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0.99999999999999978</v>
      </c>
      <c r="F636" s="179">
        <f t="shared" si="407"/>
        <v>0.99999999999999978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0.99999999999999989</v>
      </c>
      <c r="J636" s="179">
        <f t="shared" si="407"/>
        <v>0.99999999999999989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0.99999999999999978</v>
      </c>
      <c r="F637" s="179">
        <f t="shared" si="407"/>
        <v>0.99999999999999978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0.99999999999999989</v>
      </c>
      <c r="J637" s="179">
        <f t="shared" si="407"/>
        <v>0.99999999999999989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0.99999999999999978</v>
      </c>
      <c r="F638" s="179">
        <f t="shared" si="407"/>
        <v>0.99999999999999978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0.99999999999999989</v>
      </c>
      <c r="J638" s="179">
        <f t="shared" si="407"/>
        <v>0.99999999999999989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0.99999999999999978</v>
      </c>
      <c r="F639" s="179">
        <f t="shared" si="407"/>
        <v>0.99999999999999978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0.99999999999999989</v>
      </c>
      <c r="J639" s="179">
        <f t="shared" si="407"/>
        <v>0.99999999999999989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0.99999999999999978</v>
      </c>
      <c r="F640" s="179">
        <f t="shared" si="407"/>
        <v>0.99999999999999978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0.99999999999999989</v>
      </c>
      <c r="J640" s="179">
        <f t="shared" si="407"/>
        <v>0.99999999999999989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0.99999999999999978</v>
      </c>
      <c r="F641" s="179">
        <f t="shared" si="407"/>
        <v>0.99999999999999978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0.99999999999999989</v>
      </c>
      <c r="J641" s="179">
        <f t="shared" si="407"/>
        <v>0.99999999999999989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0.99999999999999978</v>
      </c>
      <c r="F642" s="179">
        <f t="shared" si="407"/>
        <v>0.99999999999999978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0.99999999999999989</v>
      </c>
      <c r="J642" s="179">
        <f t="shared" si="407"/>
        <v>0.99999999999999989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0.99999999999999978</v>
      </c>
      <c r="F643" s="179">
        <f t="shared" si="407"/>
        <v>0.99999999999999978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0.99999999999999989</v>
      </c>
      <c r="J643" s="179">
        <f t="shared" si="407"/>
        <v>0.99999999999999989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0.99999999999999978</v>
      </c>
      <c r="F644" s="179">
        <f t="shared" si="407"/>
        <v>0.99999999999999978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0.99999999999999989</v>
      </c>
      <c r="J644" s="179">
        <f t="shared" si="407"/>
        <v>0.99999999999999989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0.99999999999999978</v>
      </c>
      <c r="F645" s="179">
        <f t="shared" si="407"/>
        <v>0.99999999999999978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0.99999999999999989</v>
      </c>
      <c r="J645" s="179">
        <f t="shared" si="407"/>
        <v>0.99999999999999989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0.99999999999999978</v>
      </c>
      <c r="F646" s="179">
        <f t="shared" si="407"/>
        <v>0.99999999999999978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0.99999999999999989</v>
      </c>
      <c r="J646" s="179">
        <f t="shared" si="407"/>
        <v>0.99999999999999989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0.99999999999999978</v>
      </c>
      <c r="F647" s="179">
        <f t="shared" si="407"/>
        <v>0.99999999999999978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0.99999999999999989</v>
      </c>
      <c r="J647" s="179">
        <f t="shared" si="407"/>
        <v>0.99999999999999989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0.99999999999999978</v>
      </c>
      <c r="F648" s="179">
        <f t="shared" si="416"/>
        <v>0.99999999999999978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0.99999999999999989</v>
      </c>
      <c r="J648" s="179">
        <f t="shared" si="416"/>
        <v>0.99999999999999989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0.99999999999999978</v>
      </c>
      <c r="F649" s="179">
        <f t="shared" si="416"/>
        <v>0.99999999999999978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0.99999999999999989</v>
      </c>
      <c r="J649" s="179">
        <f t="shared" si="416"/>
        <v>0.99999999999999989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0.99999999999999978</v>
      </c>
      <c r="F650" s="179">
        <f t="shared" si="416"/>
        <v>0.99999999999999978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0.99999999999999989</v>
      </c>
      <c r="J650" s="179">
        <f t="shared" si="416"/>
        <v>0.99999999999999989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0.99999999999999978</v>
      </c>
      <c r="F651" s="179">
        <f t="shared" si="416"/>
        <v>0.99999999999999978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0.99999999999999989</v>
      </c>
      <c r="J651" s="179">
        <f t="shared" si="416"/>
        <v>0.99999999999999989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0.99999999999999978</v>
      </c>
      <c r="F652" s="179">
        <f t="shared" si="416"/>
        <v>0.99999999999999978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0.99999999999999989</v>
      </c>
      <c r="J652" s="179">
        <f t="shared" si="416"/>
        <v>0.99999999999999989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0.99999999999999978</v>
      </c>
      <c r="F653" s="179">
        <f t="shared" si="416"/>
        <v>0.99999999999999978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0.99999999999999989</v>
      </c>
      <c r="J653" s="179">
        <f t="shared" si="416"/>
        <v>0.99999999999999989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0.99999999999999978</v>
      </c>
      <c r="F654" s="179">
        <f t="shared" si="416"/>
        <v>0.99999999999999978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0.99999999999999989</v>
      </c>
      <c r="J654" s="179">
        <f t="shared" si="416"/>
        <v>0.99999999999999989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0.99999999999999978</v>
      </c>
      <c r="F655" s="179">
        <f t="shared" si="416"/>
        <v>0.99999999999999978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0.99999999999999989</v>
      </c>
      <c r="J655" s="179">
        <f t="shared" si="416"/>
        <v>0.99999999999999989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0.99999999999999978</v>
      </c>
      <c r="F656" s="179">
        <f t="shared" si="416"/>
        <v>0.99999999999999978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0.99999999999999989</v>
      </c>
      <c r="J656" s="179">
        <f t="shared" si="416"/>
        <v>0.99999999999999989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0.99999999999999978</v>
      </c>
      <c r="F657" s="179">
        <f t="shared" si="416"/>
        <v>0.99999999999999978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0.99999999999999989</v>
      </c>
      <c r="J657" s="179">
        <f t="shared" si="416"/>
        <v>0.99999999999999989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0.99999999999999978</v>
      </c>
      <c r="F658" s="179">
        <f t="shared" si="416"/>
        <v>0.99999999999999978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0.99999999999999989</v>
      </c>
      <c r="J658" s="179">
        <f t="shared" si="416"/>
        <v>0.99999999999999989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0.99999999999999978</v>
      </c>
      <c r="F659" s="179">
        <f t="shared" si="416"/>
        <v>0.99999999999999978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0.99999999999999989</v>
      </c>
      <c r="J659" s="179">
        <f t="shared" si="416"/>
        <v>0.99999999999999989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0.99999999999999978</v>
      </c>
      <c r="F660" s="179">
        <f t="shared" si="416"/>
        <v>0.99999999999999978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0.99999999999999989</v>
      </c>
      <c r="J660" s="179">
        <f t="shared" si="416"/>
        <v>0.99999999999999989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0.99999999999999978</v>
      </c>
      <c r="F661" s="179">
        <f t="shared" si="416"/>
        <v>0.99999999999999978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0.99999999999999989</v>
      </c>
      <c r="J661" s="179">
        <f t="shared" si="416"/>
        <v>0.99999999999999989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0.99999999999999978</v>
      </c>
      <c r="F662" s="179">
        <f t="shared" si="416"/>
        <v>0.99999999999999978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0.99999999999999989</v>
      </c>
      <c r="J662" s="179">
        <f t="shared" si="416"/>
        <v>0.99999999999999989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0.99999999999999978</v>
      </c>
      <c r="F663" s="179">
        <f t="shared" si="416"/>
        <v>0.99999999999999978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0.99999999999999989</v>
      </c>
      <c r="J663" s="179">
        <f t="shared" si="416"/>
        <v>0.99999999999999989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0.99999999999999978</v>
      </c>
      <c r="F664" s="179">
        <f t="shared" si="426"/>
        <v>0.99999999999999978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0.99999999999999989</v>
      </c>
      <c r="J664" s="179">
        <f t="shared" si="426"/>
        <v>0.99999999999999989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0.99999999999999978</v>
      </c>
      <c r="F665" s="179">
        <f t="shared" si="426"/>
        <v>0.99999999999999978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0.99999999999999989</v>
      </c>
      <c r="J665" s="179">
        <f t="shared" si="426"/>
        <v>0.99999999999999989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0.99999999999999978</v>
      </c>
      <c r="F666" s="179">
        <f t="shared" si="426"/>
        <v>0.99999999999999978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0.99999999999999989</v>
      </c>
      <c r="J666" s="179">
        <f t="shared" si="426"/>
        <v>0.99999999999999989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0.99999999999999978</v>
      </c>
      <c r="F667" s="179">
        <f t="shared" si="426"/>
        <v>0.99999999999999978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0.99999999999999989</v>
      </c>
      <c r="J667" s="179">
        <f t="shared" si="426"/>
        <v>0.99999999999999989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0.99999999999999978</v>
      </c>
      <c r="F668" s="179">
        <f t="shared" si="426"/>
        <v>0.99999999999999978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0.99999999999999989</v>
      </c>
      <c r="J668" s="179">
        <f t="shared" si="426"/>
        <v>0.99999999999999989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0.99999999999999978</v>
      </c>
      <c r="F669" s="179">
        <f t="shared" si="426"/>
        <v>0.99999999999999978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0.99999999999999989</v>
      </c>
      <c r="J669" s="179">
        <f t="shared" si="426"/>
        <v>0.99999999999999989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0.99999999999999978</v>
      </c>
      <c r="F670" s="179">
        <f t="shared" si="426"/>
        <v>0.99999999999999978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0.99999999999999989</v>
      </c>
      <c r="J670" s="179">
        <f t="shared" si="426"/>
        <v>0.99999999999999989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0.99999999999999978</v>
      </c>
      <c r="F671" s="194">
        <f t="shared" si="426"/>
        <v>0.99999999999999978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0.99999999999999989</v>
      </c>
      <c r="J671" s="194">
        <f t="shared" si="426"/>
        <v>0.99999999999999989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0.2692148058947329</v>
      </c>
      <c r="G679" s="175">
        <f t="shared" si="428"/>
        <v>0.59039714552254985</v>
      </c>
      <c r="H679" s="175">
        <f t="shared" si="428"/>
        <v>0.7787438580113063</v>
      </c>
      <c r="I679" s="175">
        <f t="shared" si="428"/>
        <v>0.88256974982386627</v>
      </c>
      <c r="J679" s="175">
        <f t="shared" si="428"/>
        <v>0.93989190393335675</v>
      </c>
      <c r="K679" s="175">
        <f t="shared" si="428"/>
        <v>0.9700662523893836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-0.48067319020593002</v>
      </c>
      <c r="F680" s="179" t="e">
        <f t="shared" si="428"/>
        <v>#DIV/0!</v>
      </c>
      <c r="G680" s="179">
        <f t="shared" si="428"/>
        <v>0.25864711678628888</v>
      </c>
      <c r="H680" s="179">
        <f t="shared" si="428"/>
        <v>0.58474810920710929</v>
      </c>
      <c r="I680" s="179">
        <f t="shared" si="428"/>
        <v>0.77367523373357794</v>
      </c>
      <c r="J680" s="179">
        <f t="shared" si="428"/>
        <v>0.88215048228136339</v>
      </c>
      <c r="K680" s="179">
        <f t="shared" si="428"/>
        <v>0.94072481584591161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-0.21655321788205251</v>
      </c>
      <c r="F681" s="179">
        <f t="shared" si="428"/>
        <v>-0.4883065754493372</v>
      </c>
      <c r="G681" s="179" t="e">
        <f t="shared" si="428"/>
        <v>#DIV/0!</v>
      </c>
      <c r="H681" s="179">
        <f t="shared" si="428"/>
        <v>0.25895827434313279</v>
      </c>
      <c r="I681" s="179">
        <f t="shared" si="428"/>
        <v>0.57930327694052974</v>
      </c>
      <c r="J681" s="179">
        <f t="shared" si="428"/>
        <v>0.77462329318171019</v>
      </c>
      <c r="K681" s="179">
        <f t="shared" si="428"/>
        <v>0.88459517119318032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-6.0505522303038156E-2</v>
      </c>
      <c r="F682" s="179">
        <f t="shared" si="428"/>
        <v>-0.23193811595191369</v>
      </c>
      <c r="G682" s="179">
        <f t="shared" si="428"/>
        <v>-0.49343161827084381</v>
      </c>
      <c r="H682" s="179" t="e">
        <f t="shared" si="428"/>
        <v>#DIV/0!</v>
      </c>
      <c r="I682" s="179">
        <f t="shared" si="428"/>
        <v>0.24758120246921386</v>
      </c>
      <c r="J682" s="179">
        <f t="shared" si="428"/>
        <v>0.57826323616141717</v>
      </c>
      <c r="K682" s="179">
        <f t="shared" si="428"/>
        <v>0.77730388439482745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-1.5934612778184115E-2</v>
      </c>
      <c r="F683" s="179">
        <f t="shared" si="428"/>
        <v>-6.8027564956584186E-2</v>
      </c>
      <c r="G683" s="179">
        <f t="shared" si="428"/>
        <v>-0.25146120107986192</v>
      </c>
      <c r="H683" s="179">
        <f t="shared" si="428"/>
        <v>-0.49940510470532279</v>
      </c>
      <c r="I683" s="179" t="e">
        <f t="shared" si="428"/>
        <v>#DIV/0!</v>
      </c>
      <c r="J683" s="179">
        <f t="shared" si="428"/>
        <v>0.25611587333334696</v>
      </c>
      <c r="K683" s="179">
        <f t="shared" si="428"/>
        <v>0.5878992074238929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-4.0014114800940685E-3</v>
      </c>
      <c r="F684" s="179">
        <f t="shared" si="428"/>
        <v>-1.7451501912780779E-2</v>
      </c>
      <c r="G684" s="179">
        <f t="shared" si="428"/>
        <v>-7.3189603341738643E-2</v>
      </c>
      <c r="H684" s="179">
        <f t="shared" si="428"/>
        <v>-0.26671710535796789</v>
      </c>
      <c r="I684" s="179">
        <f t="shared" si="428"/>
        <v>-0.50104274491661016</v>
      </c>
      <c r="J684" s="179" t="e">
        <f t="shared" si="428"/>
        <v>#DIV/0!</v>
      </c>
      <c r="K684" s="179">
        <f t="shared" si="428"/>
        <v>0.25915132099414795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-1.0013524339842175E-3</v>
      </c>
      <c r="F685" s="179">
        <f t="shared" si="428"/>
        <v>-4.3865772942414784E-3</v>
      </c>
      <c r="G685" s="179">
        <f t="shared" si="428"/>
        <v>-1.8855247371697602E-2</v>
      </c>
      <c r="H685" s="179">
        <f t="shared" si="428"/>
        <v>-7.9114098250280457E-2</v>
      </c>
      <c r="I685" s="179">
        <f t="shared" si="428"/>
        <v>-0.26807186169274583</v>
      </c>
      <c r="J685" s="179">
        <f t="shared" si="428"/>
        <v>-0.50203451970545732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-2.5039715678662017E-4</v>
      </c>
      <c r="F686" s="179">
        <f t="shared" si="428"/>
        <v>-1.0979914256287969E-3</v>
      </c>
      <c r="G686" s="179">
        <f t="shared" si="428"/>
        <v>-4.7440619294467044E-3</v>
      </c>
      <c r="H686" s="179">
        <f t="shared" si="428"/>
        <v>-2.0473682807777522E-2</v>
      </c>
      <c r="I686" s="179">
        <f t="shared" si="428"/>
        <v>-7.978135190969142E-2</v>
      </c>
      <c r="J686" s="179">
        <f t="shared" si="428"/>
        <v>-0.27128993852624966</v>
      </c>
      <c r="K686" s="179">
        <f t="shared" si="428"/>
        <v>-0.4983777073649579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-6.2602873433527945E-5</v>
      </c>
      <c r="F687" s="179">
        <f t="shared" si="428"/>
        <v>-2.7457784059861434E-4</v>
      </c>
      <c r="G687" s="179">
        <f t="shared" si="428"/>
        <v>-1.1877492567098458E-3</v>
      </c>
      <c r="H687" s="179">
        <f t="shared" si="428"/>
        <v>-5.1566060000256334E-3</v>
      </c>
      <c r="I687" s="179">
        <f t="shared" si="428"/>
        <v>-2.066839721768193E-2</v>
      </c>
      <c r="J687" s="179">
        <f t="shared" si="428"/>
        <v>-8.1062858271874913E-2</v>
      </c>
      <c r="K687" s="179">
        <f t="shared" si="428"/>
        <v>-0.25973210095739929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-1.5650939065866508E-5</v>
      </c>
      <c r="F688" s="179">
        <f t="shared" si="428"/>
        <v>-6.864932796669952E-5</v>
      </c>
      <c r="G688" s="179">
        <f t="shared" si="428"/>
        <v>-2.9704069889299148E-4</v>
      </c>
      <c r="H688" s="179">
        <f t="shared" si="428"/>
        <v>-1.2913526115425314E-3</v>
      </c>
      <c r="I688" s="179">
        <f t="shared" si="428"/>
        <v>-5.2070901588647288E-3</v>
      </c>
      <c r="J688" s="179">
        <f t="shared" si="428"/>
        <v>-2.1020868885243283E-2</v>
      </c>
      <c r="K688" s="179">
        <f t="shared" si="428"/>
        <v>-7.6507434396605636E-2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-3.9127484575672137E-6</v>
      </c>
      <c r="F689" s="179">
        <f t="shared" si="428"/>
        <v>-1.7162632140009682E-5</v>
      </c>
      <c r="G689" s="179">
        <f t="shared" si="428"/>
        <v>-7.4266480430130232E-5</v>
      </c>
      <c r="H689" s="179">
        <f t="shared" si="428"/>
        <v>-3.2296976688019269E-4</v>
      </c>
      <c r="I689" s="179">
        <f t="shared" si="428"/>
        <v>-1.3040858339984534E-3</v>
      </c>
      <c r="J689" s="179">
        <f t="shared" si="428"/>
        <v>-5.2970833738017458E-3</v>
      </c>
      <c r="K689" s="179">
        <f t="shared" si="428"/>
        <v>-1.9771034178999627E-2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-9.7818796686701105E-7</v>
      </c>
      <c r="F690" s="179">
        <f t="shared" si="428"/>
        <v>-4.2906766666332894E-6</v>
      </c>
      <c r="G690" s="179">
        <f t="shared" si="428"/>
        <v>-1.8567009344982162E-5</v>
      </c>
      <c r="H690" s="179">
        <f t="shared" si="428"/>
        <v>-8.0750480172048862E-5</v>
      </c>
      <c r="I690" s="179">
        <f t="shared" si="428"/>
        <v>-3.2616002927259724E-4</v>
      </c>
      <c r="J690" s="179">
        <f t="shared" si="428"/>
        <v>-1.3266950125876489E-3</v>
      </c>
      <c r="K690" s="179">
        <f t="shared" si="428"/>
        <v>-4.9781579638377297E-3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-2.4847544833600465E-7</v>
      </c>
      <c r="F691" s="179">
        <f t="shared" si="428"/>
        <v>-1.0899016969786802E-6</v>
      </c>
      <c r="G691" s="179">
        <f t="shared" si="428"/>
        <v>-4.7163418781211991E-6</v>
      </c>
      <c r="H691" s="179">
        <f t="shared" si="428"/>
        <v>-2.0512415791788196E-5</v>
      </c>
      <c r="I691" s="179">
        <f t="shared" si="428"/>
        <v>-8.285842743232254E-5</v>
      </c>
      <c r="J691" s="179">
        <f t="shared" si="428"/>
        <v>-3.3714859445127646E-4</v>
      </c>
      <c r="K691" s="179">
        <f t="shared" si="428"/>
        <v>-1.2665959361260219E-3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-6.0162489082111936E-8</v>
      </c>
      <c r="F692" s="179">
        <f t="shared" si="428"/>
        <v>-2.6389413483460759E-7</v>
      </c>
      <c r="G692" s="179">
        <f t="shared" si="428"/>
        <v>-1.1419527803090487E-6</v>
      </c>
      <c r="H692" s="179">
        <f t="shared" si="428"/>
        <v>-4.9666302070205778E-6</v>
      </c>
      <c r="I692" s="179">
        <f t="shared" si="428"/>
        <v>-2.0062748342996768E-5</v>
      </c>
      <c r="J692" s="179">
        <f t="shared" si="428"/>
        <v>-8.1641578534360541E-5</v>
      </c>
      <c r="K692" s="179">
        <f t="shared" si="428"/>
        <v>-3.0679987760502957E-4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-9.5220757021352292E-10</v>
      </c>
      <c r="F693" s="179">
        <f t="shared" si="428"/>
        <v>-4.1767223104663766E-9</v>
      </c>
      <c r="G693" s="179">
        <f t="shared" si="428"/>
        <v>-1.8073994852633686E-8</v>
      </c>
      <c r="H693" s="179">
        <f t="shared" si="428"/>
        <v>-7.8608318429071131E-8</v>
      </c>
      <c r="I693" s="179">
        <f t="shared" si="428"/>
        <v>-3.1754101506655111E-7</v>
      </c>
      <c r="J693" s="179">
        <f t="shared" si="428"/>
        <v>-1.2922068569047142E-6</v>
      </c>
      <c r="K693" s="179">
        <f t="shared" si="428"/>
        <v>-4.8564009933948642E-6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-2.2537457289508211E-13</v>
      </c>
      <c r="F694" s="179">
        <f t="shared" si="428"/>
        <v>-9.8857332930420746E-13</v>
      </c>
      <c r="G694" s="179">
        <f t="shared" si="428"/>
        <v>-4.2778686329073525E-12</v>
      </c>
      <c r="H694" s="179">
        <f t="shared" si="428"/>
        <v>-1.8605519741768459E-11</v>
      </c>
      <c r="I694" s="179">
        <f t="shared" si="428"/>
        <v>-7.5157646611005477E-11</v>
      </c>
      <c r="J694" s="179">
        <f t="shared" si="428"/>
        <v>-3.0584794317173949E-10</v>
      </c>
      <c r="K694" s="179">
        <f t="shared" si="428"/>
        <v>-1.1494462600768545E-9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0.46417228847354702</v>
      </c>
      <c r="F806" s="179">
        <f t="shared" si="503"/>
        <v>0.50521232073200206</v>
      </c>
      <c r="G806" s="179">
        <f t="shared" si="503"/>
        <v>0.44065382735432551</v>
      </c>
      <c r="H806" s="179">
        <f t="shared" si="503"/>
        <v>0.44303034278278264</v>
      </c>
      <c r="I806" s="179">
        <f t="shared" si="503"/>
        <v>0.45527722185366465</v>
      </c>
      <c r="J806" s="179">
        <f t="shared" si="503"/>
        <v>0.45904281710004646</v>
      </c>
      <c r="K806" s="179">
        <f t="shared" si="503"/>
        <v>0.47079920747657139</v>
      </c>
      <c r="L806" s="179">
        <f t="shared" si="503"/>
        <v>0.44183324013201325</v>
      </c>
      <c r="M806" s="179">
        <f t="shared" si="503"/>
        <v>0.44943945715684525</v>
      </c>
      <c r="N806" s="179">
        <f t="shared" si="503"/>
        <v>0.48246383822728994</v>
      </c>
      <c r="O806" s="179">
        <f t="shared" si="503"/>
        <v>0.49180257349001</v>
      </c>
      <c r="P806" s="179">
        <f t="shared" si="503"/>
        <v>0.4976425433892635</v>
      </c>
      <c r="Q806" s="179">
        <f t="shared" si="503"/>
        <v>0.5142129965208676</v>
      </c>
      <c r="R806" s="179">
        <f t="shared" si="503"/>
        <v>0.52909686056811567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0.27500440891411931</v>
      </c>
      <c r="F807" s="179">
        <f t="shared" si="503"/>
        <v>0.45094678131889254</v>
      </c>
      <c r="G807" s="179">
        <f t="shared" si="503"/>
        <v>0.48575751857316701</v>
      </c>
      <c r="H807" s="179">
        <f t="shared" si="503"/>
        <v>0.43054579590921449</v>
      </c>
      <c r="I807" s="179">
        <f t="shared" si="503"/>
        <v>0.43699171581677948</v>
      </c>
      <c r="J807" s="179">
        <f t="shared" si="503"/>
        <v>0.4528098732036559</v>
      </c>
      <c r="K807" s="179">
        <f t="shared" si="503"/>
        <v>0.46906877679895415</v>
      </c>
      <c r="L807" s="179">
        <f t="shared" si="503"/>
        <v>0.44143973090837008</v>
      </c>
      <c r="M807" s="179">
        <f t="shared" si="503"/>
        <v>0.44933785589579539</v>
      </c>
      <c r="N807" s="179">
        <f t="shared" si="503"/>
        <v>0.48243520771383347</v>
      </c>
      <c r="O807" s="179">
        <f t="shared" si="503"/>
        <v>0.49179517960661701</v>
      </c>
      <c r="P807" s="179">
        <f t="shared" si="503"/>
        <v>0.49764065762837784</v>
      </c>
      <c r="Q807" s="179">
        <f t="shared" si="503"/>
        <v>0.51421249018050263</v>
      </c>
      <c r="R807" s="179">
        <f t="shared" si="503"/>
        <v>0.52909673187597728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4.2647081480524589E-2</v>
      </c>
      <c r="F808" s="179">
        <f t="shared" si="503"/>
        <v>8.6286259153343134E-2</v>
      </c>
      <c r="G808" s="179">
        <f t="shared" si="503"/>
        <v>0.13863401501509168</v>
      </c>
      <c r="H808" s="179">
        <f t="shared" si="503"/>
        <v>0.14968356298514329</v>
      </c>
      <c r="I808" s="179">
        <f t="shared" si="503"/>
        <v>0.13560954399358718</v>
      </c>
      <c r="J808" s="179">
        <f t="shared" si="503"/>
        <v>0.13821972492949169</v>
      </c>
      <c r="K808" s="179">
        <f t="shared" si="503"/>
        <v>0.14706929595013263</v>
      </c>
      <c r="L808" s="179">
        <f t="shared" si="503"/>
        <v>0.13986788134070233</v>
      </c>
      <c r="M808" s="179">
        <f t="shared" si="503"/>
        <v>0.14274430286773071</v>
      </c>
      <c r="N808" s="179">
        <f t="shared" si="503"/>
        <v>0.15336093967700842</v>
      </c>
      <c r="O808" s="179">
        <f t="shared" si="503"/>
        <v>0.15636421305676301</v>
      </c>
      <c r="P808" s="179">
        <f t="shared" si="503"/>
        <v>0.15822991233611425</v>
      </c>
      <c r="Q808" s="179">
        <f t="shared" si="503"/>
        <v>0.16350093924823364</v>
      </c>
      <c r="R808" s="179">
        <f t="shared" si="503"/>
        <v>0.1682340904093286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1.2318186161669631E-2</v>
      </c>
      <c r="F809" s="179">
        <f t="shared" si="503"/>
        <v>2.5834804978939113E-2</v>
      </c>
      <c r="G809" s="179">
        <f t="shared" si="503"/>
        <v>5.1583484172265652E-2</v>
      </c>
      <c r="H809" s="179">
        <f t="shared" si="503"/>
        <v>8.1756878627704907E-2</v>
      </c>
      <c r="I809" s="179">
        <f t="shared" si="503"/>
        <v>8.8523540874618417E-2</v>
      </c>
      <c r="J809" s="179">
        <f t="shared" si="503"/>
        <v>8.0940700591952797E-2</v>
      </c>
      <c r="K809" s="179">
        <f t="shared" si="503"/>
        <v>8.4682715466750796E-2</v>
      </c>
      <c r="L809" s="179">
        <f t="shared" si="503"/>
        <v>8.2865136912113724E-2</v>
      </c>
      <c r="M809" s="179">
        <f t="shared" si="503"/>
        <v>8.5353484147527608E-2</v>
      </c>
      <c r="N809" s="179">
        <f t="shared" si="503"/>
        <v>9.1932645983418035E-2</v>
      </c>
      <c r="O809" s="179">
        <f t="shared" si="503"/>
        <v>9.3796793622090882E-2</v>
      </c>
      <c r="P809" s="179">
        <f t="shared" si="503"/>
        <v>9.4932400592857E-2</v>
      </c>
      <c r="Q809" s="179">
        <f t="shared" si="503"/>
        <v>9.8099073954813584E-2</v>
      </c>
      <c r="R809" s="179">
        <f t="shared" si="503"/>
        <v>0.10094007563422223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4.2300572765129833E-3</v>
      </c>
      <c r="F810" s="179">
        <f t="shared" si="506"/>
        <v>8.7355344097865117E-3</v>
      </c>
      <c r="G810" s="179">
        <f t="shared" si="506"/>
        <v>1.8222767227921897E-2</v>
      </c>
      <c r="H810" s="179">
        <f t="shared" si="506"/>
        <v>3.6608902751561895E-2</v>
      </c>
      <c r="I810" s="179">
        <f t="shared" si="506"/>
        <v>5.7447852085359519E-2</v>
      </c>
      <c r="J810" s="179">
        <f t="shared" si="506"/>
        <v>6.2927504830468703E-2</v>
      </c>
      <c r="K810" s="179">
        <f t="shared" si="506"/>
        <v>5.8787571720717392E-2</v>
      </c>
      <c r="L810" s="179">
        <f t="shared" si="506"/>
        <v>5.7114122562347096E-2</v>
      </c>
      <c r="M810" s="179">
        <f t="shared" si="506"/>
        <v>6.0238129880481391E-2</v>
      </c>
      <c r="N810" s="179">
        <f t="shared" si="506"/>
        <v>6.5492300084286303E-2</v>
      </c>
      <c r="O810" s="179">
        <f t="shared" si="506"/>
        <v>6.7002055379896133E-2</v>
      </c>
      <c r="P810" s="179">
        <f t="shared" si="506"/>
        <v>6.7860642236087967E-2</v>
      </c>
      <c r="Q810" s="179">
        <f t="shared" si="506"/>
        <v>7.0136532376751715E-2</v>
      </c>
      <c r="R810" s="179">
        <f t="shared" si="506"/>
        <v>7.2171059614431723E-2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1.170165259820762E-3</v>
      </c>
      <c r="F811" s="179">
        <f t="shared" si="506"/>
        <v>2.3721614171913889E-3</v>
      </c>
      <c r="G811" s="179">
        <f t="shared" si="506"/>
        <v>4.8746741383067999E-3</v>
      </c>
      <c r="H811" s="179">
        <f t="shared" si="506"/>
        <v>1.0297835787029395E-2</v>
      </c>
      <c r="I811" s="179">
        <f t="shared" si="506"/>
        <v>2.0386284873587669E-2</v>
      </c>
      <c r="J811" s="179">
        <f t="shared" si="506"/>
        <v>3.2398285346800185E-2</v>
      </c>
      <c r="K811" s="179">
        <f t="shared" si="506"/>
        <v>3.6422747141272888E-2</v>
      </c>
      <c r="L811" s="179">
        <f t="shared" si="506"/>
        <v>3.1773050339392699E-2</v>
      </c>
      <c r="M811" s="179">
        <f t="shared" si="506"/>
        <v>3.2846520159389811E-2</v>
      </c>
      <c r="N811" s="179">
        <f t="shared" si="506"/>
        <v>3.6584241990037562E-2</v>
      </c>
      <c r="O811" s="179">
        <f t="shared" si="506"/>
        <v>3.7811960144102666E-2</v>
      </c>
      <c r="P811" s="179">
        <f t="shared" si="506"/>
        <v>3.8402339065813487E-2</v>
      </c>
      <c r="Q811" s="179">
        <f t="shared" si="506"/>
        <v>3.9717937202002257E-2</v>
      </c>
      <c r="R811" s="179">
        <f t="shared" si="506"/>
        <v>4.087763127768107E-2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2.2348566190394958E-4</v>
      </c>
      <c r="F812" s="179">
        <f t="shared" si="506"/>
        <v>4.4756031002544911E-4</v>
      </c>
      <c r="G812" s="179">
        <f t="shared" si="506"/>
        <v>9.0213424901535637E-4</v>
      </c>
      <c r="H812" s="179">
        <f t="shared" si="506"/>
        <v>1.8782092778218123E-3</v>
      </c>
      <c r="I812" s="179">
        <f t="shared" si="506"/>
        <v>3.9148117197547339E-3</v>
      </c>
      <c r="J812" s="179">
        <f t="shared" si="506"/>
        <v>7.8778205789225529E-3</v>
      </c>
      <c r="K812" s="179">
        <f t="shared" si="506"/>
        <v>1.2738566447528995E-2</v>
      </c>
      <c r="L812" s="179">
        <f t="shared" si="506"/>
        <v>1.3209849000769311E-2</v>
      </c>
      <c r="M812" s="179">
        <f t="shared" si="506"/>
        <v>1.2442785797807443E-2</v>
      </c>
      <c r="N812" s="179">
        <f t="shared" si="506"/>
        <v>1.3550770325940608E-2</v>
      </c>
      <c r="O812" s="179">
        <f t="shared" si="506"/>
        <v>1.4421223721687096E-2</v>
      </c>
      <c r="P812" s="179">
        <f t="shared" si="506"/>
        <v>1.4799853697263318E-2</v>
      </c>
      <c r="Q812" s="179">
        <f t="shared" si="506"/>
        <v>1.5349094620167618E-2</v>
      </c>
      <c r="R812" s="179">
        <f t="shared" si="506"/>
        <v>1.5808912003988946E-2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4.6059119721394948E-5</v>
      </c>
      <c r="F813" s="179">
        <f t="shared" si="506"/>
        <v>9.1609567844256489E-5</v>
      </c>
      <c r="G813" s="179">
        <f t="shared" si="506"/>
        <v>1.8229307989575176E-4</v>
      </c>
      <c r="H813" s="179">
        <f t="shared" si="506"/>
        <v>3.7191599256442627E-4</v>
      </c>
      <c r="I813" s="179">
        <f t="shared" si="506"/>
        <v>7.6502246612565811E-4</v>
      </c>
      <c r="J813" s="179">
        <f t="shared" si="506"/>
        <v>1.6241384412236991E-3</v>
      </c>
      <c r="K813" s="179">
        <f t="shared" si="506"/>
        <v>3.2820733840509238E-3</v>
      </c>
      <c r="L813" s="179">
        <f t="shared" si="506"/>
        <v>5.0355374264729165E-3</v>
      </c>
      <c r="M813" s="179">
        <f t="shared" si="506"/>
        <v>5.5737645251375803E-3</v>
      </c>
      <c r="N813" s="179">
        <f t="shared" si="506"/>
        <v>5.43495955120112E-3</v>
      </c>
      <c r="O813" s="179">
        <f t="shared" si="506"/>
        <v>5.7213559153745947E-3</v>
      </c>
      <c r="P813" s="179">
        <f t="shared" si="506"/>
        <v>6.0531555865157216E-3</v>
      </c>
      <c r="Q813" s="179">
        <f t="shared" si="506"/>
        <v>6.3435451938418002E-3</v>
      </c>
      <c r="R813" s="179">
        <f t="shared" si="506"/>
        <v>6.5526684967885766E-3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1.3418725805233974E-4</v>
      </c>
      <c r="F814" s="179">
        <f t="shared" si="509"/>
        <v>2.6592828876197214E-4</v>
      </c>
      <c r="G814" s="179">
        <f t="shared" si="509"/>
        <v>5.2533415528698859E-4</v>
      </c>
      <c r="H814" s="179">
        <f t="shared" si="509"/>
        <v>1.0572048675231553E-3</v>
      </c>
      <c r="I814" s="179">
        <f t="shared" si="509"/>
        <v>2.1327360477189331E-3</v>
      </c>
      <c r="J814" s="179">
        <f t="shared" si="509"/>
        <v>4.4702973544095232E-3</v>
      </c>
      <c r="K814" s="179">
        <f t="shared" si="509"/>
        <v>9.500455366026726E-3</v>
      </c>
      <c r="L814" s="179">
        <f t="shared" si="509"/>
        <v>1.8998706097668468E-2</v>
      </c>
      <c r="M814" s="179">
        <f t="shared" si="509"/>
        <v>2.9810793528248492E-2</v>
      </c>
      <c r="N814" s="179">
        <f t="shared" si="509"/>
        <v>3.4977417592479826E-2</v>
      </c>
      <c r="O814" s="179">
        <f t="shared" si="509"/>
        <v>3.2216226006022607E-2</v>
      </c>
      <c r="P814" s="179">
        <f t="shared" si="509"/>
        <v>3.3810838907818948E-2</v>
      </c>
      <c r="Q814" s="179">
        <f t="shared" si="509"/>
        <v>3.6535596132621376E-2</v>
      </c>
      <c r="R814" s="179">
        <f t="shared" si="509"/>
        <v>3.8160936686019727E-2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1.0223446091661413E-4</v>
      </c>
      <c r="F815" s="179">
        <f t="shared" si="509"/>
        <v>2.0222905135596728E-4</v>
      </c>
      <c r="G815" s="179">
        <f t="shared" si="509"/>
        <v>3.9796344258059092E-4</v>
      </c>
      <c r="H815" s="179">
        <f t="shared" si="509"/>
        <v>7.9467054408833887E-4</v>
      </c>
      <c r="I815" s="179">
        <f t="shared" si="509"/>
        <v>1.5819640502316358E-3</v>
      </c>
      <c r="J815" s="179">
        <f t="shared" si="509"/>
        <v>3.2518268764334442E-3</v>
      </c>
      <c r="K815" s="179">
        <f t="shared" si="509"/>
        <v>6.8370462201869011E-3</v>
      </c>
      <c r="L815" s="179">
        <f t="shared" si="509"/>
        <v>1.4525925366511441E-2</v>
      </c>
      <c r="M815" s="179">
        <f t="shared" si="509"/>
        <v>2.9050418596495219E-2</v>
      </c>
      <c r="N815" s="179">
        <f t="shared" si="509"/>
        <v>4.7996759981649845E-2</v>
      </c>
      <c r="O815" s="179">
        <f t="shared" si="509"/>
        <v>5.4419132519921309E-2</v>
      </c>
      <c r="P815" s="179">
        <f t="shared" si="509"/>
        <v>4.9592138860348911E-2</v>
      </c>
      <c r="Q815" s="179">
        <f t="shared" si="509"/>
        <v>5.3133810752142727E-2</v>
      </c>
      <c r="R815" s="179">
        <f t="shared" si="509"/>
        <v>5.7387572232115776E-2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1.0420311853728252E-5</v>
      </c>
      <c r="F816" s="179">
        <f t="shared" si="509"/>
        <v>2.0592930448928878E-5</v>
      </c>
      <c r="G816" s="179">
        <f t="shared" si="509"/>
        <v>4.0444435727501749E-5</v>
      </c>
      <c r="H816" s="179">
        <f t="shared" si="509"/>
        <v>8.0428514420792052E-5</v>
      </c>
      <c r="I816" s="179">
        <f t="shared" si="509"/>
        <v>1.5890340189156113E-4</v>
      </c>
      <c r="J816" s="179">
        <f t="shared" si="509"/>
        <v>3.2229501280502695E-4</v>
      </c>
      <c r="K816" s="179">
        <f t="shared" si="509"/>
        <v>6.6612581944751434E-4</v>
      </c>
      <c r="L816" s="179">
        <f t="shared" si="509"/>
        <v>1.3899490587880019E-3</v>
      </c>
      <c r="M816" s="179">
        <f t="shared" si="509"/>
        <v>2.9590566177774952E-3</v>
      </c>
      <c r="N816" s="179">
        <f t="shared" si="509"/>
        <v>6.0064195369651319E-3</v>
      </c>
      <c r="O816" s="179">
        <f t="shared" si="509"/>
        <v>9.9360709752377742E-3</v>
      </c>
      <c r="P816" s="179">
        <f t="shared" si="509"/>
        <v>1.1234552041932626E-2</v>
      </c>
      <c r="Q816" s="179">
        <f t="shared" si="509"/>
        <v>1.0363800947406831E-2</v>
      </c>
      <c r="R816" s="179">
        <f t="shared" si="509"/>
        <v>1.1146824730203118E-2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2.6617890843274874E-6</v>
      </c>
      <c r="F817" s="179">
        <f t="shared" si="509"/>
        <v>5.257835608218633E-6</v>
      </c>
      <c r="G817" s="179">
        <f t="shared" si="509"/>
        <v>1.0316105723112588E-5</v>
      </c>
      <c r="H817" s="179">
        <f t="shared" si="509"/>
        <v>2.0471620151874112E-5</v>
      </c>
      <c r="I817" s="179">
        <f t="shared" si="509"/>
        <v>4.0285055258941701E-5</v>
      </c>
      <c r="J817" s="179">
        <f t="shared" si="509"/>
        <v>8.1091564145239299E-5</v>
      </c>
      <c r="K817" s="179">
        <f t="shared" si="509"/>
        <v>1.6565243485015764E-4</v>
      </c>
      <c r="L817" s="179">
        <f t="shared" si="509"/>
        <v>3.3702258550719088E-4</v>
      </c>
      <c r="M817" s="179">
        <f t="shared" si="509"/>
        <v>7.1099017870780083E-4</v>
      </c>
      <c r="N817" s="179">
        <f t="shared" si="509"/>
        <v>1.5154573750958287E-3</v>
      </c>
      <c r="O817" s="179">
        <f t="shared" si="509"/>
        <v>3.0829259145216015E-3</v>
      </c>
      <c r="P817" s="179">
        <f t="shared" si="509"/>
        <v>5.102264317592118E-3</v>
      </c>
      <c r="Q817" s="179">
        <f t="shared" si="509"/>
        <v>5.886064890840776E-3</v>
      </c>
      <c r="R817" s="179">
        <f t="shared" si="509"/>
        <v>5.3565330714342631E-3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0.61948780382190549</v>
      </c>
      <c r="F933" s="179" t="e">
        <f t="shared" si="605"/>
        <v>#DIV/0!</v>
      </c>
      <c r="G933" s="179">
        <f t="shared" si="605"/>
        <v>0.44685746633478823</v>
      </c>
      <c r="H933" s="179">
        <f t="shared" si="605"/>
        <v>0.39158256991674123</v>
      </c>
      <c r="I933" s="179">
        <f t="shared" si="605"/>
        <v>0.36447638178907976</v>
      </c>
      <c r="J933" s="179">
        <f t="shared" si="605"/>
        <v>0.35020395185972603</v>
      </c>
      <c r="K933" s="179">
        <f t="shared" si="605"/>
        <v>0.34342302510304773</v>
      </c>
      <c r="L933" s="179">
        <f t="shared" si="605"/>
        <v>0.33868838125045658</v>
      </c>
      <c r="M933" s="179">
        <f t="shared" si="605"/>
        <v>0.33713123163842423</v>
      </c>
      <c r="N933" s="179">
        <f t="shared" si="605"/>
        <v>0.33645137181738533</v>
      </c>
      <c r="O933" s="179">
        <f t="shared" si="605"/>
        <v>0.33593315146652231</v>
      </c>
      <c r="P933" s="179">
        <f t="shared" si="605"/>
        <v>0.33565473011759278</v>
      </c>
      <c r="Q933" s="179">
        <f t="shared" si="605"/>
        <v>0.33551978751492895</v>
      </c>
      <c r="R933" s="179">
        <f t="shared" si="605"/>
        <v>0.33544318749132579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0.56880545243330538</v>
      </c>
      <c r="F934" s="179">
        <f t="shared" si="605"/>
        <v>0.58815264238255327</v>
      </c>
      <c r="G934" s="179" t="e">
        <f t="shared" si="605"/>
        <v>#DIV/0!</v>
      </c>
      <c r="H934" s="179">
        <f t="shared" si="605"/>
        <v>0.43569303248876357</v>
      </c>
      <c r="I934" s="179">
        <f t="shared" si="605"/>
        <v>0.38948263370223762</v>
      </c>
      <c r="J934" s="179">
        <f t="shared" si="605"/>
        <v>0.36374832745128444</v>
      </c>
      <c r="K934" s="179">
        <f t="shared" si="605"/>
        <v>0.35105878584542161</v>
      </c>
      <c r="L934" s="179">
        <f t="shared" si="605"/>
        <v>0.34189387226546025</v>
      </c>
      <c r="M934" s="179">
        <f t="shared" si="605"/>
        <v>0.33885628324683992</v>
      </c>
      <c r="N934" s="179">
        <f t="shared" si="605"/>
        <v>0.33752080535087858</v>
      </c>
      <c r="O934" s="179">
        <f t="shared" si="605"/>
        <v>0.33649649453353131</v>
      </c>
      <c r="P934" s="179">
        <f t="shared" si="605"/>
        <v>0.33594507792290451</v>
      </c>
      <c r="Q934" s="179">
        <f t="shared" si="605"/>
        <v>0.3356775874472876</v>
      </c>
      <c r="R934" s="179">
        <f t="shared" si="605"/>
        <v>0.3355256705698218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0.17133902753075825</v>
      </c>
      <c r="F935" s="179">
        <f t="shared" si="605"/>
        <v>0.17316619979781347</v>
      </c>
      <c r="G935" s="179">
        <f t="shared" si="605"/>
        <v>0.17805047041371283</v>
      </c>
      <c r="H935" s="179" t="e">
        <f t="shared" si="605"/>
        <v>#DIV/0!</v>
      </c>
      <c r="I935" s="179">
        <f t="shared" si="605"/>
        <v>0.1374115071584667</v>
      </c>
      <c r="J935" s="179">
        <f t="shared" si="605"/>
        <v>0.12352378325160442</v>
      </c>
      <c r="K935" s="179">
        <f t="shared" si="605"/>
        <v>0.11626533244721102</v>
      </c>
      <c r="L935" s="179">
        <f t="shared" si="605"/>
        <v>0.11070143240635201</v>
      </c>
      <c r="M935" s="179">
        <f t="shared" si="605"/>
        <v>0.10883292743965634</v>
      </c>
      <c r="N935" s="179">
        <f t="shared" si="605"/>
        <v>0.10800042813985423</v>
      </c>
      <c r="O935" s="179">
        <f t="shared" si="605"/>
        <v>0.1073539695817612</v>
      </c>
      <c r="P935" s="179">
        <f t="shared" si="605"/>
        <v>0.10700458803716857</v>
      </c>
      <c r="Q935" s="179">
        <f t="shared" si="605"/>
        <v>0.1068348056420319</v>
      </c>
      <c r="R935" s="179">
        <f t="shared" si="605"/>
        <v>0.10673828324019133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0.10117172667740441</v>
      </c>
      <c r="F936" s="179">
        <f t="shared" si="605"/>
        <v>9.8588299768074095E-2</v>
      </c>
      <c r="G936" s="179">
        <f t="shared" si="605"/>
        <v>9.9887470065845751E-2</v>
      </c>
      <c r="H936" s="179">
        <f t="shared" si="605"/>
        <v>0.10271007690179214</v>
      </c>
      <c r="I936" s="179" t="e">
        <f t="shared" si="605"/>
        <v>#DIV/0!</v>
      </c>
      <c r="J936" s="179">
        <f t="shared" si="605"/>
        <v>8.1855783470814486E-2</v>
      </c>
      <c r="K936" s="179">
        <f t="shared" si="605"/>
        <v>7.4674853604608765E-2</v>
      </c>
      <c r="L936" s="179">
        <f t="shared" si="605"/>
        <v>6.8603853459321726E-2</v>
      </c>
      <c r="M936" s="179">
        <f t="shared" si="605"/>
        <v>6.6527497092290055E-2</v>
      </c>
      <c r="N936" s="179">
        <f t="shared" si="605"/>
        <v>6.5580493576818957E-2</v>
      </c>
      <c r="O936" s="179">
        <f t="shared" si="605"/>
        <v>6.4827828450557276E-2</v>
      </c>
      <c r="P936" s="179">
        <f t="shared" si="605"/>
        <v>6.4418009341545929E-2</v>
      </c>
      <c r="Q936" s="179">
        <f t="shared" si="605"/>
        <v>6.4218187125710743E-2</v>
      </c>
      <c r="R936" s="179">
        <f t="shared" si="605"/>
        <v>6.4104366315367131E-2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7.2025429100137595E-2</v>
      </c>
      <c r="F937" s="179">
        <f t="shared" si="608"/>
        <v>6.93188307958056E-2</v>
      </c>
      <c r="G937" s="179">
        <f t="shared" si="608"/>
        <v>6.7762234728946255E-2</v>
      </c>
      <c r="H937" s="179">
        <f t="shared" si="608"/>
        <v>6.9140216610132088E-2</v>
      </c>
      <c r="I937" s="179">
        <f t="shared" si="608"/>
        <v>7.2087115945376312E-2</v>
      </c>
      <c r="J937" s="179" t="e">
        <f t="shared" si="608"/>
        <v>#DIV/0!</v>
      </c>
      <c r="K937" s="179">
        <f t="shared" si="608"/>
        <v>5.94929388465213E-2</v>
      </c>
      <c r="L937" s="179">
        <f t="shared" si="608"/>
        <v>5.1904568691942869E-2</v>
      </c>
      <c r="M937" s="179">
        <f t="shared" si="608"/>
        <v>4.9252355070855E-2</v>
      </c>
      <c r="N937" s="179">
        <f t="shared" si="608"/>
        <v>4.7993639914937949E-2</v>
      </c>
      <c r="O937" s="179">
        <f t="shared" si="608"/>
        <v>4.6947434926390669E-2</v>
      </c>
      <c r="P937" s="179">
        <f t="shared" si="608"/>
        <v>4.6369540773158552E-2</v>
      </c>
      <c r="Q937" s="179">
        <f t="shared" si="608"/>
        <v>4.6085893720196433E-2</v>
      </c>
      <c r="R937" s="179">
        <f t="shared" si="608"/>
        <v>4.5923695813818867E-2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4.0753140048173708E-2</v>
      </c>
      <c r="F938" s="179">
        <f t="shared" si="608"/>
        <v>3.9093051421301019E-2</v>
      </c>
      <c r="G938" s="179">
        <f t="shared" si="608"/>
        <v>3.7751407030548322E-2</v>
      </c>
      <c r="H938" s="179">
        <f t="shared" si="608"/>
        <v>3.7200749839156437E-2</v>
      </c>
      <c r="I938" s="179">
        <f t="shared" si="608"/>
        <v>3.8516755697489843E-2</v>
      </c>
      <c r="J938" s="179">
        <f t="shared" si="608"/>
        <v>4.0530323405129944E-2</v>
      </c>
      <c r="K938" s="179" t="e">
        <f t="shared" si="608"/>
        <v>#DIV/0!</v>
      </c>
      <c r="L938" s="179">
        <f t="shared" si="608"/>
        <v>3.2087625232872494E-2</v>
      </c>
      <c r="M938" s="179">
        <f t="shared" si="608"/>
        <v>2.96199486425914E-2</v>
      </c>
      <c r="N938" s="179">
        <f t="shared" si="608"/>
        <v>2.8373828387127185E-2</v>
      </c>
      <c r="O938" s="179">
        <f t="shared" si="608"/>
        <v>2.7249790850057791E-2</v>
      </c>
      <c r="P938" s="179">
        <f t="shared" si="608"/>
        <v>2.6612525846857579E-2</v>
      </c>
      <c r="Q938" s="179">
        <f t="shared" si="608"/>
        <v>2.629580474186553E-2</v>
      </c>
      <c r="R938" s="179">
        <f t="shared" si="608"/>
        <v>2.6113317733259443E-2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1.5760282135414947E-2</v>
      </c>
      <c r="F939" s="179">
        <f t="shared" si="608"/>
        <v>1.5105719833561414E-2</v>
      </c>
      <c r="G939" s="179">
        <f t="shared" si="608"/>
        <v>1.4539992234771084E-2</v>
      </c>
      <c r="H939" s="179">
        <f t="shared" si="608"/>
        <v>1.4153107733399339E-2</v>
      </c>
      <c r="I939" s="179">
        <f t="shared" si="608"/>
        <v>1.4175465631248484E-2</v>
      </c>
      <c r="J939" s="179">
        <f t="shared" si="608"/>
        <v>1.4809677528213902E-2</v>
      </c>
      <c r="K939" s="179">
        <f t="shared" si="608"/>
        <v>1.6115860793415655E-2</v>
      </c>
      <c r="L939" s="179" t="e">
        <f t="shared" si="608"/>
        <v>#DIV/0!</v>
      </c>
      <c r="M939" s="179">
        <f t="shared" si="608"/>
        <v>1.257290541849042E-2</v>
      </c>
      <c r="N939" s="179">
        <f t="shared" si="608"/>
        <v>1.1817157843607148E-2</v>
      </c>
      <c r="O939" s="179">
        <f t="shared" si="608"/>
        <v>1.1025329322754412E-2</v>
      </c>
      <c r="P939" s="179">
        <f t="shared" si="608"/>
        <v>1.0556396938031466E-2</v>
      </c>
      <c r="Q939" s="179">
        <f t="shared" si="608"/>
        <v>1.0318088994088927E-2</v>
      </c>
      <c r="R939" s="179">
        <f t="shared" si="608"/>
        <v>1.0178796759156228E-2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6.538393589782001E-3</v>
      </c>
      <c r="F940" s="179">
        <f t="shared" si="608"/>
        <v>6.2655323959126055E-3</v>
      </c>
      <c r="G940" s="179">
        <f t="shared" si="608"/>
        <v>6.0259173295645037E-3</v>
      </c>
      <c r="H940" s="179">
        <f t="shared" si="608"/>
        <v>5.8463168449392417E-3</v>
      </c>
      <c r="I940" s="179">
        <f t="shared" si="608"/>
        <v>5.787003710277727E-3</v>
      </c>
      <c r="J940" s="179">
        <f t="shared" si="608"/>
        <v>5.8473034983040168E-3</v>
      </c>
      <c r="K940" s="179">
        <f t="shared" si="608"/>
        <v>6.28378293349857E-3</v>
      </c>
      <c r="L940" s="179">
        <f t="shared" si="608"/>
        <v>6.1542919135651212E-3</v>
      </c>
      <c r="M940" s="179" t="e">
        <f t="shared" si="608"/>
        <v>#DIV/0!</v>
      </c>
      <c r="N940" s="179">
        <f t="shared" si="608"/>
        <v>5.5041552616918983E-3</v>
      </c>
      <c r="O940" s="179">
        <f t="shared" si="608"/>
        <v>4.9433624855866835E-3</v>
      </c>
      <c r="P940" s="179">
        <f t="shared" si="608"/>
        <v>4.5869453653355442E-3</v>
      </c>
      <c r="Q940" s="179">
        <f t="shared" si="608"/>
        <v>4.3991678783009578E-3</v>
      </c>
      <c r="R940" s="179">
        <f t="shared" si="608"/>
        <v>4.2865336558088234E-3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3.8223801667129173E-2</v>
      </c>
      <c r="F941" s="179">
        <f t="shared" si="611"/>
        <v>3.6626730579813443E-2</v>
      </c>
      <c r="G941" s="179">
        <f t="shared" si="611"/>
        <v>3.5218728137535356E-2</v>
      </c>
      <c r="H941" s="179">
        <f t="shared" si="611"/>
        <v>3.4140527802979825E-2</v>
      </c>
      <c r="I941" s="179">
        <f t="shared" si="611"/>
        <v>3.3687510632622555E-2</v>
      </c>
      <c r="J941" s="179">
        <f t="shared" si="611"/>
        <v>3.3635946289381637E-2</v>
      </c>
      <c r="K941" s="179">
        <f t="shared" si="611"/>
        <v>3.4928961749588774E-2</v>
      </c>
      <c r="L941" s="179">
        <f t="shared" si="611"/>
        <v>3.4343112512222974E-2</v>
      </c>
      <c r="M941" s="179">
        <f t="shared" si="611"/>
        <v>3.6775682264218464E-2</v>
      </c>
      <c r="N941" s="179" t="e">
        <f t="shared" si="611"/>
        <v>#DIV/0!</v>
      </c>
      <c r="O941" s="179">
        <f t="shared" si="611"/>
        <v>3.2645559401526088E-2</v>
      </c>
      <c r="P941" s="179">
        <f t="shared" si="611"/>
        <v>2.9045706781925022E-2</v>
      </c>
      <c r="Q941" s="179">
        <f t="shared" si="611"/>
        <v>2.7040180532187881E-2</v>
      </c>
      <c r="R941" s="179">
        <f t="shared" si="611"/>
        <v>2.5784402627057605E-2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5.8341342779672165E-2</v>
      </c>
      <c r="F942" s="179">
        <f t="shared" si="611"/>
        <v>5.5902989531922964E-2</v>
      </c>
      <c r="G942" s="179">
        <f t="shared" si="611"/>
        <v>5.375119347035251E-2</v>
      </c>
      <c r="H942" s="179">
        <f t="shared" si="611"/>
        <v>5.2094718572594317E-2</v>
      </c>
      <c r="I942" s="179">
        <f t="shared" si="611"/>
        <v>5.1362218058083858E-2</v>
      </c>
      <c r="J942" s="179">
        <f t="shared" si="611"/>
        <v>5.1119918383583263E-2</v>
      </c>
      <c r="K942" s="179">
        <f t="shared" si="611"/>
        <v>5.2458581543757848E-2</v>
      </c>
      <c r="L942" s="179">
        <f t="shared" si="611"/>
        <v>4.9990493642255655E-2</v>
      </c>
      <c r="M942" s="179">
        <f t="shared" si="611"/>
        <v>5.3356362289428395E-2</v>
      </c>
      <c r="N942" s="179">
        <f t="shared" si="611"/>
        <v>6.1436875023690142E-2</v>
      </c>
      <c r="O942" s="179" t="e">
        <f t="shared" si="611"/>
        <v>#DIV/0!</v>
      </c>
      <c r="P942" s="179">
        <f t="shared" si="611"/>
        <v>5.0270992524530871E-2</v>
      </c>
      <c r="Q942" s="179">
        <f t="shared" si="611"/>
        <v>4.5009352674444052E-2</v>
      </c>
      <c r="R942" s="179">
        <f t="shared" si="611"/>
        <v>4.1476761872722187E-2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1.1902962394691425E-2</v>
      </c>
      <c r="F943" s="179">
        <f t="shared" si="611"/>
        <v>1.1405445632956531E-2</v>
      </c>
      <c r="G943" s="179">
        <f t="shared" si="611"/>
        <v>1.0966290010248314E-2</v>
      </c>
      <c r="H943" s="179">
        <f t="shared" si="611"/>
        <v>1.0627779795666028E-2</v>
      </c>
      <c r="I943" s="179">
        <f t="shared" si="611"/>
        <v>1.0476232961207407E-2</v>
      </c>
      <c r="J943" s="179">
        <f t="shared" si="611"/>
        <v>1.0418348067363551E-2</v>
      </c>
      <c r="K943" s="179">
        <f t="shared" si="611"/>
        <v>1.0657325783862916E-2</v>
      </c>
      <c r="L943" s="179">
        <f t="shared" si="611"/>
        <v>1.0035590135116859E-2</v>
      </c>
      <c r="M943" s="179">
        <f t="shared" si="611"/>
        <v>1.0372217926577432E-2</v>
      </c>
      <c r="N943" s="179">
        <f t="shared" si="611"/>
        <v>1.1717220675461241E-2</v>
      </c>
      <c r="O943" s="179">
        <f t="shared" si="611"/>
        <v>1.2838429966993005E-2</v>
      </c>
      <c r="P943" s="179" t="e">
        <f t="shared" si="611"/>
        <v>#DIV/0!</v>
      </c>
      <c r="Q943" s="179">
        <f t="shared" si="611"/>
        <v>1.0530732130632856E-2</v>
      </c>
      <c r="R943" s="179">
        <f t="shared" si="611"/>
        <v>9.2692157808423447E-3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6.0353032733453009E-3</v>
      </c>
      <c r="F944" s="179">
        <f t="shared" si="611"/>
        <v>5.7830366329988826E-3</v>
      </c>
      <c r="G944" s="179">
        <f t="shared" si="611"/>
        <v>5.5603485546849721E-3</v>
      </c>
      <c r="H944" s="179">
        <f t="shared" si="611"/>
        <v>5.3886400583594328E-3</v>
      </c>
      <c r="I944" s="179">
        <f t="shared" si="611"/>
        <v>5.3115344731828867E-3</v>
      </c>
      <c r="J944" s="179">
        <f t="shared" si="611"/>
        <v>5.2811158964431483E-3</v>
      </c>
      <c r="K944" s="179">
        <f t="shared" si="611"/>
        <v>5.3979348711722646E-3</v>
      </c>
      <c r="L944" s="179">
        <f t="shared" si="611"/>
        <v>5.0666271443790467E-3</v>
      </c>
      <c r="M944" s="179">
        <f t="shared" si="611"/>
        <v>5.1752261564210677E-3</v>
      </c>
      <c r="N944" s="179">
        <f t="shared" si="611"/>
        <v>5.6461699271599421E-3</v>
      </c>
      <c r="O944" s="179">
        <f t="shared" si="611"/>
        <v>6.0646552597679653E-3</v>
      </c>
      <c r="P944" s="179">
        <f t="shared" si="611"/>
        <v>6.607632029672723E-3</v>
      </c>
      <c r="Q944" s="179" t="e">
        <f t="shared" si="611"/>
        <v>#DIV/0!</v>
      </c>
      <c r="R944" s="179">
        <f t="shared" si="611"/>
        <v>5.4220048137950698E-3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6.0884538780060317E-2</v>
      </c>
      <c r="F1058" s="199">
        <f t="array" ref="F1058">IF(F33=MAX(IF(ISNUMBER($E$33:$DT$33),$E$33:$DT$33)),0,SUM(IF($D$805:$D$924&gt;=F33+1,IF($D$805:$D$924&lt;=MAX(IF(ISNUMBER($E$33:$DT$33),$E$33:$DT$33)),F$805:F$924))))</f>
        <v>3.7975678789961803E-2</v>
      </c>
      <c r="G1058" s="199">
        <f t="array" ref="G1058">IF(G33=MAX(IF(ISNUMBER($E$33:$DT$33),$E$33:$DT$33)),0,SUM(IF($D$805:$D$924&gt;=G33+1,IF($D$805:$D$924&lt;=MAX(IF(ISNUMBER($E$33:$DT$33),$E$33:$DT$33)),G$805:G$924))))</f>
        <v>2.5155926834458001E-2</v>
      </c>
      <c r="H1058" s="199">
        <f t="array" ref="H1058">IF(H33=MAX(IF(ISNUMBER($E$33:$DT$33),$E$33:$DT$33)),0,SUM(IF($D$805:$D$924&gt;=H33+1,IF($D$805:$D$924&lt;=MAX(IF(ISNUMBER($E$33:$DT$33),$E$33:$DT$33)),H$805:H$924))))</f>
        <v>1.4500736603599795E-2</v>
      </c>
      <c r="I1058" s="199">
        <f t="array" ref="I1058">IF(I33=MAX(IF(ISNUMBER($E$33:$DT$33),$E$33:$DT$33)),0,SUM(IF($D$805:$D$924&gt;=I33+1,IF($D$805:$D$924&lt;=MAX(IF(ISNUMBER($E$33:$DT$33),$E$33:$DT$33)),I$805:I$924))))</f>
        <v>8.5937227409814652E-3</v>
      </c>
      <c r="J1058" s="199">
        <f t="array" ref="J1058">IF(J33=MAX(IF(ISNUMBER($E$33:$DT$33),$E$33:$DT$33)),0,SUM(IF($D$805:$D$924&gt;=J33+1,IF($D$805:$D$924&lt;=MAX(IF(ISNUMBER($E$33:$DT$33),$E$33:$DT$33)),J$805:J$924))))</f>
        <v>9.7496492490169329E-3</v>
      </c>
      <c r="K1058" s="199">
        <f t="array" ref="K1058">IF(K33=MAX(IF(ISNUMBER($E$33:$DT$33),$E$33:$DT$33)),0,SUM(IF($D$805:$D$924&gt;=K33+1,IF($D$805:$D$924&lt;=MAX(IF(ISNUMBER($E$33:$DT$33),$E$33:$DT$33)),K$805:K$924))))</f>
        <v>1.7169279840511299E-2</v>
      </c>
      <c r="L1058" s="199">
        <f t="array" ref="L1058">IF(L33=MAX(IF(ISNUMBER($E$33:$DT$33),$E$33:$DT$33)),0,SUM(IF($D$805:$D$924&gt;=L33+1,IF($D$805:$D$924&lt;=MAX(IF(ISNUMBER($E$33:$DT$33),$E$33:$DT$33)),L$805:L$924))))</f>
        <v>1.6252897010806636E-2</v>
      </c>
      <c r="M1058" s="199">
        <f t="array" ref="M1058">IF(M33=MAX(IF(ISNUMBER($E$33:$DT$33),$E$33:$DT$33)),0,SUM(IF($D$805:$D$924&gt;=M33+1,IF($D$805:$D$924&lt;=MAX(IF(ISNUMBER($E$33:$DT$33),$E$33:$DT$33)),M$805:M$924))))</f>
        <v>3.6700467964852958E-3</v>
      </c>
      <c r="N1058" s="199">
        <f t="array" ref="N1058">IF(N33=MAX(IF(ISNUMBER($E$33:$DT$33),$E$33:$DT$33)),0,SUM(IF($D$805:$D$924&gt;=N33+1,IF($D$805:$D$924&lt;=MAX(IF(ISNUMBER($E$33:$DT$33),$E$33:$DT$33)),N$805:N$924))))</f>
        <v>1.5154573750958287E-3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0.36447638178907976</v>
      </c>
      <c r="J1065" s="199">
        <f t="array" ref="J1065">IF(J32=MIN($E$12:$DT$12),0,SUM(IF($D$932:$D$1051&gt;=MIN($E$12:$DT$12),IF($D$932:$D$1051&lt;=J32-1,J$932:J$1051))))</f>
        <v>0.71395227931101046</v>
      </c>
      <c r="K1065" s="199">
        <f t="array" ref="K1065">IF(K32=MIN($E$12:$DT$12),0,SUM(IF($D$932:$D$1051&gt;=MIN($E$12:$DT$12),IF($D$932:$D$1051&lt;=K32-1,K$932:K$1051))))</f>
        <v>0.81074714339568044</v>
      </c>
      <c r="L1065" s="199">
        <f t="array" ref="L1065">IF(L32=MIN($E$12:$DT$12),0,SUM(IF($D$932:$D$1051&gt;=MIN($E$12:$DT$12),IF($D$932:$D$1051&lt;=L32-1,L$932:L$1051))))</f>
        <v>0.85988753938159057</v>
      </c>
      <c r="M1065" s="199">
        <f t="array" ref="M1065">IF(M32=MIN($E$12:$DT$12),0,SUM(IF($D$932:$D$1051&gt;=MIN($E$12:$DT$12),IF($D$932:$D$1051&lt;=M32-1,M$932:M$1051))))</f>
        <v>0.90060029448806556</v>
      </c>
      <c r="N1065" s="199">
        <f t="array" ref="N1065">IF(N32=MIN($E$12:$DT$12),0,SUM(IF($D$932:$D$1051&gt;=MIN($E$12:$DT$12),IF($D$932:$D$1051&lt;=N32-1,N$932:N$1051))))</f>
        <v>0.92392056718700222</v>
      </c>
      <c r="O1065" s="199">
        <f t="array" ref="O1065">IF(O32=MIN($E$12:$DT$12),0,SUM(IF($D$932:$D$1051&gt;=MIN($E$12:$DT$12),IF($D$932:$D$1051&lt;=O32-1,O$932:O$1051))))</f>
        <v>0.92983399913157494</v>
      </c>
      <c r="P1065" s="199">
        <f t="array" ref="P1065">IF(P32=MIN($E$12:$DT$12),0,SUM(IF($D$932:$D$1051&gt;=MIN($E$12:$DT$12),IF($D$932:$D$1051&lt;=P32-1,P$932:P$1051))))</f>
        <v>0.93114781434259497</v>
      </c>
      <c r="Q1065" s="199">
        <f t="array" ref="Q1065">IF(Q32=MIN($E$12:$DT$12),0,SUM(IF($D$932:$D$1051&gt;=MIN($E$12:$DT$12),IF($D$932:$D$1051&lt;=Q32-1,Q$932:Q$1051))))</f>
        <v>0.95638950359659902</v>
      </c>
      <c r="R1065" s="199">
        <f t="array" ref="R1065">IF(R32=MIN($E$12:$DT$12),0,SUM(IF($D$932:$D$1051&gt;=MIN($E$12:$DT$12),IF($D$932:$D$1051&lt;=R32-1,R$932:R$1051))))</f>
        <v>0.99557501607852905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1.0545015043433394</v>
      </c>
      <c r="F1072" s="199">
        <f t="array" ref="F1072">(F$545)*SUM(IF($E$12:$DT$12&gt;=F32,IF($E$12:$DT$12&lt;=F33,$E$15:$DT$15)))</f>
        <v>1.1710644890735438</v>
      </c>
      <c r="G1072" s="199">
        <f t="array" ref="G1072">(G$545)*SUM(IF($E$12:$DT$12&gt;=G32,IF($E$12:$DT$12&lt;=G33,$E$15:$DT$15)))</f>
        <v>1.2186412787097896</v>
      </c>
      <c r="H1072" s="199">
        <f t="array" ref="H1072">(H$545)*SUM(IF($E$12:$DT$12&gt;=H32,IF($E$12:$DT$12&lt;=H33,$E$15:$DT$15)))</f>
        <v>1.2452175604734073</v>
      </c>
      <c r="I1072" s="199">
        <f t="array" ref="I1072">(I$545)*SUM(IF($E$12:$DT$12&gt;=I32,IF($E$12:$DT$12&lt;=I33,$E$15:$DT$15)))</f>
        <v>0.79922003486301341</v>
      </c>
      <c r="J1072" s="199">
        <f t="array" ref="J1072">(J$545)*SUM(IF($E$12:$DT$12&gt;=J32,IF($E$12:$DT$12&lt;=J33,$E$15:$DT$15)))</f>
        <v>0.34705472361046374</v>
      </c>
      <c r="K1072" s="199">
        <f t="array" ref="K1072">(K$545)*SUM(IF($E$12:$DT$12&gt;=K32,IF($E$12:$DT$12&lt;=K33,$E$15:$DT$15)))</f>
        <v>0.21059242688678356</v>
      </c>
      <c r="L1072" s="199">
        <f t="array" ref="L1072">(L$545)*SUM(IF($E$12:$DT$12&gt;=L32,IF($E$12:$DT$12&lt;=L33,$E$15:$DT$15)))</f>
        <v>0.14516780869994364</v>
      </c>
      <c r="M1072" s="199">
        <f t="array" ref="M1072">(M$545)*SUM(IF($E$12:$DT$12&gt;=M32,IF($E$12:$DT$12&lt;=M33,$E$15:$DT$15)))</f>
        <v>0.1360570212289994</v>
      </c>
      <c r="N1072" s="199">
        <f t="array" ref="N1072">(N$545)*SUM(IF($E$12:$DT$12&gt;=N32,IF($E$12:$DT$12&lt;=N33,$E$15:$DT$15)))</f>
        <v>0.11965958650058889</v>
      </c>
      <c r="O1072" s="199">
        <f t="array" ref="O1072">(O$545)*SUM(IF($E$12:$DT$12&gt;=O32,IF($E$12:$DT$12&lt;=O33,$E$15:$DT$15)))</f>
        <v>0.1129040622970781</v>
      </c>
      <c r="P1072" s="199">
        <f t="array" ref="P1072">(P$545)*SUM(IF($E$12:$DT$12&gt;=P32,IF($E$12:$DT$12&lt;=P33,$E$15:$DT$15)))</f>
        <v>0.10807322598084484</v>
      </c>
      <c r="Q1072" s="199">
        <f t="array" ref="Q1072">(Q$545)*SUM(IF($E$12:$DT$12&gt;=Q32,IF($E$12:$DT$12&lt;=Q33,$E$15:$DT$15)))</f>
        <v>7.4393320148126482E-2</v>
      </c>
      <c r="R1072" s="199">
        <f t="array" ref="R1072">(R$545)*SUM(IF($E$12:$DT$12&gt;=R32,IF($E$12:$DT$12&lt;=R33,$E$15:$DT$15)))</f>
        <v>1.8001071150922785E-2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1.1153860431233997</v>
      </c>
      <c r="F1079" s="199">
        <f t="shared" si="705"/>
        <v>1.2090401678635057</v>
      </c>
      <c r="G1079" s="199">
        <f t="shared" si="705"/>
        <v>1.2437972055442477</v>
      </c>
      <c r="H1079" s="199">
        <f t="shared" si="705"/>
        <v>1.2597182970770071</v>
      </c>
      <c r="I1079" s="199">
        <f t="shared" si="705"/>
        <v>1.1722901393930747</v>
      </c>
      <c r="J1079" s="199">
        <f t="shared" si="705"/>
        <v>1.0707566521704912</v>
      </c>
      <c r="K1079" s="199">
        <f t="shared" si="705"/>
        <v>1.0385088501229753</v>
      </c>
      <c r="L1079" s="199">
        <f t="shared" si="705"/>
        <v>1.021308245092341</v>
      </c>
      <c r="M1079" s="199">
        <f t="shared" si="705"/>
        <v>1.0403273625135503</v>
      </c>
      <c r="N1079" s="199">
        <f t="shared" si="705"/>
        <v>1.045095611062687</v>
      </c>
      <c r="O1079" s="199">
        <f t="shared" si="705"/>
        <v>1.042738061428653</v>
      </c>
      <c r="P1079" s="199">
        <f t="shared" si="705"/>
        <v>1.0392210403234399</v>
      </c>
      <c r="Q1079" s="199">
        <f t="shared" si="705"/>
        <v>1.0307828237447254</v>
      </c>
      <c r="R1079" s="199">
        <f t="shared" si="705"/>
        <v>1.0135760872294519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1.2597182970770071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0.20617172718666196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0.88707613563659637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0.11292386436340371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3.143106050256856E-2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2022-02-04T17:56:38Z</dcterms:modified>
</cp:coreProperties>
</file>