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3" i="13" l="1"/>
  <c r="J34" i="13"/>
  <c r="J35" i="13"/>
  <c r="J36" i="13"/>
  <c r="J37" i="13"/>
  <c r="J38" i="13"/>
  <c r="J39" i="13"/>
  <c r="J40" i="13"/>
  <c r="J41" i="13"/>
  <c r="J42" i="13"/>
  <c r="J43" i="13"/>
  <c r="J44" i="13"/>
  <c r="I34" i="13"/>
  <c r="I35" i="13"/>
  <c r="I36" i="13"/>
  <c r="I37" i="13"/>
  <c r="I38" i="13"/>
  <c r="I39" i="13"/>
  <c r="I40" i="13"/>
  <c r="I41" i="13"/>
  <c r="I42" i="13"/>
  <c r="I43" i="13"/>
  <c r="I44" i="13"/>
  <c r="I33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F34" i="13"/>
  <c r="F35" i="13"/>
  <c r="F36" i="13"/>
  <c r="F37" i="13"/>
  <c r="F38" i="13"/>
  <c r="F39" i="13"/>
  <c r="F40" i="13"/>
  <c r="F41" i="13"/>
  <c r="F42" i="13"/>
  <c r="F43" i="13"/>
  <c r="F44" i="13"/>
  <c r="F33" i="13"/>
  <c r="D47" i="13" l="1"/>
  <c r="D45" i="13"/>
  <c r="C35" i="13" l="1"/>
  <c r="K34" i="13" l="1"/>
  <c r="J29" i="14"/>
  <c r="I31" i="14" l="1"/>
  <c r="J30" i="14"/>
  <c r="C26" i="14"/>
  <c r="C25" i="14"/>
  <c r="I26" i="14" s="1"/>
  <c r="C24" i="14"/>
  <c r="C23" i="14"/>
  <c r="C22" i="14"/>
  <c r="I23" i="14" s="1"/>
  <c r="C21" i="14"/>
  <c r="C20" i="14"/>
  <c r="C19" i="14"/>
  <c r="C18" i="14"/>
  <c r="C17" i="14"/>
  <c r="I18" i="14" s="1"/>
  <c r="C16" i="14"/>
  <c r="C15" i="14"/>
  <c r="C14" i="14"/>
  <c r="I15" i="14" s="1"/>
  <c r="C13" i="14"/>
  <c r="I13" i="14" s="1"/>
  <c r="C12" i="14"/>
  <c r="C11" i="14"/>
  <c r="I17" i="14" l="1"/>
  <c r="I25" i="14"/>
  <c r="I12" i="14"/>
  <c r="I20" i="14"/>
  <c r="I22" i="14"/>
  <c r="I14" i="14"/>
  <c r="I24" i="14"/>
  <c r="I16" i="14"/>
  <c r="I19" i="14"/>
  <c r="I21" i="14"/>
  <c r="K35" i="13" l="1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C26" i="2" l="1"/>
  <c r="K32" i="13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D7" i="14" s="1"/>
  <c r="C6" i="2"/>
  <c r="D6" i="14" s="1"/>
  <c r="C5" i="2"/>
  <c r="D5" i="14" s="1"/>
  <c r="C4" i="2"/>
  <c r="D4" i="14" s="1"/>
  <c r="C3" i="2"/>
  <c r="D3" i="14" s="1"/>
  <c r="D115" i="13"/>
  <c r="K111" i="13"/>
  <c r="C101" i="13"/>
  <c r="D93" i="13"/>
  <c r="K89" i="13"/>
  <c r="C79" i="13"/>
  <c r="C22" i="13"/>
  <c r="C23" i="2" s="1"/>
  <c r="D23" i="14" s="1"/>
  <c r="C20" i="13"/>
  <c r="C19" i="13"/>
  <c r="C18" i="13"/>
  <c r="C17" i="13"/>
  <c r="C16" i="13"/>
  <c r="C15" i="13"/>
  <c r="C14" i="13"/>
  <c r="D26" i="2" l="1"/>
  <c r="D26" i="14"/>
  <c r="C9" i="13"/>
  <c r="C9" i="2" s="1"/>
  <c r="D9" i="14" s="1"/>
  <c r="K45" i="13"/>
  <c r="C11" i="13"/>
  <c r="C12" i="2" s="1"/>
  <c r="D12" i="14" s="1"/>
  <c r="C12" i="13"/>
  <c r="C13" i="2" s="1"/>
  <c r="D13" i="14" s="1"/>
  <c r="C13" i="13"/>
  <c r="C14" i="2" s="1"/>
  <c r="D14" i="14" s="1"/>
  <c r="K112" i="13"/>
  <c r="C22" i="2"/>
  <c r="D22" i="14" s="1"/>
  <c r="C11" i="2"/>
  <c r="D11" i="14" s="1"/>
  <c r="C19" i="2"/>
  <c r="D19" i="14" s="1"/>
  <c r="C16" i="2"/>
  <c r="D16" i="14" s="1"/>
  <c r="C20" i="2"/>
  <c r="D20" i="14" s="1"/>
  <c r="C17" i="2"/>
  <c r="D17" i="14" s="1"/>
  <c r="C18" i="2"/>
  <c r="D18" i="14" s="1"/>
  <c r="C21" i="2"/>
  <c r="D21" i="14" s="1"/>
  <c r="K90" i="13"/>
  <c r="C15" i="2"/>
  <c r="D15" i="14" s="1"/>
  <c r="F3" i="6"/>
  <c r="A16" i="6"/>
  <c r="K46" i="13" l="1"/>
  <c r="E48" i="13"/>
  <c r="E26" i="14"/>
  <c r="C25" i="2"/>
  <c r="C24" i="2"/>
  <c r="D24" i="14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E18" i="6" s="1"/>
  <c r="A3" i="6"/>
  <c r="D3" i="6" s="1"/>
  <c r="D25" i="2" l="1"/>
  <c r="D24" i="2" s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AV14" i="11"/>
  <c r="AU14" i="11"/>
  <c r="AT14" i="11"/>
  <c r="AS14" i="1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DS80" i="11" l="1"/>
  <c r="DS332" i="11" s="1"/>
  <c r="DS84" i="11"/>
  <c r="DS336" i="11" s="1"/>
  <c r="G25" i="14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23" i="2" l="1"/>
  <c r="D22" i="2" s="1"/>
  <c r="D21" i="2" l="1"/>
  <c r="D20" i="2" s="1"/>
  <c r="D19" i="2" s="1"/>
  <c r="D18" i="2" s="1"/>
  <c r="D17" i="2" s="1"/>
  <c r="D16" i="2" s="1"/>
  <c r="D15" i="2" s="1"/>
  <c r="D14" i="2" s="1"/>
  <c r="D13" i="2" s="1"/>
  <c r="D12" i="2" s="1"/>
  <c r="D11" i="2" l="1"/>
  <c r="C8" i="2"/>
  <c r="D8" i="14" s="1"/>
  <c r="E26" i="2" l="1"/>
  <c r="F26" i="2" s="1"/>
  <c r="E24" i="2"/>
  <c r="E25" i="2"/>
  <c r="E23" i="2"/>
  <c r="E11" i="2"/>
  <c r="E12" i="2"/>
  <c r="E22" i="2"/>
  <c r="E16" i="2"/>
  <c r="E14" i="2"/>
  <c r="E13" i="2"/>
  <c r="G20" i="10" s="1"/>
  <c r="E15" i="2"/>
  <c r="E17" i="2"/>
  <c r="E18" i="2"/>
  <c r="E19" i="2"/>
  <c r="E21" i="2"/>
  <c r="E20" i="2"/>
  <c r="F25" i="2" l="1"/>
  <c r="F24" i="2" s="1"/>
  <c r="L20" i="10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F23" i="2" l="1"/>
  <c r="B15" i="6" s="1"/>
  <c r="C16" i="6" s="1"/>
  <c r="F16" i="6" s="1"/>
  <c r="A6" i="5"/>
  <c r="F22" i="2" l="1"/>
  <c r="B14" i="6" s="1"/>
  <c r="C15" i="6" s="1"/>
  <c r="F15" i="6" s="1"/>
  <c r="A7" i="5"/>
  <c r="F21" i="2" l="1"/>
  <c r="B13" i="6" s="1"/>
  <c r="C14" i="6" s="1"/>
  <c r="F14" i="6" s="1"/>
  <c r="A8" i="5"/>
  <c r="F20" i="2" l="1"/>
  <c r="B12" i="6" s="1"/>
  <c r="C13" i="6" s="1"/>
  <c r="F13" i="6" s="1"/>
  <c r="A9" i="5"/>
  <c r="F19" i="2" l="1"/>
  <c r="B11" i="6" s="1"/>
  <c r="C12" i="6" s="1"/>
  <c r="F12" i="6" s="1"/>
  <c r="A10" i="5"/>
  <c r="F18" i="2" l="1"/>
  <c r="B10" i="6" s="1"/>
  <c r="C11" i="6" s="1"/>
  <c r="F11" i="6" s="1"/>
  <c r="A11" i="5"/>
  <c r="F17" i="2" l="1"/>
  <c r="B9" i="6" s="1"/>
  <c r="C10" i="6" s="1"/>
  <c r="F10" i="6" s="1"/>
  <c r="A12" i="5"/>
  <c r="F16" i="2" l="1"/>
  <c r="B8" i="6" s="1"/>
  <c r="C9" i="6" s="1"/>
  <c r="F9" i="6" s="1"/>
  <c r="A13" i="5"/>
  <c r="F15" i="2" l="1"/>
  <c r="B7" i="6" s="1"/>
  <c r="C8" i="6" s="1"/>
  <c r="F8" i="6" s="1"/>
  <c r="A14" i="5"/>
  <c r="F14" i="2" l="1"/>
  <c r="B6" i="6" s="1"/>
  <c r="C7" i="6" s="1"/>
  <c r="F7" i="6" s="1"/>
  <c r="A15" i="5"/>
  <c r="F13" i="2" l="1"/>
  <c r="B5" i="6" s="1"/>
  <c r="A16" i="5"/>
  <c r="C6" i="6" l="1"/>
  <c r="F6" i="6" s="1"/>
  <c r="F12" i="2"/>
  <c r="B4" i="6" s="1"/>
  <c r="C5" i="6" s="1"/>
  <c r="F5" i="6" s="1"/>
  <c r="A17" i="5"/>
  <c r="A18" i="5" l="1"/>
  <c r="F11" i="2"/>
  <c r="B3" i="6" s="1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33" i="2" l="1"/>
  <c r="C48" i="2"/>
  <c r="C34" i="2"/>
  <c r="C50" i="2"/>
  <c r="C51" i="2"/>
  <c r="C47" i="2"/>
  <c r="C31" i="2"/>
  <c r="C35" i="2"/>
  <c r="C30" i="2"/>
  <c r="N11" i="14" s="1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839" i="1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832" i="1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921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843" i="1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  <c r="N13" i="14" l="1"/>
  <c r="N15" i="14" s="1"/>
</calcChain>
</file>

<file path=xl/sharedStrings.xml><?xml version="1.0" encoding="utf-8"?>
<sst xmlns="http://schemas.openxmlformats.org/spreadsheetml/2006/main" count="399" uniqueCount="229">
  <si>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</si>
  <si>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</si>
  <si>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</si>
  <si>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</si>
  <si>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</si>
  <si>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</si>
  <si>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</si>
  <si>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</si>
  <si>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</si>
  <si>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</si>
  <si>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</si>
  <si>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</si>
  <si>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</si>
  <si>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</si>
  <si>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</si>
  <si>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</si>
  <si>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</si>
  <si>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</si>
  <si>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</si>
  <si>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</si>
  <si>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</si>
  <si>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</si>
  <si>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</si>
  <si>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</si>
  <si>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</si>
  <si>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</si>
  <si>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</si>
  <si>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</si>
  <si>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</si>
  <si>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</si>
  <si>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</si>
  <si>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</si>
  <si>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</si>
  <si>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</si>
  <si>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</si>
  <si>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</si>
  <si>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</si>
  <si>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</si>
  <si>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</si>
  <si>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</si>
  <si>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</si>
  <si>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</si>
  <si>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</si>
  <si>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</si>
  <si>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</si>
  <si>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</si>
  <si>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</si>
  <si>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</si>
  <si>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</si>
  <si>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</si>
  <si>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</si>
  <si>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</si>
  <si>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</si>
  <si>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</si>
  <si>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</si>
  <si>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</si>
  <si>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</si>
  <si>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</si>
  <si>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</si>
  <si>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</si>
  <si>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</si>
  <si>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</si>
  <si>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</si>
  <si>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</si>
  <si>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</si>
  <si>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</si>
  <si>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</si>
  <si>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</si>
  <si>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</si>
  <si>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</si>
  <si>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</si>
  <si>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</si>
  <si>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</si>
  <si>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</si>
  <si>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</si>
  <si>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</si>
  <si>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</si>
  <si>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</si>
  <si>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</si>
  <si>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</si>
  <si>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</si>
  <si>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</si>
  <si>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</si>
  <si>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</si>
  <si>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</si>
  <si>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</si>
  <si>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</si>
  <si>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</si>
  <si>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</si>
  <si>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</si>
  <si>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</si>
  <si>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</si>
  <si>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</si>
  <si>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</si>
  <si>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</si>
  <si>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</si>
  <si>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</si>
  <si>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</si>
  <si>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</si>
  <si>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</si>
  <si>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</si>
  <si>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</si>
  <si>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</si>
  <si>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</si>
  <si>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</si>
  <si>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</si>
  <si>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</si>
  <si>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</si>
  <si>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</si>
  <si>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</si>
  <si>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</si>
  <si>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</si>
  <si>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</si>
  <si>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</si>
  <si>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</si>
  <si>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</si>
  <si>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</si>
  <si>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</si>
  <si>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</si>
  <si>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</si>
  <si>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</si>
  <si>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</si>
  <si>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</si>
  <si>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</si>
  <si>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</si>
  <si>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</si>
  <si>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</si>
  <si>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</si>
  <si>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</si>
  <si>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</si>
  <si>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</si>
  <si>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</si>
  <si>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</si>
  <si>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</si>
  <si>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</si>
  <si>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</si>
  <si>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</si>
  <si>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</si>
  <si>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</si>
  <si>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</si>
  <si>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</si>
  <si>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</si>
  <si>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</si>
  <si>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</si>
  <si>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</si>
  <si>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</si>
  <si>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</si>
  <si>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</si>
  <si>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</si>
  <si>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</si>
  <si>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</si>
  <si>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</si>
  <si>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</si>
  <si>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</si>
  <si>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</si>
  <si>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</si>
  <si>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</si>
  <si>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</si>
  <si>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</si>
  <si>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</si>
  <si>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</si>
  <si>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</si>
  <si>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</si>
  <si>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</si>
  <si>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</si>
  <si>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</si>
  <si>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</si>
  <si>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</si>
  <si>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</si>
  <si>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</si>
  <si>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</si>
  <si>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</si>
  <si>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</si>
  <si>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</si>
  <si>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</si>
  <si>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</si>
  <si>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</si>
  <si>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</si>
  <si>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</si>
  <si>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</si>
  <si>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</si>
  <si>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</si>
  <si>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</si>
  <si>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</si>
  <si>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</si>
  <si>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</si>
  <si>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</si>
  <si>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</si>
  <si>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</si>
  <si>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</si>
  <si>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</si>
  <si>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</si>
  <si>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</si>
  <si>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</si>
  <si>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</si>
  <si>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</si>
  <si>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</si>
  <si>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</si>
  <si>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</si>
  <si>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</si>
  <si>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</si>
  <si>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</si>
  <si>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</si>
  <si>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</si>
  <si>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</si>
  <si>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</si>
  <si>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</si>
  <si>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</si>
  <si>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</si>
  <si>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</si>
  <si>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</si>
  <si>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</si>
  <si>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</si>
  <si>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</si>
  <si>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</si>
  <si>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</si>
  <si>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</si>
  <si>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</si>
  <si>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</si>
  <si>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</si>
  <si>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</si>
  <si>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</si>
  <si>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</si>
  <si>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</si>
  <si>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24.02.21</t>
  </si>
  <si>
    <t>Vor Spülung:</t>
  </si>
  <si>
    <t xml:space="preserve">Z2 SP OS </t>
  </si>
  <si>
    <t>16.07.2021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</si>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</sst>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0" fontId="5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2" fillId="0" borderId="0"/>
    <xf numFmtId="0" fontId="2" fillId="0" borderId="0"/>
  </cellStyleXfs>
  <cellXfs count="481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2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8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14" fillId="10" borderId="43" xfId="0" applyFont="1" applyFill="1" applyBorder="1" applyAlignment="1">
      <alignment horizontal="center"/>
    </xf>
    <xf numFmtId="0" fontId="14" fillId="8" borderId="43" xfId="0" applyFont="1" applyFill="1" applyBorder="1" applyAlignment="1">
      <alignment horizontal="center"/>
    </xf>
    <xf numFmtId="0" fontId="18" fillId="10" borderId="43" xfId="0" applyFont="1" applyFill="1" applyBorder="1" applyAlignment="1">
      <alignment horizontal="center"/>
    </xf>
    <xf numFmtId="0" fontId="18" fillId="8" borderId="43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7" fillId="0" borderId="0" xfId="0" applyFont="1" applyAlignment="1">
      <alignment horizontal="left"/>
    </xf>
    <xf numFmtId="0" fontId="8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1" fillId="0" borderId="0" xfId="0" applyFont="1"/>
    <xf numFmtId="0" fontId="22" fillId="0" borderId="22" xfId="0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0" fillId="0" borderId="0" xfId="0" applyAlignment="1"/>
    <xf numFmtId="0" fontId="23" fillId="0" borderId="0" xfId="2" applyFont="1"/>
    <xf numFmtId="0" fontId="8" fillId="0" borderId="0" xfId="2"/>
    <xf numFmtId="0" fontId="23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24" fillId="0" borderId="0" xfId="2" applyFont="1" applyAlignment="1">
      <alignment horizontal="center"/>
    </xf>
    <xf numFmtId="0" fontId="11" fillId="0" borderId="0" xfId="2" applyFont="1"/>
    <xf numFmtId="0" fontId="10" fillId="0" borderId="0" xfId="2" applyFont="1"/>
    <xf numFmtId="0" fontId="8" fillId="0" borderId="0" xfId="2" applyFont="1"/>
    <xf numFmtId="0" fontId="25" fillId="0" borderId="0" xfId="2" applyFont="1" applyBorder="1"/>
    <xf numFmtId="2" fontId="26" fillId="0" borderId="0" xfId="2" applyNumberFormat="1" applyFont="1" applyBorder="1"/>
    <xf numFmtId="0" fontId="26" fillId="0" borderId="0" xfId="2" applyFont="1"/>
    <xf numFmtId="0" fontId="11" fillId="0" borderId="0" xfId="2" applyFont="1" applyBorder="1"/>
    <xf numFmtId="2" fontId="26" fillId="0" borderId="0" xfId="2" applyNumberFormat="1" applyFont="1"/>
    <xf numFmtId="0" fontId="7" fillId="0" borderId="43" xfId="2" applyFont="1" applyBorder="1"/>
    <xf numFmtId="0" fontId="25" fillId="0" borderId="43" xfId="2" applyFont="1" applyBorder="1"/>
    <xf numFmtId="0" fontId="25" fillId="0" borderId="43" xfId="2" applyFont="1" applyBorder="1" applyAlignment="1">
      <alignment horizontal="center"/>
    </xf>
    <xf numFmtId="0" fontId="25" fillId="0" borderId="0" xfId="2" applyFont="1" applyBorder="1" applyAlignment="1">
      <alignment horizontal="center"/>
    </xf>
    <xf numFmtId="2" fontId="11" fillId="0" borderId="0" xfId="2" applyNumberFormat="1" applyFont="1"/>
    <xf numFmtId="0" fontId="27" fillId="0" borderId="0" xfId="2" applyFont="1" applyBorder="1"/>
    <xf numFmtId="0" fontId="28" fillId="0" borderId="0" xfId="2" applyFont="1"/>
    <xf numFmtId="0" fontId="10" fillId="0" borderId="0" xfId="2" applyFont="1" applyAlignment="1">
      <alignment horizontal="center"/>
    </xf>
    <xf numFmtId="0" fontId="11" fillId="12" borderId="34" xfId="2" applyFont="1" applyFill="1" applyBorder="1"/>
    <xf numFmtId="0" fontId="11" fillId="12" borderId="29" xfId="2" applyFont="1" applyFill="1" applyBorder="1"/>
    <xf numFmtId="0" fontId="11" fillId="12" borderId="21" xfId="2" applyFont="1" applyFill="1" applyBorder="1"/>
    <xf numFmtId="2" fontId="10" fillId="13" borderId="6" xfId="2" applyNumberFormat="1" applyFont="1" applyFill="1" applyBorder="1" applyAlignment="1">
      <alignment horizontal="center"/>
    </xf>
    <xf numFmtId="165" fontId="10" fillId="0" borderId="6" xfId="2" applyNumberFormat="1" applyFont="1" applyFill="1" applyBorder="1" applyAlignment="1">
      <alignment horizontal="center"/>
    </xf>
    <xf numFmtId="0" fontId="11" fillId="12" borderId="46" xfId="2" applyFont="1" applyFill="1" applyBorder="1"/>
    <xf numFmtId="0" fontId="11" fillId="12" borderId="38" xfId="2" applyFont="1" applyFill="1" applyBorder="1"/>
    <xf numFmtId="0" fontId="10" fillId="12" borderId="46" xfId="2" applyFont="1" applyFill="1" applyBorder="1" applyAlignment="1">
      <alignment horizontal="center"/>
    </xf>
    <xf numFmtId="0" fontId="10" fillId="12" borderId="38" xfId="2" applyFont="1" applyFill="1" applyBorder="1" applyAlignment="1">
      <alignment horizontal="center"/>
    </xf>
    <xf numFmtId="0" fontId="10" fillId="12" borderId="47" xfId="2" applyFont="1" applyFill="1" applyBorder="1" applyAlignment="1">
      <alignment horizontal="center"/>
    </xf>
    <xf numFmtId="0" fontId="11" fillId="12" borderId="48" xfId="2" applyFont="1" applyFill="1" applyBorder="1"/>
    <xf numFmtId="0" fontId="11" fillId="12" borderId="0" xfId="2" applyFont="1" applyFill="1" applyBorder="1"/>
    <xf numFmtId="1" fontId="28" fillId="13" borderId="46" xfId="2" applyNumberFormat="1" applyFont="1" applyFill="1" applyBorder="1" applyAlignment="1">
      <alignment horizontal="center"/>
    </xf>
    <xf numFmtId="1" fontId="28" fillId="13" borderId="38" xfId="2" applyNumberFormat="1" applyFont="1" applyFill="1" applyBorder="1" applyAlignment="1">
      <alignment horizontal="center"/>
    </xf>
    <xf numFmtId="167" fontId="28" fillId="13" borderId="38" xfId="2" applyNumberFormat="1" applyFont="1" applyFill="1" applyBorder="1" applyAlignment="1">
      <alignment horizontal="center"/>
    </xf>
    <xf numFmtId="2" fontId="28" fillId="13" borderId="38" xfId="2" applyNumberFormat="1" applyFont="1" applyFill="1" applyBorder="1" applyAlignment="1">
      <alignment horizontal="center"/>
    </xf>
    <xf numFmtId="2" fontId="10" fillId="13" borderId="38" xfId="2" applyNumberFormat="1" applyFont="1" applyFill="1" applyBorder="1"/>
    <xf numFmtId="0" fontId="10" fillId="13" borderId="38" xfId="2" applyFont="1" applyFill="1" applyBorder="1"/>
    <xf numFmtId="0" fontId="10" fillId="13" borderId="47" xfId="2" applyFont="1" applyFill="1" applyBorder="1"/>
    <xf numFmtId="0" fontId="11" fillId="12" borderId="49" xfId="2" applyFont="1" applyFill="1" applyBorder="1"/>
    <xf numFmtId="0" fontId="11" fillId="12" borderId="43" xfId="2" applyFont="1" applyFill="1" applyBorder="1"/>
    <xf numFmtId="2" fontId="10" fillId="13" borderId="49" xfId="2" applyNumberFormat="1" applyFont="1" applyFill="1" applyBorder="1" applyAlignment="1">
      <alignment horizontal="center"/>
    </xf>
    <xf numFmtId="2" fontId="10" fillId="13" borderId="43" xfId="2" applyNumberFormat="1" applyFont="1" applyFill="1" applyBorder="1" applyAlignment="1">
      <alignment horizontal="center"/>
    </xf>
    <xf numFmtId="2" fontId="10" fillId="13" borderId="43" xfId="2" applyNumberFormat="1" applyFont="1" applyFill="1" applyBorder="1"/>
    <xf numFmtId="0" fontId="10" fillId="13" borderId="43" xfId="2" applyFont="1" applyFill="1" applyBorder="1"/>
    <xf numFmtId="0" fontId="10" fillId="13" borderId="50" xfId="2" applyFont="1" applyFill="1" applyBorder="1"/>
    <xf numFmtId="0" fontId="10" fillId="0" borderId="0" xfId="2" applyFont="1" applyFill="1" applyBorder="1"/>
    <xf numFmtId="2" fontId="29" fillId="0" borderId="0" xfId="2" applyNumberFormat="1" applyFont="1" applyFill="1" applyBorder="1" applyAlignment="1">
      <alignment horizontal="center"/>
    </xf>
    <xf numFmtId="170" fontId="10" fillId="0" borderId="0" xfId="2" applyNumberFormat="1" applyFont="1" applyFill="1" applyBorder="1"/>
    <xf numFmtId="167" fontId="8" fillId="0" borderId="0" xfId="2" applyNumberFormat="1"/>
    <xf numFmtId="0" fontId="8" fillId="0" borderId="0" xfId="2" quotePrefix="1"/>
    <xf numFmtId="0" fontId="30" fillId="0" borderId="0" xfId="2" applyFont="1"/>
    <xf numFmtId="0" fontId="31" fillId="0" borderId="0" xfId="2" applyFont="1"/>
    <xf numFmtId="0" fontId="28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34" fillId="0" borderId="0" xfId="2" applyFont="1" applyAlignment="1">
      <alignment horizontal="center"/>
    </xf>
    <xf numFmtId="0" fontId="34" fillId="0" borderId="0" xfId="2" applyFont="1"/>
    <xf numFmtId="2" fontId="10" fillId="0" borderId="0" xfId="2" applyNumberFormat="1" applyFont="1" applyAlignment="1">
      <alignment horizontal="center"/>
    </xf>
    <xf numFmtId="0" fontId="37" fillId="0" borderId="0" xfId="2" applyFont="1"/>
    <xf numFmtId="1" fontId="37" fillId="0" borderId="0" xfId="2" applyNumberFormat="1" applyFont="1" applyAlignment="1">
      <alignment horizontal="center"/>
    </xf>
    <xf numFmtId="2" fontId="37" fillId="0" borderId="0" xfId="2" applyNumberFormat="1" applyFont="1" applyAlignment="1">
      <alignment horizontal="center"/>
    </xf>
    <xf numFmtId="171" fontId="37" fillId="0" borderId="0" xfId="2" applyNumberFormat="1" applyFont="1" applyAlignment="1">
      <alignment horizontal="center"/>
    </xf>
    <xf numFmtId="0" fontId="7" fillId="0" borderId="0" xfId="2" applyFont="1"/>
    <xf numFmtId="0" fontId="11" fillId="12" borderId="34" xfId="2" applyFont="1" applyFill="1" applyBorder="1" applyAlignment="1">
      <alignment horizontal="left"/>
    </xf>
    <xf numFmtId="0" fontId="10" fillId="12" borderId="29" xfId="2" applyFont="1" applyFill="1" applyBorder="1" applyAlignment="1">
      <alignment horizontal="center"/>
    </xf>
    <xf numFmtId="0" fontId="10" fillId="12" borderId="21" xfId="2" applyFont="1" applyFill="1" applyBorder="1"/>
    <xf numFmtId="0" fontId="10" fillId="12" borderId="48" xfId="2" applyFont="1" applyFill="1" applyBorder="1"/>
    <xf numFmtId="0" fontId="10" fillId="12" borderId="0" xfId="2" applyFont="1" applyFill="1" applyBorder="1"/>
    <xf numFmtId="0" fontId="10" fillId="0" borderId="46" xfId="2" applyFont="1" applyFill="1" applyBorder="1" applyAlignment="1">
      <alignment horizontal="center"/>
    </xf>
    <xf numFmtId="0" fontId="10" fillId="0" borderId="38" xfId="2" applyFont="1" applyFill="1" applyBorder="1" applyAlignment="1">
      <alignment horizontal="center"/>
    </xf>
    <xf numFmtId="0" fontId="10" fillId="0" borderId="47" xfId="2" applyFont="1" applyFill="1" applyBorder="1" applyAlignment="1">
      <alignment horizontal="center"/>
    </xf>
    <xf numFmtId="0" fontId="10" fillId="0" borderId="48" xfId="2" applyNumberFormat="1" applyFont="1" applyFill="1" applyBorder="1" applyAlignment="1">
      <alignment horizontal="center"/>
    </xf>
    <xf numFmtId="0" fontId="10" fillId="0" borderId="0" xfId="2" applyNumberFormat="1" applyFont="1" applyFill="1" applyBorder="1" applyAlignment="1">
      <alignment horizontal="center"/>
    </xf>
    <xf numFmtId="0" fontId="10" fillId="0" borderId="36" xfId="2" applyNumberFormat="1" applyFont="1" applyFill="1" applyBorder="1" applyAlignment="1">
      <alignment horizontal="center"/>
    </xf>
    <xf numFmtId="170" fontId="10" fillId="0" borderId="0" xfId="2" applyNumberFormat="1" applyFont="1"/>
    <xf numFmtId="2" fontId="10" fillId="0" borderId="48" xfId="2" applyNumberFormat="1" applyFont="1" applyFill="1" applyBorder="1" applyAlignment="1">
      <alignment horizontal="center"/>
    </xf>
    <xf numFmtId="2" fontId="10" fillId="0" borderId="0" xfId="2" applyNumberFormat="1" applyFont="1" applyFill="1" applyBorder="1" applyAlignment="1">
      <alignment horizontal="center"/>
    </xf>
    <xf numFmtId="2" fontId="10" fillId="0" borderId="36" xfId="2" applyNumberFormat="1" applyFont="1" applyFill="1" applyBorder="1" applyAlignment="1">
      <alignment horizontal="center"/>
    </xf>
    <xf numFmtId="2" fontId="29" fillId="0" borderId="49" xfId="2" applyNumberFormat="1" applyFont="1" applyFill="1" applyBorder="1" applyAlignment="1">
      <alignment horizontal="center"/>
    </xf>
    <xf numFmtId="2" fontId="29" fillId="0" borderId="43" xfId="2" applyNumberFormat="1" applyFont="1" applyFill="1" applyBorder="1" applyAlignment="1">
      <alignment horizontal="center"/>
    </xf>
    <xf numFmtId="2" fontId="10" fillId="0" borderId="43" xfId="2" applyNumberFormat="1" applyFont="1" applyFill="1" applyBorder="1" applyAlignment="1">
      <alignment horizontal="center"/>
    </xf>
    <xf numFmtId="2" fontId="29" fillId="0" borderId="50" xfId="2" applyNumberFormat="1" applyFont="1" applyFill="1" applyBorder="1" applyAlignment="1">
      <alignment horizontal="center"/>
    </xf>
    <xf numFmtId="0" fontId="28" fillId="12" borderId="46" xfId="2" applyFont="1" applyFill="1" applyBorder="1"/>
    <xf numFmtId="0" fontId="28" fillId="12" borderId="38" xfId="2" applyFont="1" applyFill="1" applyBorder="1"/>
    <xf numFmtId="0" fontId="28" fillId="12" borderId="47" xfId="2" applyFont="1" applyFill="1" applyBorder="1"/>
    <xf numFmtId="0" fontId="28" fillId="12" borderId="0" xfId="2" applyFont="1" applyFill="1" applyBorder="1"/>
    <xf numFmtId="2" fontId="29" fillId="12" borderId="0" xfId="2" applyNumberFormat="1" applyFont="1" applyFill="1" applyBorder="1" applyAlignment="1">
      <alignment horizontal="center"/>
    </xf>
    <xf numFmtId="2" fontId="10" fillId="12" borderId="0" xfId="2" applyNumberFormat="1" applyFont="1" applyFill="1" applyBorder="1" applyAlignment="1">
      <alignment horizontal="center"/>
    </xf>
    <xf numFmtId="2" fontId="29" fillId="12" borderId="36" xfId="2" applyNumberFormat="1" applyFont="1" applyFill="1" applyBorder="1" applyAlignment="1">
      <alignment horizontal="center"/>
    </xf>
    <xf numFmtId="0" fontId="10" fillId="12" borderId="49" xfId="2" applyFont="1" applyFill="1" applyBorder="1"/>
    <xf numFmtId="0" fontId="10" fillId="12" borderId="43" xfId="2" applyFont="1" applyFill="1" applyBorder="1"/>
    <xf numFmtId="0" fontId="10" fillId="12" borderId="50" xfId="2" applyFont="1" applyFill="1" applyBorder="1"/>
    <xf numFmtId="2" fontId="29" fillId="12" borderId="43" xfId="2" applyNumberFormat="1" applyFont="1" applyFill="1" applyBorder="1" applyAlignment="1">
      <alignment horizontal="center"/>
    </xf>
    <xf numFmtId="2" fontId="10" fillId="12" borderId="43" xfId="2" applyNumberFormat="1" applyFont="1" applyFill="1" applyBorder="1" applyAlignment="1">
      <alignment horizontal="center"/>
    </xf>
    <xf numFmtId="2" fontId="29" fillId="12" borderId="50" xfId="2" applyNumberFormat="1" applyFont="1" applyFill="1" applyBorder="1" applyAlignment="1">
      <alignment horizontal="center"/>
    </xf>
    <xf numFmtId="2" fontId="10" fillId="0" borderId="0" xfId="2" applyNumberFormat="1" applyFont="1" applyFill="1" applyBorder="1"/>
    <xf numFmtId="2" fontId="29" fillId="12" borderId="29" xfId="2" applyNumberFormat="1" applyFont="1" applyFill="1" applyBorder="1" applyAlignment="1">
      <alignment horizontal="center"/>
    </xf>
    <xf numFmtId="0" fontId="10" fillId="12" borderId="29" xfId="2" applyFont="1" applyFill="1" applyBorder="1"/>
    <xf numFmtId="2" fontId="10" fillId="12" borderId="21" xfId="2" applyNumberFormat="1" applyFont="1" applyFill="1" applyBorder="1"/>
    <xf numFmtId="2" fontId="10" fillId="0" borderId="46" xfId="2" applyNumberFormat="1" applyFont="1" applyFill="1" applyBorder="1" applyAlignment="1">
      <alignment horizontal="center"/>
    </xf>
    <xf numFmtId="2" fontId="29" fillId="0" borderId="38" xfId="2" applyNumberFormat="1" applyFont="1" applyFill="1" applyBorder="1" applyAlignment="1">
      <alignment horizontal="center"/>
    </xf>
    <xf numFmtId="2" fontId="29" fillId="0" borderId="47" xfId="2" applyNumberFormat="1" applyFont="1" applyFill="1" applyBorder="1" applyAlignment="1">
      <alignment horizontal="center"/>
    </xf>
    <xf numFmtId="2" fontId="10" fillId="12" borderId="36" xfId="2" applyNumberFormat="1" applyFont="1" applyFill="1" applyBorder="1"/>
    <xf numFmtId="2" fontId="29" fillId="0" borderId="48" xfId="2" applyNumberFormat="1" applyFont="1" applyFill="1" applyBorder="1" applyAlignment="1">
      <alignment horizontal="center"/>
    </xf>
    <xf numFmtId="2" fontId="29" fillId="0" borderId="36" xfId="2" applyNumberFormat="1" applyFont="1" applyFill="1" applyBorder="1" applyAlignment="1">
      <alignment horizontal="center"/>
    </xf>
    <xf numFmtId="0" fontId="10" fillId="12" borderId="48" xfId="2" quotePrefix="1" applyFont="1" applyFill="1" applyBorder="1"/>
    <xf numFmtId="0" fontId="10" fillId="12" borderId="49" xfId="2" quotePrefix="1" applyFont="1" applyFill="1" applyBorder="1"/>
    <xf numFmtId="2" fontId="10" fillId="12" borderId="50" xfId="2" applyNumberFormat="1" applyFont="1" applyFill="1" applyBorder="1"/>
    <xf numFmtId="0" fontId="10" fillId="12" borderId="38" xfId="2" applyFont="1" applyFill="1" applyBorder="1"/>
    <xf numFmtId="0" fontId="10" fillId="12" borderId="47" xfId="2" applyFont="1" applyFill="1" applyBorder="1"/>
    <xf numFmtId="2" fontId="29" fillId="12" borderId="38" xfId="2" applyNumberFormat="1" applyFont="1" applyFill="1" applyBorder="1" applyAlignment="1">
      <alignment horizontal="center"/>
    </xf>
    <xf numFmtId="2" fontId="10" fillId="12" borderId="38" xfId="2" applyNumberFormat="1" applyFont="1" applyFill="1" applyBorder="1" applyAlignment="1">
      <alignment horizontal="center"/>
    </xf>
    <xf numFmtId="2" fontId="29" fillId="12" borderId="47" xfId="2" applyNumberFormat="1" applyFont="1" applyFill="1" applyBorder="1" applyAlignment="1">
      <alignment horizontal="center"/>
    </xf>
    <xf numFmtId="0" fontId="10" fillId="12" borderId="36" xfId="2" applyFont="1" applyFill="1" applyBorder="1"/>
    <xf numFmtId="2" fontId="40" fillId="12" borderId="43" xfId="2" applyNumberFormat="1" applyFont="1" applyFill="1" applyBorder="1" applyAlignment="1">
      <alignment horizontal="left"/>
    </xf>
    <xf numFmtId="0" fontId="7" fillId="0" borderId="0" xfId="2" applyFont="1" applyFill="1" applyBorder="1"/>
    <xf numFmtId="166" fontId="41" fillId="0" borderId="0" xfId="2" applyNumberFormat="1" applyFont="1"/>
    <xf numFmtId="0" fontId="10" fillId="12" borderId="34" xfId="2" applyFont="1" applyFill="1" applyBorder="1"/>
    <xf numFmtId="0" fontId="42" fillId="12" borderId="48" xfId="2" applyFont="1" applyFill="1" applyBorder="1"/>
    <xf numFmtId="1" fontId="10" fillId="0" borderId="46" xfId="2" applyNumberFormat="1" applyFont="1" applyFill="1" applyBorder="1" applyAlignment="1">
      <alignment horizontal="center"/>
    </xf>
    <xf numFmtId="1" fontId="10" fillId="0" borderId="38" xfId="2" applyNumberFormat="1" applyFont="1" applyFill="1" applyBorder="1" applyAlignment="1">
      <alignment horizontal="center"/>
    </xf>
    <xf numFmtId="1" fontId="10" fillId="0" borderId="47" xfId="2" applyNumberFormat="1" applyFont="1" applyFill="1" applyBorder="1" applyAlignment="1">
      <alignment horizontal="center"/>
    </xf>
    <xf numFmtId="2" fontId="42" fillId="12" borderId="49" xfId="2" applyNumberFormat="1" applyFont="1" applyFill="1" applyBorder="1" applyAlignment="1">
      <alignment horizontal="left"/>
    </xf>
    <xf numFmtId="1" fontId="10" fillId="0" borderId="49" xfId="2" applyNumberFormat="1" applyFont="1" applyBorder="1" applyAlignment="1">
      <alignment horizontal="center"/>
    </xf>
    <xf numFmtId="1" fontId="10" fillId="0" borderId="43" xfId="2" applyNumberFormat="1" applyFont="1" applyBorder="1" applyAlignment="1">
      <alignment horizontal="center"/>
    </xf>
    <xf numFmtId="1" fontId="10" fillId="0" borderId="50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28" fillId="0" borderId="0" xfId="2" applyFont="1" applyFill="1" applyBorder="1"/>
    <xf numFmtId="1" fontId="10" fillId="0" borderId="0" xfId="2" applyNumberFormat="1" applyFont="1" applyFill="1" applyBorder="1" applyAlignment="1">
      <alignment horizontal="center"/>
    </xf>
    <xf numFmtId="167" fontId="10" fillId="0" borderId="46" xfId="2" applyNumberFormat="1" applyFont="1" applyFill="1" applyBorder="1" applyAlignment="1">
      <alignment horizontal="center"/>
    </xf>
    <xf numFmtId="167" fontId="10" fillId="0" borderId="38" xfId="2" applyNumberFormat="1" applyFont="1" applyFill="1" applyBorder="1" applyAlignment="1">
      <alignment horizontal="center"/>
    </xf>
    <xf numFmtId="167" fontId="10" fillId="0" borderId="47" xfId="2" applyNumberFormat="1" applyFont="1" applyFill="1" applyBorder="1" applyAlignment="1">
      <alignment horizontal="center"/>
    </xf>
    <xf numFmtId="167" fontId="10" fillId="0" borderId="48" xfId="2" applyNumberFormat="1" applyFont="1" applyBorder="1" applyAlignment="1">
      <alignment horizontal="center"/>
    </xf>
    <xf numFmtId="167" fontId="10" fillId="0" borderId="0" xfId="2" applyNumberFormat="1" applyFont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10" fillId="0" borderId="36" xfId="2" applyNumberFormat="1" applyFont="1" applyFill="1" applyBorder="1" applyAlignment="1">
      <alignment horizontal="center"/>
    </xf>
    <xf numFmtId="167" fontId="10" fillId="0" borderId="49" xfId="2" applyNumberFormat="1" applyFont="1" applyBorder="1" applyAlignment="1">
      <alignment horizontal="center"/>
    </xf>
    <xf numFmtId="167" fontId="10" fillId="0" borderId="43" xfId="2" applyNumberFormat="1" applyFont="1" applyBorder="1" applyAlignment="1">
      <alignment horizontal="center"/>
    </xf>
    <xf numFmtId="167" fontId="10" fillId="0" borderId="50" xfId="2" applyNumberFormat="1" applyFont="1" applyFill="1" applyBorder="1" applyAlignment="1">
      <alignment horizontal="center"/>
    </xf>
    <xf numFmtId="0" fontId="10" fillId="0" borderId="0" xfId="2" applyFont="1" applyBorder="1"/>
    <xf numFmtId="0" fontId="10" fillId="0" borderId="0" xfId="2" applyFont="1" applyBorder="1" applyAlignment="1">
      <alignment horizontal="center"/>
    </xf>
    <xf numFmtId="2" fontId="10" fillId="0" borderId="0" xfId="2" applyNumberFormat="1" applyFont="1"/>
    <xf numFmtId="0" fontId="28" fillId="12" borderId="23" xfId="2" applyFont="1" applyFill="1" applyBorder="1"/>
    <xf numFmtId="2" fontId="40" fillId="12" borderId="49" xfId="2" applyNumberFormat="1" applyFont="1" applyFill="1" applyBorder="1" applyAlignment="1">
      <alignment horizontal="left"/>
    </xf>
    <xf numFmtId="0" fontId="10" fillId="0" borderId="0" xfId="2" applyFont="1" applyFill="1"/>
    <xf numFmtId="2" fontId="13" fillId="0" borderId="0" xfId="2" quotePrefix="1" applyNumberFormat="1" applyFont="1" applyFill="1" applyBorder="1" applyAlignment="1">
      <alignment horizontal="right"/>
    </xf>
    <xf numFmtId="1" fontId="13" fillId="0" borderId="0" xfId="2" applyNumberFormat="1" applyFont="1" applyFill="1" applyBorder="1" applyAlignment="1">
      <alignment horizontal="center"/>
    </xf>
    <xf numFmtId="167" fontId="10" fillId="0" borderId="48" xfId="2" applyNumberFormat="1" applyFont="1" applyFill="1" applyBorder="1" applyAlignment="1">
      <alignment horizontal="center"/>
    </xf>
    <xf numFmtId="167" fontId="10" fillId="0" borderId="49" xfId="2" applyNumberFormat="1" applyFont="1" applyFill="1" applyBorder="1" applyAlignment="1">
      <alignment horizontal="center"/>
    </xf>
    <xf numFmtId="167" fontId="10" fillId="0" borderId="43" xfId="2" applyNumberFormat="1" applyFont="1" applyFill="1" applyBorder="1" applyAlignment="1">
      <alignment horizontal="center"/>
    </xf>
    <xf numFmtId="166" fontId="10" fillId="0" borderId="0" xfId="2" applyNumberFormat="1" applyFont="1" applyAlignment="1">
      <alignment horizontal="left"/>
    </xf>
    <xf numFmtId="172" fontId="10" fillId="0" borderId="0" xfId="2" applyNumberFormat="1" applyFont="1"/>
    <xf numFmtId="167" fontId="10" fillId="0" borderId="0" xfId="2" applyNumberFormat="1" applyFont="1" applyBorder="1"/>
    <xf numFmtId="167" fontId="10" fillId="0" borderId="34" xfId="2" applyNumberFormat="1" applyFont="1" applyFill="1" applyBorder="1" applyAlignment="1">
      <alignment horizontal="center"/>
    </xf>
    <xf numFmtId="167" fontId="10" fillId="0" borderId="29" xfId="2" applyNumberFormat="1" applyFont="1" applyFill="1" applyBorder="1" applyAlignment="1">
      <alignment horizontal="center"/>
    </xf>
    <xf numFmtId="167" fontId="10" fillId="0" borderId="21" xfId="2" applyNumberFormat="1" applyFont="1" applyFill="1" applyBorder="1" applyAlignment="1">
      <alignment horizontal="center"/>
    </xf>
    <xf numFmtId="169" fontId="10" fillId="0" borderId="0" xfId="2" applyNumberFormat="1" applyFont="1"/>
    <xf numFmtId="171" fontId="10" fillId="0" borderId="0" xfId="2" applyNumberFormat="1" applyFont="1"/>
    <xf numFmtId="167" fontId="10" fillId="12" borderId="38" xfId="2" applyNumberFormat="1" applyFont="1" applyFill="1" applyBorder="1" applyAlignment="1">
      <alignment horizontal="center"/>
    </xf>
    <xf numFmtId="167" fontId="10" fillId="13" borderId="23" xfId="2" applyNumberFormat="1" applyFont="1" applyFill="1" applyBorder="1"/>
    <xf numFmtId="167" fontId="10" fillId="12" borderId="0" xfId="2" applyNumberFormat="1" applyFont="1" applyFill="1" applyBorder="1" applyAlignment="1">
      <alignment horizontal="center"/>
    </xf>
    <xf numFmtId="2" fontId="10" fillId="13" borderId="37" xfId="2" applyNumberFormat="1" applyFont="1" applyFill="1" applyBorder="1"/>
    <xf numFmtId="0" fontId="10" fillId="13" borderId="37" xfId="2" applyFont="1" applyFill="1" applyBorder="1"/>
    <xf numFmtId="167" fontId="10" fillId="12" borderId="43" xfId="2" applyNumberFormat="1" applyFont="1" applyFill="1" applyBorder="1" applyAlignment="1">
      <alignment horizontal="center"/>
    </xf>
    <xf numFmtId="2" fontId="10" fillId="13" borderId="39" xfId="2" applyNumberFormat="1" applyFont="1" applyFill="1" applyBorder="1"/>
    <xf numFmtId="167" fontId="10" fillId="12" borderId="29" xfId="2" applyNumberFormat="1" applyFont="1" applyFill="1" applyBorder="1" applyAlignment="1">
      <alignment horizontal="center"/>
    </xf>
    <xf numFmtId="2" fontId="10" fillId="13" borderId="6" xfId="2" applyNumberFormat="1" applyFont="1" applyFill="1" applyBorder="1"/>
    <xf numFmtId="0" fontId="47" fillId="14" borderId="46" xfId="2" applyFont="1" applyFill="1" applyBorder="1"/>
    <xf numFmtId="0" fontId="47" fillId="14" borderId="47" xfId="2" applyFont="1" applyFill="1" applyBorder="1"/>
    <xf numFmtId="2" fontId="47" fillId="14" borderId="48" xfId="2" applyNumberFormat="1" applyFont="1" applyFill="1" applyBorder="1"/>
    <xf numFmtId="0" fontId="47" fillId="14" borderId="36" xfId="2" applyFont="1" applyFill="1" applyBorder="1"/>
    <xf numFmtId="2" fontId="47" fillId="14" borderId="49" xfId="2" applyNumberFormat="1" applyFont="1" applyFill="1" applyBorder="1"/>
    <xf numFmtId="0" fontId="47" fillId="14" borderId="50" xfId="2" applyFont="1" applyFill="1" applyBorder="1"/>
    <xf numFmtId="166" fontId="10" fillId="0" borderId="0" xfId="2" applyNumberFormat="1" applyFont="1" applyAlignment="1">
      <alignment horizontal="center"/>
    </xf>
    <xf numFmtId="169" fontId="28" fillId="13" borderId="38" xfId="2" applyNumberFormat="1" applyFont="1" applyFill="1" applyBorder="1" applyAlignment="1">
      <alignment horizontal="center"/>
    </xf>
    <xf numFmtId="165" fontId="28" fillId="13" borderId="38" xfId="2" applyNumberFormat="1" applyFont="1" applyFill="1" applyBorder="1" applyAlignment="1">
      <alignment horizontal="center"/>
    </xf>
    <xf numFmtId="166" fontId="28" fillId="13" borderId="38" xfId="2" applyNumberFormat="1" applyFont="1" applyFill="1" applyBorder="1" applyAlignment="1">
      <alignment horizontal="center"/>
    </xf>
    <xf numFmtId="2" fontId="8" fillId="0" borderId="0" xfId="2" applyNumberFormat="1"/>
    <xf numFmtId="0" fontId="8" fillId="0" borderId="0" xfId="2" applyFill="1"/>
    <xf numFmtId="0" fontId="8" fillId="5" borderId="18" xfId="0" applyFont="1" applyFill="1" applyBorder="1" applyAlignment="1">
      <alignment horizontal="center"/>
    </xf>
    <xf numFmtId="0" fontId="8" fillId="0" borderId="20" xfId="0" applyFont="1" applyFill="1" applyBorder="1"/>
    <xf numFmtId="0" fontId="8" fillId="9" borderId="4" xfId="0" applyFont="1" applyFill="1" applyBorder="1" applyAlignment="1">
      <alignment horizontal="center" vertical="center"/>
    </xf>
    <xf numFmtId="0" fontId="8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8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8" fillId="10" borderId="16" xfId="0" applyFont="1" applyFill="1" applyBorder="1" applyAlignment="1">
      <alignment horizontal="center" wrapText="1"/>
    </xf>
    <xf numFmtId="0" fontId="8" fillId="11" borderId="27" xfId="0" applyFont="1" applyFill="1" applyBorder="1" applyAlignment="1">
      <alignment horizontal="center" wrapText="1"/>
    </xf>
    <xf numFmtId="0" fontId="8" fillId="10" borderId="27" xfId="0" applyFont="1" applyFill="1" applyBorder="1" applyAlignment="1">
      <alignment horizontal="center" wrapText="1"/>
    </xf>
    <xf numFmtId="0" fontId="8" fillId="11" borderId="7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6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10" fillId="0" borderId="0" xfId="3" applyFont="1" applyFill="1" applyBorder="1"/>
    <xf numFmtId="0" fontId="10" fillId="0" borderId="0" xfId="3" applyFont="1" applyFill="1" applyBorder="1" applyAlignment="1">
      <alignment horizontal="center"/>
    </xf>
    <xf numFmtId="0" fontId="11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right"/>
    </xf>
    <xf numFmtId="0" fontId="7" fillId="0" borderId="16" xfId="3" applyFont="1" applyBorder="1" applyAlignment="1">
      <alignment horizontal="center"/>
    </xf>
    <xf numFmtId="0" fontId="7" fillId="0" borderId="7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0" fontId="7" fillId="0" borderId="8" xfId="3" applyFont="1" applyBorder="1" applyAlignment="1">
      <alignment horizontal="center"/>
    </xf>
    <xf numFmtId="165" fontId="10" fillId="0" borderId="0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0" fontId="6" fillId="2" borderId="16" xfId="3" applyFont="1" applyFill="1" applyBorder="1" applyAlignment="1">
      <alignment horizontal="right"/>
    </xf>
    <xf numFmtId="0" fontId="6" fillId="2" borderId="24" xfId="3" applyFont="1" applyFill="1" applyBorder="1" applyAlignment="1">
      <alignment horizontal="right"/>
    </xf>
    <xf numFmtId="0" fontId="9" fillId="2" borderId="17" xfId="3" applyFont="1" applyFill="1" applyBorder="1" applyAlignment="1">
      <alignment horizontal="right"/>
    </xf>
    <xf numFmtId="0" fontId="6" fillId="2" borderId="17" xfId="3" applyFont="1" applyFill="1" applyBorder="1" applyAlignment="1">
      <alignment horizontal="right"/>
    </xf>
    <xf numFmtId="14" fontId="6" fillId="2" borderId="14" xfId="3" applyNumberFormat="1" applyFill="1" applyBorder="1" applyAlignment="1">
      <alignment horizontal="center"/>
    </xf>
    <xf numFmtId="0" fontId="6" fillId="2" borderId="18" xfId="3" applyFont="1" applyFill="1" applyBorder="1" applyAlignment="1">
      <alignment horizontal="right"/>
    </xf>
    <xf numFmtId="165" fontId="6" fillId="2" borderId="19" xfId="3" applyNumberFormat="1" applyFont="1" applyFill="1" applyBorder="1" applyAlignment="1">
      <alignment horizontal="center"/>
    </xf>
    <xf numFmtId="165" fontId="10" fillId="7" borderId="1" xfId="3" applyNumberFormat="1" applyFont="1" applyFill="1" applyBorder="1" applyAlignment="1">
      <alignment horizontal="center"/>
    </xf>
    <xf numFmtId="165" fontId="10" fillId="6" borderId="26" xfId="3" applyNumberFormat="1" applyFont="1" applyFill="1" applyBorder="1" applyAlignment="1">
      <alignment horizontal="center"/>
    </xf>
    <xf numFmtId="165" fontId="10" fillId="7" borderId="4" xfId="3" applyNumberFormat="1" applyFont="1" applyFill="1" applyBorder="1" applyAlignment="1">
      <alignment horizontal="center"/>
    </xf>
    <xf numFmtId="165" fontId="10" fillId="7" borderId="26" xfId="3" applyNumberFormat="1" applyFont="1" applyFill="1" applyBorder="1" applyAlignment="1">
      <alignment horizontal="center"/>
    </xf>
    <xf numFmtId="165" fontId="10" fillId="6" borderId="3" xfId="3" applyNumberFormat="1" applyFont="1" applyFill="1" applyBorder="1" applyAlignment="1">
      <alignment horizontal="center"/>
    </xf>
    <xf numFmtId="165" fontId="10" fillId="6" borderId="4" xfId="3" applyNumberFormat="1" applyFont="1" applyFill="1" applyBorder="1" applyAlignment="1">
      <alignment horizontal="center"/>
    </xf>
    <xf numFmtId="167" fontId="11" fillId="0" borderId="0" xfId="3" applyNumberFormat="1" applyFont="1" applyFill="1" applyBorder="1" applyAlignment="1">
      <alignment horizontal="center"/>
    </xf>
    <xf numFmtId="165" fontId="10" fillId="0" borderId="0" xfId="3" applyNumberFormat="1" applyFont="1" applyFill="1" applyBorder="1"/>
    <xf numFmtId="9" fontId="10" fillId="0" borderId="0" xfId="1" applyFont="1" applyFill="1" applyBorder="1"/>
    <xf numFmtId="165" fontId="10" fillId="5" borderId="25" xfId="3" applyNumberFormat="1" applyFont="1" applyFill="1" applyBorder="1" applyAlignment="1">
      <alignment horizontal="center"/>
    </xf>
    <xf numFmtId="165" fontId="10" fillId="5" borderId="4" xfId="3" applyNumberFormat="1" applyFont="1" applyFill="1" applyBorder="1" applyAlignment="1">
      <alignment horizontal="center"/>
    </xf>
    <xf numFmtId="165" fontId="10" fillId="5" borderId="5" xfId="3" applyNumberFormat="1" applyFont="1" applyFill="1" applyBorder="1" applyAlignment="1">
      <alignment horizontal="center"/>
    </xf>
    <xf numFmtId="166" fontId="10" fillId="5" borderId="26" xfId="3" applyNumberFormat="1" applyFont="1" applyFill="1" applyBorder="1" applyAlignment="1">
      <alignment horizontal="center"/>
    </xf>
    <xf numFmtId="169" fontId="10" fillId="5" borderId="26" xfId="3" applyNumberFormat="1" applyFont="1" applyFill="1" applyBorder="1" applyAlignment="1">
      <alignment horizontal="center"/>
    </xf>
    <xf numFmtId="165" fontId="10" fillId="0" borderId="0" xfId="3" applyNumberFormat="1" applyFont="1" applyBorder="1" applyAlignment="1">
      <alignment horizontal="center"/>
    </xf>
    <xf numFmtId="0" fontId="11" fillId="0" borderId="0" xfId="3" applyFont="1" applyFill="1" applyBorder="1"/>
    <xf numFmtId="14" fontId="10" fillId="0" borderId="0" xfId="3" applyNumberFormat="1" applyFont="1" applyFill="1" applyBorder="1" applyAlignment="1">
      <alignment horizontal="center"/>
    </xf>
    <xf numFmtId="165" fontId="10" fillId="0" borderId="6" xfId="3" applyNumberFormat="1" applyFon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165" fontId="10" fillId="2" borderId="6" xfId="3" applyNumberFormat="1" applyFont="1" applyFill="1" applyBorder="1" applyAlignment="1">
      <alignment horizontal="center"/>
    </xf>
    <xf numFmtId="0" fontId="11" fillId="0" borderId="20" xfId="3" applyFont="1" applyFill="1" applyBorder="1" applyAlignment="1">
      <alignment horizontal="center"/>
    </xf>
    <xf numFmtId="165" fontId="10" fillId="0" borderId="21" xfId="3" applyNumberFormat="1" applyFont="1" applyFill="1" applyBorder="1" applyAlignment="1">
      <alignment horizontal="center"/>
    </xf>
    <xf numFmtId="14" fontId="10" fillId="0" borderId="20" xfId="3" applyNumberFormat="1" applyFont="1" applyFill="1" applyBorder="1" applyAlignment="1">
      <alignment horizontal="center"/>
    </xf>
    <xf numFmtId="0" fontId="10" fillId="0" borderId="22" xfId="3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0" fillId="16" borderId="0" xfId="3" applyFont="1" applyFill="1" applyBorder="1"/>
    <xf numFmtId="0" fontId="10" fillId="0" borderId="20" xfId="3" applyFont="1" applyFill="1" applyBorder="1"/>
    <xf numFmtId="0" fontId="10" fillId="0" borderId="44" xfId="3" applyFont="1" applyFill="1" applyBorder="1"/>
    <xf numFmtId="0" fontId="10" fillId="15" borderId="23" xfId="3" applyFont="1" applyFill="1" applyBorder="1"/>
    <xf numFmtId="10" fontId="10" fillId="0" borderId="0" xfId="3" applyNumberFormat="1" applyFont="1" applyFill="1" applyBorder="1"/>
    <xf numFmtId="2" fontId="5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3" fillId="0" borderId="0" xfId="10"/>
    <xf numFmtId="0" fontId="3" fillId="0" borderId="53" xfId="10" applyBorder="1"/>
    <xf numFmtId="0" fontId="3" fillId="0" borderId="0" xfId="10" applyBorder="1"/>
    <xf numFmtId="0" fontId="6" fillId="2" borderId="54" xfId="3" applyFont="1" applyFill="1" applyBorder="1" applyAlignment="1">
      <alignment horizontal="right"/>
    </xf>
    <xf numFmtId="168" fontId="6" fillId="2" borderId="19" xfId="3" applyNumberFormat="1" applyFont="1" applyFill="1" applyBorder="1" applyAlignment="1">
      <alignment horizontal="center"/>
    </xf>
    <xf numFmtId="0" fontId="6" fillId="0" borderId="0" xfId="3"/>
    <xf numFmtId="0" fontId="7" fillId="5" borderId="1" xfId="3" applyFon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5" borderId="22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6" fillId="5" borderId="16" xfId="3" applyFill="1" applyBorder="1" applyAlignment="1">
      <alignment horizontal="center"/>
    </xf>
    <xf numFmtId="0" fontId="6" fillId="5" borderId="33" xfId="3" applyFill="1" applyBorder="1" applyAlignment="1">
      <alignment horizontal="center"/>
    </xf>
    <xf numFmtId="14" fontId="6" fillId="0" borderId="0" xfId="3" applyNumberFormat="1" applyFill="1" applyBorder="1" applyAlignment="1">
      <alignment horizontal="center"/>
    </xf>
    <xf numFmtId="0" fontId="6" fillId="5" borderId="17" xfId="3" applyFill="1" applyBorder="1" applyAlignment="1">
      <alignment horizontal="center"/>
    </xf>
    <xf numFmtId="0" fontId="6" fillId="5" borderId="29" xfId="3" applyFill="1" applyBorder="1" applyAlignment="1">
      <alignment horizontal="center"/>
    </xf>
    <xf numFmtId="168" fontId="6" fillId="0" borderId="0" xfId="3" applyNumberFormat="1" applyFill="1" applyBorder="1" applyAlignment="1">
      <alignment horizontal="center"/>
    </xf>
    <xf numFmtId="0" fontId="6" fillId="0" borderId="0" xfId="3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164" fontId="6" fillId="0" borderId="0" xfId="3" applyNumberFormat="1" applyFill="1" applyBorder="1" applyAlignment="1">
      <alignment horizontal="center"/>
    </xf>
    <xf numFmtId="0" fontId="6" fillId="5" borderId="18" xfId="3" applyFill="1" applyBorder="1" applyAlignment="1">
      <alignment horizontal="center"/>
    </xf>
    <xf numFmtId="0" fontId="6" fillId="5" borderId="38" xfId="3" applyFill="1" applyBorder="1" applyAlignment="1">
      <alignment horizontal="center"/>
    </xf>
    <xf numFmtId="0" fontId="6" fillId="0" borderId="44" xfId="3" applyBorder="1"/>
    <xf numFmtId="0" fontId="6" fillId="0" borderId="44" xfId="3" applyBorder="1" applyAlignment="1">
      <alignment horizontal="center"/>
    </xf>
    <xf numFmtId="0" fontId="6" fillId="0" borderId="45" xfId="3" applyBorder="1" applyAlignment="1">
      <alignment horizontal="center"/>
    </xf>
    <xf numFmtId="0" fontId="6" fillId="10" borderId="55" xfId="3" applyFill="1" applyBorder="1" applyAlignment="1">
      <alignment horizontal="center" wrapText="1"/>
    </xf>
    <xf numFmtId="0" fontId="6" fillId="11" borderId="56" xfId="3" applyFill="1" applyBorder="1" applyAlignment="1">
      <alignment horizontal="center" wrapText="1"/>
    </xf>
    <xf numFmtId="0" fontId="6" fillId="10" borderId="56" xfId="3" applyFill="1" applyBorder="1" applyAlignment="1">
      <alignment horizontal="center" wrapText="1"/>
    </xf>
    <xf numFmtId="0" fontId="6" fillId="11" borderId="57" xfId="3" applyFill="1" applyBorder="1" applyAlignment="1">
      <alignment horizontal="center" wrapText="1"/>
    </xf>
    <xf numFmtId="0" fontId="6" fillId="0" borderId="0" xfId="3" applyFill="1" applyBorder="1" applyAlignment="1">
      <alignment horizontal="center" wrapText="1"/>
    </xf>
    <xf numFmtId="0" fontId="6" fillId="0" borderId="0" xfId="3" applyFill="1" applyAlignment="1">
      <alignment wrapText="1"/>
    </xf>
    <xf numFmtId="167" fontId="6" fillId="8" borderId="32" xfId="3" applyNumberFormat="1" applyFill="1" applyBorder="1" applyAlignment="1">
      <alignment horizontal="center"/>
    </xf>
    <xf numFmtId="167" fontId="6" fillId="8" borderId="9" xfId="3" applyNumberFormat="1" applyFill="1" applyBorder="1" applyAlignment="1">
      <alignment horizontal="center"/>
    </xf>
    <xf numFmtId="167" fontId="6" fillId="10" borderId="50" xfId="3" applyNumberFormat="1" applyFill="1" applyBorder="1" applyAlignment="1">
      <alignment horizontal="center" vertical="center"/>
    </xf>
    <xf numFmtId="167" fontId="6" fillId="11" borderId="39" xfId="3" applyNumberFormat="1" applyFill="1" applyBorder="1" applyAlignment="1">
      <alignment horizontal="center" vertical="center"/>
    </xf>
    <xf numFmtId="10" fontId="6" fillId="10" borderId="39" xfId="1" applyNumberFormat="1" applyFill="1" applyBorder="1" applyAlignment="1">
      <alignment horizontal="center" vertical="center"/>
    </xf>
    <xf numFmtId="10" fontId="6" fillId="11" borderId="51" xfId="1" applyNumberFormat="1" applyFill="1" applyBorder="1" applyAlignment="1">
      <alignment horizontal="center" vertical="center"/>
    </xf>
    <xf numFmtId="2" fontId="6" fillId="0" borderId="0" xfId="3" applyNumberFormat="1" applyFill="1" applyBorder="1" applyAlignment="1">
      <alignment horizontal="center" vertical="center"/>
    </xf>
    <xf numFmtId="166" fontId="6" fillId="0" borderId="0" xfId="3" applyNumberFormat="1"/>
    <xf numFmtId="167" fontId="6" fillId="8" borderId="58" xfId="3" applyNumberFormat="1" applyFill="1" applyBorder="1" applyAlignment="1">
      <alignment horizontal="center"/>
    </xf>
    <xf numFmtId="167" fontId="6" fillId="8" borderId="59" xfId="3" applyNumberFormat="1" applyFill="1" applyBorder="1" applyAlignment="1">
      <alignment horizontal="center"/>
    </xf>
    <xf numFmtId="167" fontId="6" fillId="11" borderId="6" xfId="3" applyNumberFormat="1" applyFill="1" applyBorder="1" applyAlignment="1">
      <alignment horizontal="center" vertical="center"/>
    </xf>
    <xf numFmtId="10" fontId="6" fillId="11" borderId="14" xfId="1" applyNumberFormat="1" applyFill="1" applyBorder="1" applyAlignment="1">
      <alignment horizontal="center" vertical="center"/>
    </xf>
    <xf numFmtId="167" fontId="6" fillId="9" borderId="58" xfId="3" applyNumberFormat="1" applyFill="1" applyBorder="1" applyAlignment="1">
      <alignment horizontal="center"/>
    </xf>
    <xf numFmtId="167" fontId="6" fillId="9" borderId="59" xfId="3" applyNumberFormat="1" applyFill="1" applyBorder="1" applyAlignment="1">
      <alignment horizontal="center"/>
    </xf>
    <xf numFmtId="165" fontId="6" fillId="8" borderId="58" xfId="3" applyNumberFormat="1" applyFill="1" applyBorder="1" applyAlignment="1">
      <alignment horizontal="center"/>
    </xf>
    <xf numFmtId="165" fontId="6" fillId="8" borderId="59" xfId="3" applyNumberFormat="1" applyFill="1" applyBorder="1" applyAlignment="1">
      <alignment horizontal="center"/>
    </xf>
    <xf numFmtId="0" fontId="6" fillId="9" borderId="58" xfId="3" applyFill="1" applyBorder="1" applyAlignment="1">
      <alignment horizontal="center" vertical="center"/>
    </xf>
    <xf numFmtId="165" fontId="6" fillId="9" borderId="58" xfId="3" applyNumberFormat="1" applyFill="1" applyBorder="1" applyAlignment="1">
      <alignment horizontal="center"/>
    </xf>
    <xf numFmtId="165" fontId="6" fillId="9" borderId="59" xfId="3" applyNumberFormat="1" applyFill="1" applyBorder="1" applyAlignment="1">
      <alignment horizontal="center"/>
    </xf>
    <xf numFmtId="166" fontId="6" fillId="9" borderId="58" xfId="3" applyNumberFormat="1" applyFill="1" applyBorder="1" applyAlignment="1">
      <alignment horizontal="center"/>
    </xf>
    <xf numFmtId="166" fontId="6" fillId="9" borderId="10" xfId="3" applyNumberFormat="1" applyFill="1" applyBorder="1" applyAlignment="1">
      <alignment horizontal="center"/>
    </xf>
    <xf numFmtId="0" fontId="6" fillId="8" borderId="61" xfId="3" applyFill="1" applyBorder="1" applyAlignment="1">
      <alignment horizontal="center" vertical="center"/>
    </xf>
    <xf numFmtId="169" fontId="6" fillId="8" borderId="61" xfId="3" applyNumberFormat="1" applyFill="1" applyBorder="1" applyAlignment="1">
      <alignment horizontal="center"/>
    </xf>
    <xf numFmtId="169" fontId="6" fillId="8" borderId="62" xfId="3" applyNumberFormat="1" applyFill="1" applyBorder="1" applyAlignment="1">
      <alignment horizontal="center"/>
    </xf>
    <xf numFmtId="167" fontId="6" fillId="10" borderId="63" xfId="3" applyNumberFormat="1" applyFill="1" applyBorder="1" applyAlignment="1">
      <alignment horizontal="center" vertical="center"/>
    </xf>
    <xf numFmtId="167" fontId="6" fillId="11" borderId="28" xfId="3" applyNumberFormat="1" applyFill="1" applyBorder="1" applyAlignment="1">
      <alignment horizontal="center" vertical="center"/>
    </xf>
    <xf numFmtId="10" fontId="6" fillId="10" borderId="64" xfId="1" applyNumberFormat="1" applyFill="1" applyBorder="1" applyAlignment="1">
      <alignment horizontal="center" vertical="center"/>
    </xf>
    <xf numFmtId="10" fontId="6" fillId="11" borderId="8" xfId="1" applyNumberFormat="1" applyFill="1" applyBorder="1" applyAlignment="1">
      <alignment horizontal="center" vertical="center"/>
    </xf>
    <xf numFmtId="0" fontId="6" fillId="0" borderId="0" xfId="3" applyFill="1"/>
    <xf numFmtId="0" fontId="6" fillId="17" borderId="0" xfId="3" applyFill="1" applyAlignment="1">
      <alignment wrapText="1"/>
    </xf>
    <xf numFmtId="166" fontId="14" fillId="0" borderId="0" xfId="3" applyNumberFormat="1" applyFont="1"/>
    <xf numFmtId="2" fontId="6" fillId="0" borderId="0" xfId="3" applyNumberFormat="1"/>
    <xf numFmtId="2" fontId="14" fillId="0" borderId="0" xfId="3" applyNumberFormat="1" applyFont="1"/>
    <xf numFmtId="10" fontId="6" fillId="0" borderId="0" xfId="3" applyNumberFormat="1"/>
    <xf numFmtId="0" fontId="14" fillId="0" borderId="0" xfId="3" applyFont="1"/>
    <xf numFmtId="11" fontId="14" fillId="0" borderId="0" xfId="3" applyNumberFormat="1" applyFont="1"/>
    <xf numFmtId="0" fontId="9" fillId="17" borderId="0" xfId="3" applyFont="1" applyFill="1"/>
    <xf numFmtId="49" fontId="6" fillId="0" borderId="0" xfId="3" applyNumberFormat="1"/>
    <xf numFmtId="0" fontId="9" fillId="0" borderId="0" xfId="3" applyFont="1" applyAlignment="1">
      <alignment horizontal="center" vertical="center"/>
    </xf>
    <xf numFmtId="0" fontId="6" fillId="0" borderId="0" xfId="3" applyNumberFormat="1"/>
    <xf numFmtId="0" fontId="48" fillId="0" borderId="0" xfId="3" applyFont="1"/>
    <xf numFmtId="173" fontId="10" fillId="0" borderId="0" xfId="1" applyNumberFormat="1" applyFont="1" applyFill="1" applyBorder="1"/>
    <xf numFmtId="14" fontId="6" fillId="18" borderId="14" xfId="3" applyNumberForma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" fillId="0" borderId="0" xfId="10" applyFont="1"/>
    <xf numFmtId="14" fontId="6" fillId="0" borderId="7" xfId="3" applyNumberFormat="1" applyFont="1" applyFill="1" applyBorder="1" applyAlignment="1">
      <alignment horizontal="center"/>
    </xf>
    <xf numFmtId="165" fontId="10" fillId="0" borderId="6" xfId="3" applyNumberFormat="1" applyFont="1" applyFill="1" applyBorder="1"/>
    <xf numFmtId="0" fontId="10" fillId="7" borderId="5" xfId="3" applyFont="1" applyFill="1" applyBorder="1" applyAlignment="1">
      <alignment horizontal="center" textRotation="90" wrapText="1"/>
    </xf>
    <xf numFmtId="0" fontId="10" fillId="7" borderId="2" xfId="3" applyFont="1" applyFill="1" applyBorder="1" applyAlignment="1">
      <alignment horizontal="center" textRotation="90" wrapText="1"/>
    </xf>
    <xf numFmtId="0" fontId="10" fillId="7" borderId="22" xfId="3" applyFont="1" applyFill="1" applyBorder="1" applyAlignment="1">
      <alignment horizontal="center" textRotation="90" wrapText="1"/>
    </xf>
    <xf numFmtId="0" fontId="10" fillId="6" borderId="2" xfId="3" applyFont="1" applyFill="1" applyBorder="1" applyAlignment="1">
      <alignment horizontal="center" textRotation="90" wrapText="1"/>
    </xf>
    <xf numFmtId="0" fontId="10" fillId="6" borderId="22" xfId="3" applyFont="1" applyFill="1" applyBorder="1" applyAlignment="1">
      <alignment horizontal="center" textRotation="90" wrapText="1"/>
    </xf>
    <xf numFmtId="0" fontId="10" fillId="5" borderId="25" xfId="3" applyFont="1" applyFill="1" applyBorder="1" applyAlignment="1">
      <alignment horizontal="center" textRotation="90" wrapText="1"/>
    </xf>
    <xf numFmtId="0" fontId="10" fillId="5" borderId="4" xfId="3" applyFont="1" applyFill="1" applyBorder="1" applyAlignment="1">
      <alignment horizontal="center" textRotation="90" wrapText="1"/>
    </xf>
    <xf numFmtId="0" fontId="10" fillId="5" borderId="5" xfId="3" applyFont="1" applyFill="1" applyBorder="1" applyAlignment="1">
      <alignment horizontal="center" textRotation="90" wrapText="1"/>
    </xf>
    <xf numFmtId="0" fontId="10" fillId="5" borderId="26" xfId="3" applyFont="1" applyFill="1" applyBorder="1" applyAlignment="1">
      <alignment horizontal="center" textRotation="90" wrapText="1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2" fontId="8" fillId="15" borderId="6" xfId="0" applyNumberFormat="1" applyFont="1" applyFill="1" applyBorder="1" applyAlignment="1">
      <alignment horizontal="center" vertical="center"/>
    </xf>
    <xf numFmtId="2" fontId="8" fillId="15" borderId="14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8" fillId="15" borderId="28" xfId="0" applyFont="1" applyFill="1" applyBorder="1" applyAlignment="1">
      <alignment horizontal="center" vertical="center"/>
    </xf>
    <xf numFmtId="2" fontId="8" fillId="8" borderId="6" xfId="0" applyNumberFormat="1" applyFont="1" applyFill="1" applyBorder="1" applyAlignment="1">
      <alignment horizontal="center" vertical="center"/>
    </xf>
    <xf numFmtId="2" fontId="8" fillId="8" borderId="14" xfId="0" applyNumberFormat="1" applyFont="1" applyFill="1" applyBorder="1" applyAlignment="1">
      <alignment horizontal="center" vertical="center"/>
    </xf>
    <xf numFmtId="2" fontId="6" fillId="15" borderId="28" xfId="0" applyNumberFormat="1" applyFont="1" applyFill="1" applyBorder="1" applyAlignment="1">
      <alignment horizontal="center" vertical="center"/>
    </xf>
    <xf numFmtId="2" fontId="6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8" fillId="11" borderId="17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11" borderId="16" xfId="0" applyFont="1" applyFill="1" applyBorder="1" applyAlignment="1">
      <alignment horizontal="center" vertical="center"/>
    </xf>
    <xf numFmtId="0" fontId="8" fillId="11" borderId="27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30" xfId="0" applyFont="1" applyFill="1" applyBorder="1" applyAlignment="1">
      <alignment horizontal="center"/>
    </xf>
    <xf numFmtId="0" fontId="7" fillId="5" borderId="3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9" fillId="5" borderId="29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0" fontId="8" fillId="5" borderId="38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14" fontId="6" fillId="5" borderId="33" xfId="3" applyNumberFormat="1" applyFill="1" applyBorder="1" applyAlignment="1">
      <alignment horizontal="center"/>
    </xf>
    <xf numFmtId="14" fontId="6" fillId="5" borderId="9" xfId="3" applyNumberForma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5" borderId="40" xfId="3" applyFont="1" applyFill="1" applyBorder="1" applyAlignment="1">
      <alignment horizontal="center"/>
    </xf>
    <xf numFmtId="0" fontId="7" fillId="5" borderId="41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7" fillId="5" borderId="31" xfId="3" applyFont="1" applyFill="1" applyBorder="1" applyAlignment="1">
      <alignment horizontal="center"/>
    </xf>
    <xf numFmtId="0" fontId="7" fillId="5" borderId="42" xfId="3" applyFont="1" applyFill="1" applyBorder="1" applyAlignment="1">
      <alignment horizontal="center"/>
    </xf>
    <xf numFmtId="0" fontId="6" fillId="9" borderId="60" xfId="3" applyFill="1" applyBorder="1" applyAlignment="1">
      <alignment horizontal="center" vertical="center"/>
    </xf>
    <xf numFmtId="0" fontId="6" fillId="9" borderId="13" xfId="3" applyFill="1" applyBorder="1" applyAlignment="1">
      <alignment horizontal="center" vertical="center"/>
    </xf>
    <xf numFmtId="0" fontId="6" fillId="9" borderId="54" xfId="3" applyFill="1" applyBorder="1" applyAlignment="1">
      <alignment horizontal="center" vertical="center"/>
    </xf>
    <xf numFmtId="0" fontId="6" fillId="8" borderId="60" xfId="3" applyFill="1" applyBorder="1" applyAlignment="1">
      <alignment horizontal="center" vertical="center"/>
    </xf>
    <xf numFmtId="0" fontId="6" fillId="8" borderId="13" xfId="3" applyFill="1" applyBorder="1" applyAlignment="1">
      <alignment horizontal="center" vertical="center"/>
    </xf>
    <xf numFmtId="0" fontId="6" fillId="8" borderId="54" xfId="3" applyFill="1" applyBorder="1" applyAlignment="1">
      <alignment horizontal="center" vertical="center"/>
    </xf>
    <xf numFmtId="10" fontId="6" fillId="5" borderId="33" xfId="1" applyNumberFormat="1" applyFill="1" applyBorder="1" applyAlignment="1">
      <alignment horizontal="center"/>
    </xf>
    <xf numFmtId="10" fontId="6" fillId="5" borderId="9" xfId="1" applyNumberFormat="1" applyFill="1" applyBorder="1" applyAlignment="1">
      <alignment horizontal="center"/>
    </xf>
    <xf numFmtId="0" fontId="9" fillId="0" borderId="0" xfId="3" applyFont="1" applyAlignment="1">
      <alignment horizontal="center"/>
    </xf>
    <xf numFmtId="0" fontId="6" fillId="5" borderId="33" xfId="3" applyNumberFormat="1" applyFill="1" applyBorder="1" applyAlignment="1">
      <alignment horizontal="center"/>
    </xf>
    <xf numFmtId="0" fontId="6" fillId="5" borderId="9" xfId="3" applyNumberFormat="1" applyFill="1" applyBorder="1" applyAlignment="1">
      <alignment horizontal="center"/>
    </xf>
    <xf numFmtId="49" fontId="6" fillId="2" borderId="19" xfId="3" applyNumberFormat="1" applyFont="1" applyFill="1" applyBorder="1" applyAlignment="1">
      <alignment horizontal="center"/>
    </xf>
    <xf numFmtId="168" fontId="9" fillId="2" borderId="19" xfId="3" applyNumberFormat="1" applyFont="1" applyFill="1" applyBorder="1" applyAlignment="1">
      <alignment horizontal="center"/>
    </xf>
  </cellXfs>
  <cellStyles count="14">
    <cellStyle name="Normal" xfId="0" builtinId="0"/>
    <cellStyle name="Normal 2" xfId="7"/>
    <cellStyle name="Normal 3" xfId="4"/>
    <cellStyle name="Normal 3 2" xfId="11"/>
    <cellStyle name="Normal 4" xfId="9"/>
    <cellStyle name="Normal 4 2" xfId="12"/>
    <cellStyle name="Normal 5" xfId="10"/>
    <cellStyle name="Normal 5 2" xfId="13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Z2 SP OS 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4.8271363339856488E-2</c:v>
                </c:pt>
                <c:pt idx="3">
                  <c:v>0.25570776255707761</c:v>
                </c:pt>
                <c:pt idx="4">
                  <c:v>0.24657534246575341</c:v>
                </c:pt>
                <c:pt idx="5">
                  <c:v>0.17351598173515981</c:v>
                </c:pt>
                <c:pt idx="6">
                  <c:v>9.165035877364644E-2</c:v>
                </c:pt>
                <c:pt idx="7">
                  <c:v>4.4031311154598823E-2</c:v>
                </c:pt>
                <c:pt idx="8">
                  <c:v>3.9138943248532287E-2</c:v>
                </c:pt>
                <c:pt idx="9">
                  <c:v>7.1102413568166989E-2</c:v>
                </c:pt>
                <c:pt idx="10">
                  <c:v>1.7612524461839529E-2</c:v>
                </c:pt>
                <c:pt idx="11">
                  <c:v>5.5446836268754074E-3</c:v>
                </c:pt>
                <c:pt idx="12">
                  <c:v>6.8493150684931503E-3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Z2 SP OS 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0.99999999999999989</c:v>
                </c:pt>
                <c:pt idx="1">
                  <c:v>0.99999999999999989</c:v>
                </c:pt>
                <c:pt idx="2">
                  <c:v>0.99999999999999989</c:v>
                </c:pt>
                <c:pt idx="3">
                  <c:v>0.9517286366601434</c:v>
                </c:pt>
                <c:pt idx="4">
                  <c:v>0.69602087410306579</c:v>
                </c:pt>
                <c:pt idx="5">
                  <c:v>0.44944553163731243</c:v>
                </c:pt>
                <c:pt idx="6">
                  <c:v>0.27592954990215263</c:v>
                </c:pt>
                <c:pt idx="7">
                  <c:v>0.18427919112850619</c:v>
                </c:pt>
                <c:pt idx="8">
                  <c:v>0.14024787997390736</c:v>
                </c:pt>
                <c:pt idx="9">
                  <c:v>0.10110893672537508</c:v>
                </c:pt>
                <c:pt idx="10">
                  <c:v>3.0006523157208087E-2</c:v>
                </c:pt>
                <c:pt idx="11">
                  <c:v>1.2393998695368558E-2</c:v>
                </c:pt>
                <c:pt idx="12">
                  <c:v>6.8493150684931503E-3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4.8271363339856488E-2</c:v>
                </c:pt>
                <c:pt idx="3">
                  <c:v>0.25570776255707761</c:v>
                </c:pt>
                <c:pt idx="4">
                  <c:v>0.24657534246575341</c:v>
                </c:pt>
                <c:pt idx="5">
                  <c:v>0.17351598173515981</c:v>
                </c:pt>
                <c:pt idx="6">
                  <c:v>9.165035877364644E-2</c:v>
                </c:pt>
                <c:pt idx="7">
                  <c:v>4.4031311154598823E-2</c:v>
                </c:pt>
                <c:pt idx="8">
                  <c:v>3.9138943248532287E-2</c:v>
                </c:pt>
                <c:pt idx="9">
                  <c:v>7.1102413568166989E-2</c:v>
                </c:pt>
                <c:pt idx="10">
                  <c:v>1.7612524461839529E-2</c:v>
                </c:pt>
                <c:pt idx="11">
                  <c:v>5.5446836268754074E-3</c:v>
                </c:pt>
                <c:pt idx="12">
                  <c:v>6.8493150684931503E-3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4.8271363339856488E-2</c:v>
                </c:pt>
                <c:pt idx="3">
                  <c:v>0.25570776255707761</c:v>
                </c:pt>
                <c:pt idx="4">
                  <c:v>0.24657534246575341</c:v>
                </c:pt>
                <c:pt idx="5">
                  <c:v>0.17351598173515981</c:v>
                </c:pt>
                <c:pt idx="6">
                  <c:v>9.165035877364644E-2</c:v>
                </c:pt>
                <c:pt idx="7">
                  <c:v>4.4031311154598823E-2</c:v>
                </c:pt>
                <c:pt idx="8">
                  <c:v>3.9138943248532287E-2</c:v>
                </c:pt>
                <c:pt idx="9">
                  <c:v>7.1102413568166989E-2</c:v>
                </c:pt>
                <c:pt idx="10">
                  <c:v>1.7612524461839529E-2</c:v>
                </c:pt>
                <c:pt idx="11">
                  <c:v>5.5446836268754074E-3</c:v>
                </c:pt>
                <c:pt idx="12">
                  <c:v>6.8493150684931503E-3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4.8271363339856488E-2</c:v>
                </c:pt>
                <c:pt idx="3">
                  <c:v>0.25570776255707761</c:v>
                </c:pt>
                <c:pt idx="4">
                  <c:v>0.24657534246575341</c:v>
                </c:pt>
                <c:pt idx="5">
                  <c:v>0.17351598173515981</c:v>
                </c:pt>
                <c:pt idx="6">
                  <c:v>9.165035877364644E-2</c:v>
                </c:pt>
                <c:pt idx="7">
                  <c:v>4.4031311154598823E-2</c:v>
                </c:pt>
                <c:pt idx="8">
                  <c:v>3.9138943248532287E-2</c:v>
                </c:pt>
                <c:pt idx="9">
                  <c:v>7.1102413568166989E-2</c:v>
                </c:pt>
                <c:pt idx="10">
                  <c:v>1.7612524461839529E-2</c:v>
                </c:pt>
                <c:pt idx="11">
                  <c:v>5.5446836268754074E-3</c:v>
                </c:pt>
                <c:pt idx="12">
                  <c:v>6.8493150684931503E-3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4.0611557025600847E-2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85" zoomScaleNormal="85" workbookViewId="0">
      <selection activeCell="C9" sqref="C9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8.33203125" style="256" customWidth="1"/>
    <col min="4" max="8" width="15.6640625" style="255" customWidth="1"/>
    <col min="9" max="9" width="15.6640625" style="287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5" t="s">
        <v>198</v>
      </c>
      <c r="F2" s="305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5" t="s">
        <v>199</v>
      </c>
      <c r="F3" s="305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479" t="s">
        <v>227</v>
      </c>
      <c r="D4" s="263"/>
      <c r="E4" s="305"/>
      <c r="F4" s="305"/>
      <c r="I4" s="264"/>
      <c r="J4" s="264"/>
      <c r="K4" s="263"/>
    </row>
    <row r="5" spans="1:11" ht="17.25" customHeight="1" x14ac:dyDescent="0.3">
      <c r="B5" s="266" t="s">
        <v>42</v>
      </c>
      <c r="C5" s="309"/>
      <c r="D5" s="263"/>
      <c r="E5" s="305"/>
      <c r="F5" s="305"/>
      <c r="I5" s="264"/>
      <c r="J5" s="264"/>
      <c r="K5" s="263"/>
    </row>
    <row r="6" spans="1:11" ht="17.25" customHeight="1" x14ac:dyDescent="0.3">
      <c r="B6" s="308" t="s">
        <v>201</v>
      </c>
      <c r="C6" s="378"/>
      <c r="D6" s="378"/>
      <c r="E6" s="307"/>
      <c r="F6" s="1"/>
      <c r="G6" s="1"/>
      <c r="I6" s="264"/>
      <c r="J6" s="264"/>
      <c r="K6" s="263"/>
    </row>
    <row r="7" spans="1:11" ht="17.25" customHeight="1" thickBot="1" x14ac:dyDescent="0.35">
      <c r="B7" s="267" t="s">
        <v>187</v>
      </c>
      <c r="C7" s="480" t="s">
        <v>226</v>
      </c>
      <c r="D7" s="263"/>
      <c r="E7" s="382" t="s">
        <v>225</v>
      </c>
      <c r="F7" s="305"/>
      <c r="I7" s="264"/>
      <c r="J7" s="264"/>
      <c r="K7" s="263"/>
    </row>
    <row r="8" spans="1:11" ht="17.25" customHeight="1" x14ac:dyDescent="0.3">
      <c r="B8" s="268" t="s">
        <v>4</v>
      </c>
      <c r="C8" s="269" t="s">
        <v>228</v>
      </c>
      <c r="D8" s="263"/>
      <c r="E8" s="383" t="s">
        <v>224</v>
      </c>
      <c r="F8" s="305"/>
      <c r="I8" s="264"/>
      <c r="J8" s="264"/>
      <c r="K8" s="263"/>
    </row>
    <row r="9" spans="1:11" ht="17.25" customHeight="1" thickBot="1" x14ac:dyDescent="0.35">
      <c r="B9" s="270" t="s">
        <v>21</v>
      </c>
      <c r="C9" s="271">
        <f>C35+C57+C79+C101</f>
        <v>15355</v>
      </c>
      <c r="D9" s="263"/>
      <c r="E9" s="305"/>
      <c r="F9" s="305"/>
      <c r="I9" s="264"/>
      <c r="J9" s="264"/>
      <c r="K9" s="263"/>
    </row>
    <row r="10" spans="1:11" ht="17.25" customHeight="1" thickBot="1" x14ac:dyDescent="0.35">
      <c r="A10" s="385" t="s">
        <v>46</v>
      </c>
      <c r="B10" s="272">
        <v>250</v>
      </c>
      <c r="C10" s="273">
        <f>K32+K54+K76+K98</f>
        <v>0</v>
      </c>
      <c r="D10" s="263"/>
      <c r="E10" s="305"/>
      <c r="F10" s="305"/>
      <c r="I10" s="264"/>
      <c r="J10" s="264"/>
      <c r="K10" s="263"/>
    </row>
    <row r="11" spans="1:11" ht="17.25" customHeight="1" thickBot="1" x14ac:dyDescent="0.35">
      <c r="A11" s="386"/>
      <c r="B11" s="274">
        <v>125</v>
      </c>
      <c r="C11" s="273">
        <f t="shared" ref="C11:C22" si="0">K33+K55+K77+K99</f>
        <v>0</v>
      </c>
      <c r="D11" s="263"/>
      <c r="E11" s="305"/>
      <c r="F11" s="305"/>
      <c r="I11" s="264"/>
      <c r="J11" s="264"/>
      <c r="K11" s="263"/>
    </row>
    <row r="12" spans="1:11" ht="17.25" customHeight="1" thickBot="1" x14ac:dyDescent="0.35">
      <c r="A12" s="386"/>
      <c r="B12" s="274">
        <v>63</v>
      </c>
      <c r="C12" s="273">
        <f t="shared" si="0"/>
        <v>740</v>
      </c>
      <c r="D12" s="263"/>
      <c r="E12" s="305"/>
      <c r="F12" s="305"/>
      <c r="I12" s="264"/>
      <c r="J12" s="264"/>
      <c r="K12" s="263"/>
    </row>
    <row r="13" spans="1:11" ht="17.25" customHeight="1" thickBot="1" x14ac:dyDescent="0.35">
      <c r="A13" s="387"/>
      <c r="B13" s="275">
        <v>31.5</v>
      </c>
      <c r="C13" s="273">
        <f t="shared" si="0"/>
        <v>3920</v>
      </c>
      <c r="D13" s="263"/>
      <c r="E13" s="306"/>
      <c r="F13" s="306"/>
      <c r="I13" s="264"/>
      <c r="J13" s="264"/>
      <c r="K13" s="263"/>
    </row>
    <row r="14" spans="1:11" ht="17.25" customHeight="1" thickBot="1" x14ac:dyDescent="0.25">
      <c r="A14" s="388" t="s">
        <v>45</v>
      </c>
      <c r="B14" s="276">
        <v>16</v>
      </c>
      <c r="C14" s="273">
        <f t="shared" si="0"/>
        <v>3780</v>
      </c>
      <c r="D14" s="263"/>
      <c r="I14" s="256"/>
      <c r="J14" s="256"/>
      <c r="K14" s="263"/>
    </row>
    <row r="15" spans="1:11" ht="17.25" customHeight="1" thickBot="1" x14ac:dyDescent="0.25">
      <c r="A15" s="388"/>
      <c r="B15" s="277">
        <v>8</v>
      </c>
      <c r="C15" s="273">
        <f t="shared" si="0"/>
        <v>2660</v>
      </c>
      <c r="D15" s="263"/>
      <c r="I15" s="264"/>
      <c r="J15" s="264"/>
      <c r="K15" s="263"/>
    </row>
    <row r="16" spans="1:11" ht="17.25" customHeight="1" thickBot="1" x14ac:dyDescent="0.25">
      <c r="A16" s="388"/>
      <c r="B16" s="277">
        <v>4</v>
      </c>
      <c r="C16" s="273">
        <f t="shared" si="0"/>
        <v>1405</v>
      </c>
      <c r="D16" s="263"/>
      <c r="I16" s="264"/>
      <c r="J16" s="264"/>
      <c r="K16" s="263"/>
    </row>
    <row r="17" spans="1:11" ht="17.25" customHeight="1" thickBot="1" x14ac:dyDescent="0.25">
      <c r="A17" s="388"/>
      <c r="B17" s="277">
        <v>2</v>
      </c>
      <c r="C17" s="273">
        <f t="shared" si="0"/>
        <v>675</v>
      </c>
      <c r="D17" s="263"/>
      <c r="I17" s="264"/>
      <c r="J17" s="264"/>
      <c r="K17" s="263"/>
    </row>
    <row r="18" spans="1:11" ht="17.25" customHeight="1" thickBot="1" x14ac:dyDescent="0.25">
      <c r="A18" s="388"/>
      <c r="B18" s="277">
        <v>1</v>
      </c>
      <c r="C18" s="273">
        <f t="shared" si="0"/>
        <v>600</v>
      </c>
      <c r="I18" s="278"/>
      <c r="K18" s="279"/>
    </row>
    <row r="19" spans="1:11" ht="17.25" customHeight="1" thickBot="1" x14ac:dyDescent="0.25">
      <c r="A19" s="389"/>
      <c r="B19" s="273">
        <v>0.5</v>
      </c>
      <c r="C19" s="273">
        <f t="shared" si="0"/>
        <v>1090</v>
      </c>
      <c r="I19" s="278"/>
      <c r="K19" s="280"/>
    </row>
    <row r="20" spans="1:11" ht="17.25" customHeight="1" thickBot="1" x14ac:dyDescent="0.25">
      <c r="A20" s="390" t="s">
        <v>44</v>
      </c>
      <c r="B20" s="281">
        <v>0.25</v>
      </c>
      <c r="C20" s="273">
        <f t="shared" si="0"/>
        <v>270</v>
      </c>
      <c r="I20" s="278"/>
    </row>
    <row r="21" spans="1:11" ht="17.25" customHeight="1" thickBot="1" x14ac:dyDescent="0.25">
      <c r="A21" s="391"/>
      <c r="B21" s="282">
        <v>0.125</v>
      </c>
      <c r="C21" s="273">
        <f t="shared" si="0"/>
        <v>85</v>
      </c>
      <c r="I21" s="278"/>
      <c r="K21" s="279"/>
    </row>
    <row r="22" spans="1:11" ht="17.25" customHeight="1" thickBot="1" x14ac:dyDescent="0.25">
      <c r="A22" s="391"/>
      <c r="B22" s="282">
        <v>6.3E-2</v>
      </c>
      <c r="C22" s="273">
        <f t="shared" si="0"/>
        <v>105</v>
      </c>
      <c r="I22" s="278"/>
      <c r="K22" s="279"/>
    </row>
    <row r="23" spans="1:11" ht="17.25" customHeight="1" thickBot="1" x14ac:dyDescent="0.25">
      <c r="A23" s="392"/>
      <c r="B23" s="283">
        <v>3.1E-2</v>
      </c>
      <c r="C23" s="273">
        <v>0</v>
      </c>
      <c r="I23" s="278"/>
      <c r="K23" s="279"/>
    </row>
    <row r="24" spans="1:11" ht="17.25" customHeight="1" thickBot="1" x14ac:dyDescent="0.25">
      <c r="A24" s="392"/>
      <c r="B24" s="284">
        <v>3.8999999999999998E-3</v>
      </c>
      <c r="C24" s="273">
        <v>0</v>
      </c>
      <c r="I24" s="278"/>
      <c r="K24" s="279"/>
    </row>
    <row r="25" spans="1:11" ht="17.25" customHeight="1" thickBot="1" x14ac:dyDescent="0.25">
      <c r="A25" s="393"/>
      <c r="B25" s="285">
        <v>6.0000000000000002E-5</v>
      </c>
      <c r="C25" s="273">
        <v>0</v>
      </c>
      <c r="I25" s="278"/>
      <c r="K25" s="279"/>
    </row>
    <row r="26" spans="1:11" ht="17.25" customHeight="1" x14ac:dyDescent="0.2">
      <c r="B26" s="263"/>
      <c r="C26" s="286"/>
      <c r="I26" s="278"/>
      <c r="K26" s="279"/>
    </row>
    <row r="27" spans="1:11" ht="17.25" customHeight="1" x14ac:dyDescent="0.2">
      <c r="C27" s="255"/>
      <c r="I27" s="278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8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8"/>
      <c r="D31" s="289">
        <v>250</v>
      </c>
      <c r="E31" s="381">
        <v>0</v>
      </c>
      <c r="F31" s="379">
        <v>0</v>
      </c>
      <c r="G31" s="379">
        <v>0</v>
      </c>
      <c r="H31" s="380">
        <v>0</v>
      </c>
      <c r="I31" s="380">
        <v>0</v>
      </c>
      <c r="J31" s="380">
        <v>0</v>
      </c>
      <c r="K31" s="292">
        <f>AVERAGE(H31:J31)-AVERAGE(E31:G31)</f>
        <v>0</v>
      </c>
    </row>
    <row r="32" spans="1:11" ht="10.8" thickBot="1" x14ac:dyDescent="0.25">
      <c r="B32" s="258" t="s">
        <v>25</v>
      </c>
      <c r="C32" s="288"/>
      <c r="D32" s="289">
        <v>125</v>
      </c>
      <c r="E32" s="381">
        <v>0</v>
      </c>
      <c r="F32" s="379">
        <v>0</v>
      </c>
      <c r="G32" s="379">
        <v>0</v>
      </c>
      <c r="H32" s="380">
        <v>0</v>
      </c>
      <c r="I32" s="380">
        <v>0</v>
      </c>
      <c r="J32" s="380">
        <v>0</v>
      </c>
      <c r="K32" s="292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3"/>
      <c r="D33" s="294">
        <v>63</v>
      </c>
      <c r="E33" s="381">
        <v>1545</v>
      </c>
      <c r="F33" s="379">
        <f>E33</f>
        <v>1545</v>
      </c>
      <c r="G33" s="379">
        <f>F33</f>
        <v>1545</v>
      </c>
      <c r="H33" s="380">
        <v>1545</v>
      </c>
      <c r="I33" s="380">
        <f>H33</f>
        <v>1545</v>
      </c>
      <c r="J33" s="380">
        <f>I33</f>
        <v>1545</v>
      </c>
      <c r="K33" s="292">
        <f t="shared" si="1"/>
        <v>0</v>
      </c>
    </row>
    <row r="34" spans="2:11" ht="10.8" thickBot="1" x14ac:dyDescent="0.25">
      <c r="B34" s="258" t="s">
        <v>26</v>
      </c>
      <c r="C34" s="295"/>
      <c r="D34" s="294">
        <v>31.5</v>
      </c>
      <c r="E34" s="381">
        <v>1715</v>
      </c>
      <c r="F34" s="379">
        <f t="shared" ref="F34:G44" si="2">E34</f>
        <v>1715</v>
      </c>
      <c r="G34" s="379">
        <f t="shared" si="2"/>
        <v>1715</v>
      </c>
      <c r="H34" s="380">
        <v>2455</v>
      </c>
      <c r="I34" s="380">
        <f t="shared" ref="I34:J44" si="3">H34</f>
        <v>2455</v>
      </c>
      <c r="J34" s="380">
        <f t="shared" si="3"/>
        <v>2455</v>
      </c>
      <c r="K34" s="292">
        <f>AVERAGE(H34:J34)-AVERAGE(E34:G34)</f>
        <v>740</v>
      </c>
    </row>
    <row r="35" spans="2:11" ht="10.8" thickBot="1" x14ac:dyDescent="0.25">
      <c r="B35" s="258" t="s">
        <v>27</v>
      </c>
      <c r="C35" s="296">
        <f>D47-D45</f>
        <v>15355</v>
      </c>
      <c r="D35" s="294">
        <v>16</v>
      </c>
      <c r="E35" s="381">
        <v>1755</v>
      </c>
      <c r="F35" s="379">
        <f t="shared" si="2"/>
        <v>1755</v>
      </c>
      <c r="G35" s="379">
        <f t="shared" si="2"/>
        <v>1755</v>
      </c>
      <c r="H35" s="380">
        <v>5675</v>
      </c>
      <c r="I35" s="380">
        <f t="shared" si="3"/>
        <v>5675</v>
      </c>
      <c r="J35" s="380">
        <f t="shared" si="3"/>
        <v>5675</v>
      </c>
      <c r="K35" s="292">
        <f t="shared" ref="K35:K44" si="4">AVERAGE(H35:J35)-AVERAGE(E35:G35)</f>
        <v>3920</v>
      </c>
    </row>
    <row r="36" spans="2:11" x14ac:dyDescent="0.2">
      <c r="B36" s="258" t="s">
        <v>28</v>
      </c>
      <c r="C36" s="256" t="s">
        <v>29</v>
      </c>
      <c r="D36" s="289">
        <v>8</v>
      </c>
      <c r="E36" s="381">
        <v>1500</v>
      </c>
      <c r="F36" s="379">
        <f t="shared" si="2"/>
        <v>1500</v>
      </c>
      <c r="G36" s="379">
        <f t="shared" si="2"/>
        <v>1500</v>
      </c>
      <c r="H36" s="380">
        <v>5280</v>
      </c>
      <c r="I36" s="380">
        <f t="shared" si="3"/>
        <v>5280</v>
      </c>
      <c r="J36" s="380">
        <f t="shared" si="3"/>
        <v>5280</v>
      </c>
      <c r="K36" s="292">
        <f t="shared" si="4"/>
        <v>3780</v>
      </c>
    </row>
    <row r="37" spans="2:11" x14ac:dyDescent="0.2">
      <c r="D37" s="289">
        <v>4</v>
      </c>
      <c r="E37" s="381">
        <v>1560</v>
      </c>
      <c r="F37" s="379">
        <f t="shared" si="2"/>
        <v>1560</v>
      </c>
      <c r="G37" s="379">
        <f t="shared" si="2"/>
        <v>1560</v>
      </c>
      <c r="H37" s="380">
        <v>4220</v>
      </c>
      <c r="I37" s="380">
        <f t="shared" si="3"/>
        <v>4220</v>
      </c>
      <c r="J37" s="380">
        <f t="shared" si="3"/>
        <v>4220</v>
      </c>
      <c r="K37" s="292">
        <f t="shared" si="4"/>
        <v>2660</v>
      </c>
    </row>
    <row r="38" spans="2:11" x14ac:dyDescent="0.2">
      <c r="B38" s="258"/>
      <c r="C38" s="255"/>
      <c r="D38" s="289">
        <v>2</v>
      </c>
      <c r="E38" s="381">
        <v>1390</v>
      </c>
      <c r="F38" s="379">
        <f t="shared" si="2"/>
        <v>1390</v>
      </c>
      <c r="G38" s="379">
        <f t="shared" si="2"/>
        <v>1390</v>
      </c>
      <c r="H38" s="380">
        <v>2795</v>
      </c>
      <c r="I38" s="380">
        <f t="shared" si="3"/>
        <v>2795</v>
      </c>
      <c r="J38" s="380">
        <f t="shared" si="3"/>
        <v>2795</v>
      </c>
      <c r="K38" s="292">
        <f t="shared" si="4"/>
        <v>1405</v>
      </c>
    </row>
    <row r="39" spans="2:11" x14ac:dyDescent="0.2">
      <c r="C39" s="255"/>
      <c r="D39" s="289">
        <v>1</v>
      </c>
      <c r="E39" s="381">
        <v>1210</v>
      </c>
      <c r="F39" s="379">
        <f t="shared" si="2"/>
        <v>1210</v>
      </c>
      <c r="G39" s="379">
        <f t="shared" si="2"/>
        <v>1210</v>
      </c>
      <c r="H39" s="380">
        <v>1885</v>
      </c>
      <c r="I39" s="380">
        <f t="shared" si="3"/>
        <v>1885</v>
      </c>
      <c r="J39" s="380">
        <f t="shared" si="3"/>
        <v>1885</v>
      </c>
      <c r="K39" s="292">
        <f t="shared" si="4"/>
        <v>675</v>
      </c>
    </row>
    <row r="40" spans="2:11" x14ac:dyDescent="0.2">
      <c r="C40" s="255"/>
      <c r="D40" s="289">
        <v>0.5</v>
      </c>
      <c r="E40" s="381">
        <v>1050</v>
      </c>
      <c r="F40" s="379">
        <f t="shared" si="2"/>
        <v>1050</v>
      </c>
      <c r="G40" s="379">
        <f t="shared" si="2"/>
        <v>1050</v>
      </c>
      <c r="H40" s="380">
        <v>1650</v>
      </c>
      <c r="I40" s="380">
        <f t="shared" si="3"/>
        <v>1650</v>
      </c>
      <c r="J40" s="380">
        <f t="shared" si="3"/>
        <v>1650</v>
      </c>
      <c r="K40" s="292">
        <f t="shared" si="4"/>
        <v>600</v>
      </c>
    </row>
    <row r="41" spans="2:11" x14ac:dyDescent="0.2">
      <c r="C41" s="255"/>
      <c r="D41" s="289">
        <v>0.25</v>
      </c>
      <c r="E41" s="381">
        <v>985</v>
      </c>
      <c r="F41" s="379">
        <f t="shared" si="2"/>
        <v>985</v>
      </c>
      <c r="G41" s="379">
        <f t="shared" si="2"/>
        <v>985</v>
      </c>
      <c r="H41" s="380">
        <v>2075</v>
      </c>
      <c r="I41" s="380">
        <f t="shared" si="3"/>
        <v>2075</v>
      </c>
      <c r="J41" s="380">
        <f t="shared" si="3"/>
        <v>2075</v>
      </c>
      <c r="K41" s="292">
        <f t="shared" si="4"/>
        <v>1090</v>
      </c>
    </row>
    <row r="42" spans="2:11" x14ac:dyDescent="0.2">
      <c r="C42" s="255"/>
      <c r="D42" s="289">
        <v>0.125</v>
      </c>
      <c r="E42" s="381">
        <v>950</v>
      </c>
      <c r="F42" s="379">
        <f t="shared" si="2"/>
        <v>950</v>
      </c>
      <c r="G42" s="379">
        <f t="shared" si="2"/>
        <v>950</v>
      </c>
      <c r="H42" s="380">
        <v>1220</v>
      </c>
      <c r="I42" s="380">
        <f t="shared" si="3"/>
        <v>1220</v>
      </c>
      <c r="J42" s="380">
        <f t="shared" si="3"/>
        <v>1220</v>
      </c>
      <c r="K42" s="292">
        <f t="shared" si="4"/>
        <v>270</v>
      </c>
    </row>
    <row r="43" spans="2:11" x14ac:dyDescent="0.2">
      <c r="C43" s="255"/>
      <c r="D43" s="289">
        <v>6.3E-2</v>
      </c>
      <c r="E43" s="381">
        <v>915</v>
      </c>
      <c r="F43" s="379">
        <f t="shared" si="2"/>
        <v>915</v>
      </c>
      <c r="G43" s="379">
        <f t="shared" si="2"/>
        <v>915</v>
      </c>
      <c r="H43" s="380">
        <v>1000</v>
      </c>
      <c r="I43" s="380">
        <f t="shared" si="3"/>
        <v>1000</v>
      </c>
      <c r="J43" s="380">
        <f t="shared" si="3"/>
        <v>1000</v>
      </c>
      <c r="K43" s="292">
        <f t="shared" si="4"/>
        <v>85</v>
      </c>
    </row>
    <row r="44" spans="2:11" x14ac:dyDescent="0.2">
      <c r="C44" s="255"/>
      <c r="D44" s="289" t="s">
        <v>196</v>
      </c>
      <c r="E44" s="381">
        <v>1690</v>
      </c>
      <c r="F44" s="379">
        <f t="shared" si="2"/>
        <v>1690</v>
      </c>
      <c r="G44" s="379">
        <f t="shared" si="2"/>
        <v>1690</v>
      </c>
      <c r="H44" s="380">
        <v>1795</v>
      </c>
      <c r="I44" s="380">
        <f t="shared" si="3"/>
        <v>1795</v>
      </c>
      <c r="J44" s="380">
        <f t="shared" si="3"/>
        <v>1795</v>
      </c>
      <c r="K44" s="292">
        <f t="shared" si="4"/>
        <v>105</v>
      </c>
    </row>
    <row r="45" spans="2:11" x14ac:dyDescent="0.2">
      <c r="C45" s="298" t="s">
        <v>30</v>
      </c>
      <c r="D45" s="298">
        <f>3320+3320</f>
        <v>6640</v>
      </c>
      <c r="I45" s="278"/>
      <c r="J45" s="255" t="s">
        <v>31</v>
      </c>
      <c r="K45" s="279">
        <f>SUM(K31:K44)</f>
        <v>15330</v>
      </c>
    </row>
    <row r="46" spans="2:11" ht="10.8" thickBot="1" x14ac:dyDescent="0.25">
      <c r="B46" s="287" t="s">
        <v>32</v>
      </c>
      <c r="C46" s="255"/>
      <c r="I46" s="278"/>
      <c r="J46" s="255" t="s">
        <v>41</v>
      </c>
      <c r="K46" s="377">
        <f>((C35-K45)/C35)</f>
        <v>1.6281341582546401E-3</v>
      </c>
    </row>
    <row r="47" spans="2:11" ht="10.8" thickBot="1" x14ac:dyDescent="0.25">
      <c r="B47" s="298" t="s">
        <v>33</v>
      </c>
      <c r="C47" s="298"/>
      <c r="D47" s="300">
        <f>10455+11540</f>
        <v>21995</v>
      </c>
      <c r="E47" s="301" t="s">
        <v>195</v>
      </c>
      <c r="G47" s="279"/>
      <c r="I47" s="278"/>
      <c r="K47" s="302"/>
    </row>
    <row r="48" spans="2:11" ht="10.8" thickBot="1" x14ac:dyDescent="0.25">
      <c r="B48" s="255" t="s">
        <v>34</v>
      </c>
      <c r="C48" s="255"/>
      <c r="D48" s="300"/>
      <c r="E48" s="384">
        <f>D45+K45</f>
        <v>21970</v>
      </c>
      <c r="I48" s="278"/>
    </row>
    <row r="49" spans="2:11" ht="10.8" thickBot="1" x14ac:dyDescent="0.25">
      <c r="B49" s="255" t="s">
        <v>35</v>
      </c>
      <c r="D49" s="299"/>
      <c r="I49" s="278"/>
    </row>
    <row r="50" spans="2:11" ht="27.75" customHeight="1" x14ac:dyDescent="0.2">
      <c r="B50" s="256"/>
      <c r="C50" s="255"/>
      <c r="H50" s="278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8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8"/>
      <c r="D53" s="289">
        <v>256</v>
      </c>
      <c r="E53" s="290">
        <v>0</v>
      </c>
      <c r="F53" s="290">
        <v>0</v>
      </c>
      <c r="G53" s="290">
        <v>0</v>
      </c>
      <c r="H53" s="291">
        <v>0</v>
      </c>
      <c r="I53" s="291">
        <v>0</v>
      </c>
      <c r="J53" s="291">
        <v>0</v>
      </c>
      <c r="K53" s="292">
        <f>AVERAGE(H53:J53)-AVERAGE(E53:G53)</f>
        <v>0</v>
      </c>
    </row>
    <row r="54" spans="2:11" ht="10.8" thickBot="1" x14ac:dyDescent="0.25">
      <c r="B54" s="258" t="s">
        <v>25</v>
      </c>
      <c r="C54" s="288"/>
      <c r="D54" s="289">
        <v>128</v>
      </c>
      <c r="E54" s="290">
        <v>0</v>
      </c>
      <c r="F54" s="290">
        <v>0</v>
      </c>
      <c r="G54" s="290">
        <v>0</v>
      </c>
      <c r="H54" s="291">
        <v>0</v>
      </c>
      <c r="I54" s="291">
        <v>0</v>
      </c>
      <c r="J54" s="291">
        <v>0</v>
      </c>
      <c r="K54" s="292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93"/>
      <c r="D55" s="294">
        <v>63</v>
      </c>
      <c r="E55" s="290">
        <v>0</v>
      </c>
      <c r="F55" s="290">
        <v>0</v>
      </c>
      <c r="G55" s="290">
        <v>0</v>
      </c>
      <c r="H55" s="291">
        <v>0</v>
      </c>
      <c r="I55" s="291">
        <v>0</v>
      </c>
      <c r="J55" s="291">
        <v>0</v>
      </c>
      <c r="K55" s="292">
        <f t="shared" si="5"/>
        <v>0</v>
      </c>
    </row>
    <row r="56" spans="2:11" ht="10.8" thickBot="1" x14ac:dyDescent="0.25">
      <c r="B56" s="258" t="s">
        <v>26</v>
      </c>
      <c r="C56" s="295"/>
      <c r="D56" s="294">
        <v>31.5</v>
      </c>
      <c r="E56" s="290">
        <v>0</v>
      </c>
      <c r="F56" s="290">
        <v>0</v>
      </c>
      <c r="G56" s="290">
        <v>0</v>
      </c>
      <c r="H56" s="291">
        <v>0</v>
      </c>
      <c r="I56" s="291">
        <v>0</v>
      </c>
      <c r="J56" s="291">
        <v>0</v>
      </c>
      <c r="K56" s="292">
        <f t="shared" si="5"/>
        <v>0</v>
      </c>
    </row>
    <row r="57" spans="2:11" ht="10.8" thickBot="1" x14ac:dyDescent="0.25">
      <c r="B57" s="258" t="s">
        <v>27</v>
      </c>
      <c r="C57" s="296">
        <f>D69-D67</f>
        <v>0</v>
      </c>
      <c r="D57" s="294">
        <v>16</v>
      </c>
      <c r="E57" s="290">
        <v>0</v>
      </c>
      <c r="F57" s="290">
        <v>0</v>
      </c>
      <c r="G57" s="290">
        <v>0</v>
      </c>
      <c r="H57" s="291">
        <v>0</v>
      </c>
      <c r="I57" s="291">
        <v>0</v>
      </c>
      <c r="J57" s="291">
        <v>0</v>
      </c>
      <c r="K57" s="292">
        <f t="shared" si="5"/>
        <v>0</v>
      </c>
    </row>
    <row r="58" spans="2:11" x14ac:dyDescent="0.2">
      <c r="B58" s="258" t="s">
        <v>28</v>
      </c>
      <c r="C58" s="256" t="s">
        <v>29</v>
      </c>
      <c r="D58" s="289">
        <v>8</v>
      </c>
      <c r="E58" s="290">
        <v>0</v>
      </c>
      <c r="F58" s="290">
        <v>0</v>
      </c>
      <c r="G58" s="290">
        <v>0</v>
      </c>
      <c r="H58" s="291">
        <v>0</v>
      </c>
      <c r="I58" s="291">
        <v>0</v>
      </c>
      <c r="J58" s="291">
        <v>0</v>
      </c>
      <c r="K58" s="292">
        <f t="shared" si="5"/>
        <v>0</v>
      </c>
    </row>
    <row r="59" spans="2:11" x14ac:dyDescent="0.2">
      <c r="D59" s="289">
        <v>4</v>
      </c>
      <c r="E59" s="290">
        <v>0</v>
      </c>
      <c r="F59" s="290">
        <v>0</v>
      </c>
      <c r="G59" s="290">
        <v>0</v>
      </c>
      <c r="H59" s="291">
        <v>0</v>
      </c>
      <c r="I59" s="291">
        <v>0</v>
      </c>
      <c r="J59" s="291">
        <v>0</v>
      </c>
      <c r="K59" s="292">
        <f t="shared" si="5"/>
        <v>0</v>
      </c>
    </row>
    <row r="60" spans="2:11" x14ac:dyDescent="0.2">
      <c r="B60" s="258"/>
      <c r="C60" s="255"/>
      <c r="D60" s="289">
        <v>2</v>
      </c>
      <c r="E60" s="290">
        <v>0</v>
      </c>
      <c r="F60" s="290">
        <v>0</v>
      </c>
      <c r="G60" s="290">
        <v>0</v>
      </c>
      <c r="H60" s="291">
        <v>0</v>
      </c>
      <c r="I60" s="291">
        <v>0</v>
      </c>
      <c r="J60" s="291">
        <v>0</v>
      </c>
      <c r="K60" s="292">
        <f t="shared" si="5"/>
        <v>0</v>
      </c>
    </row>
    <row r="61" spans="2:11" x14ac:dyDescent="0.2">
      <c r="C61" s="255"/>
      <c r="D61" s="289">
        <v>1</v>
      </c>
      <c r="E61" s="290">
        <v>0</v>
      </c>
      <c r="F61" s="290">
        <v>0</v>
      </c>
      <c r="G61" s="290">
        <v>0</v>
      </c>
      <c r="H61" s="291">
        <v>0</v>
      </c>
      <c r="I61" s="291">
        <v>0</v>
      </c>
      <c r="J61" s="291">
        <v>0</v>
      </c>
      <c r="K61" s="292">
        <f>AVERAGE(H61:J61)-AVERAGE(E61:G61)</f>
        <v>0</v>
      </c>
    </row>
    <row r="62" spans="2:11" x14ac:dyDescent="0.2">
      <c r="C62" s="255"/>
      <c r="D62" s="289">
        <v>0.5</v>
      </c>
      <c r="E62" s="290">
        <v>0</v>
      </c>
      <c r="F62" s="290">
        <v>0</v>
      </c>
      <c r="G62" s="290">
        <v>0</v>
      </c>
      <c r="H62" s="291">
        <v>0</v>
      </c>
      <c r="I62" s="291">
        <v>0</v>
      </c>
      <c r="J62" s="291">
        <v>0</v>
      </c>
      <c r="K62" s="292">
        <f>AVERAGE(H62:J62)-AVERAGE(E62:G62)</f>
        <v>0</v>
      </c>
    </row>
    <row r="63" spans="2:11" x14ac:dyDescent="0.2">
      <c r="C63" s="255"/>
      <c r="D63" s="289">
        <v>0.25</v>
      </c>
      <c r="E63" s="290">
        <v>0</v>
      </c>
      <c r="F63" s="290">
        <v>0</v>
      </c>
      <c r="G63" s="290">
        <v>0</v>
      </c>
      <c r="H63" s="291">
        <v>0</v>
      </c>
      <c r="I63" s="291">
        <v>0</v>
      </c>
      <c r="J63" s="291">
        <v>0</v>
      </c>
      <c r="K63" s="292">
        <f>AVERAGE(H63:J63)-AVERAGE(E63:G63)</f>
        <v>0</v>
      </c>
    </row>
    <row r="64" spans="2:11" x14ac:dyDescent="0.2">
      <c r="C64" s="255"/>
      <c r="D64" s="289">
        <v>0.125</v>
      </c>
      <c r="E64" s="290">
        <v>0</v>
      </c>
      <c r="F64" s="290">
        <v>0</v>
      </c>
      <c r="G64" s="290">
        <v>0</v>
      </c>
      <c r="H64" s="291">
        <v>0</v>
      </c>
      <c r="I64" s="291">
        <v>0</v>
      </c>
      <c r="J64" s="291">
        <v>0</v>
      </c>
      <c r="K64" s="292">
        <f>AVERAGE(H64:J64)-AVERAGE(E64:G64)</f>
        <v>0</v>
      </c>
    </row>
    <row r="65" spans="2:11" x14ac:dyDescent="0.2">
      <c r="C65" s="255"/>
      <c r="D65" s="289">
        <v>6.3E-2</v>
      </c>
      <c r="E65" s="290">
        <v>0</v>
      </c>
      <c r="F65" s="290">
        <v>0</v>
      </c>
      <c r="G65" s="290">
        <v>0</v>
      </c>
      <c r="H65" s="291">
        <v>0</v>
      </c>
      <c r="I65" s="291">
        <v>0</v>
      </c>
      <c r="J65" s="291">
        <v>0</v>
      </c>
      <c r="K65" s="292">
        <f t="shared" ref="K65" si="6">AVERAGE(H65:J65)-AVERAGE(E65:G65)</f>
        <v>0</v>
      </c>
    </row>
    <row r="66" spans="2:11" ht="10.8" thickBot="1" x14ac:dyDescent="0.25">
      <c r="C66" s="255"/>
      <c r="D66" s="289" t="s">
        <v>196</v>
      </c>
      <c r="E66" s="290">
        <v>0</v>
      </c>
      <c r="F66" s="290">
        <v>0</v>
      </c>
      <c r="G66" s="290">
        <v>0</v>
      </c>
      <c r="H66" s="291">
        <v>0</v>
      </c>
      <c r="I66" s="291">
        <v>0</v>
      </c>
      <c r="J66" s="291">
        <v>0</v>
      </c>
      <c r="K66" s="292">
        <f>AVERAGE(H66:J66)-AVERAGE(E66:G66)</f>
        <v>0</v>
      </c>
    </row>
    <row r="67" spans="2:11" ht="10.8" thickBot="1" x14ac:dyDescent="0.25">
      <c r="C67" s="255" t="s">
        <v>36</v>
      </c>
      <c r="D67" s="299"/>
      <c r="I67" s="278"/>
      <c r="J67" s="255" t="s">
        <v>31</v>
      </c>
      <c r="K67" s="279">
        <f>SUM(K53:K66)</f>
        <v>0</v>
      </c>
    </row>
    <row r="68" spans="2:11" ht="10.8" thickBot="1" x14ac:dyDescent="0.25">
      <c r="B68" s="287" t="s">
        <v>32</v>
      </c>
      <c r="C68" s="255"/>
      <c r="I68" s="278"/>
      <c r="J68" s="255" t="s">
        <v>41</v>
      </c>
      <c r="K68" s="280" t="e">
        <f>((C57-K67)/C57)</f>
        <v>#DIV/0!</v>
      </c>
    </row>
    <row r="69" spans="2:11" ht="10.8" thickBot="1" x14ac:dyDescent="0.25">
      <c r="B69" s="255" t="s">
        <v>33</v>
      </c>
      <c r="C69" s="255"/>
      <c r="D69" s="299"/>
      <c r="I69" s="278"/>
      <c r="J69" s="255" t="s">
        <v>194</v>
      </c>
      <c r="K69" s="302" t="e">
        <f>(C57-D71)/C57</f>
        <v>#DIV/0!</v>
      </c>
    </row>
    <row r="70" spans="2:11" ht="10.8" thickBot="1" x14ac:dyDescent="0.25">
      <c r="B70" s="255" t="s">
        <v>34</v>
      </c>
      <c r="C70" s="255"/>
      <c r="D70" s="299"/>
      <c r="I70" s="278"/>
    </row>
    <row r="71" spans="2:11" ht="10.8" thickBot="1" x14ac:dyDescent="0.25">
      <c r="B71" s="255" t="s">
        <v>37</v>
      </c>
      <c r="D71" s="299">
        <f>D70-D67</f>
        <v>0</v>
      </c>
      <c r="I71" s="278"/>
    </row>
    <row r="72" spans="2:11" ht="29.25" customHeight="1" x14ac:dyDescent="0.2">
      <c r="I72" s="278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8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8"/>
      <c r="D75" s="289">
        <v>256</v>
      </c>
      <c r="E75" s="290"/>
      <c r="F75" s="290"/>
      <c r="G75" s="290"/>
      <c r="H75" s="291"/>
      <c r="I75" s="291"/>
      <c r="J75" s="291"/>
      <c r="K75" s="292"/>
    </row>
    <row r="76" spans="2:11" ht="10.8" thickBot="1" x14ac:dyDescent="0.25">
      <c r="B76" s="258" t="s">
        <v>25</v>
      </c>
      <c r="C76" s="288"/>
      <c r="D76" s="289">
        <v>128</v>
      </c>
      <c r="E76" s="290"/>
      <c r="F76" s="290"/>
      <c r="G76" s="290"/>
      <c r="H76" s="291"/>
      <c r="I76" s="291"/>
      <c r="J76" s="291"/>
      <c r="K76" s="292"/>
    </row>
    <row r="77" spans="2:11" ht="10.8" thickBot="1" x14ac:dyDescent="0.25">
      <c r="B77" s="258" t="s">
        <v>0</v>
      </c>
      <c r="C77" s="293"/>
      <c r="D77" s="294">
        <v>63</v>
      </c>
      <c r="E77" s="290"/>
      <c r="F77" s="290"/>
      <c r="G77" s="290"/>
      <c r="H77" s="291"/>
      <c r="I77" s="291"/>
      <c r="J77" s="291"/>
      <c r="K77" s="292"/>
    </row>
    <row r="78" spans="2:11" ht="10.8" thickBot="1" x14ac:dyDescent="0.25">
      <c r="B78" s="258" t="s">
        <v>26</v>
      </c>
      <c r="C78" s="295"/>
      <c r="D78" s="294">
        <v>31.5</v>
      </c>
      <c r="E78" s="290"/>
      <c r="F78" s="290"/>
      <c r="G78" s="290"/>
      <c r="H78" s="291"/>
      <c r="I78" s="291"/>
      <c r="J78" s="291"/>
      <c r="K78" s="292"/>
    </row>
    <row r="79" spans="2:11" ht="10.8" thickBot="1" x14ac:dyDescent="0.25">
      <c r="B79" s="258" t="s">
        <v>27</v>
      </c>
      <c r="C79" s="296">
        <f>D91-D89</f>
        <v>0</v>
      </c>
      <c r="D79" s="294">
        <v>16</v>
      </c>
      <c r="E79" s="290"/>
      <c r="F79" s="290"/>
      <c r="G79" s="290"/>
      <c r="H79" s="291"/>
      <c r="I79" s="291"/>
      <c r="J79" s="291"/>
      <c r="K79" s="292"/>
    </row>
    <row r="80" spans="2:11" x14ac:dyDescent="0.2">
      <c r="B80" s="258" t="s">
        <v>28</v>
      </c>
      <c r="C80" s="256" t="s">
        <v>29</v>
      </c>
      <c r="D80" s="289">
        <v>8</v>
      </c>
      <c r="E80" s="290"/>
      <c r="F80" s="290"/>
      <c r="G80" s="290"/>
      <c r="H80" s="291"/>
      <c r="I80" s="291"/>
      <c r="J80" s="291"/>
      <c r="K80" s="292"/>
    </row>
    <row r="81" spans="2:11" x14ac:dyDescent="0.2">
      <c r="D81" s="289">
        <v>4</v>
      </c>
      <c r="E81" s="290"/>
      <c r="F81" s="290"/>
      <c r="G81" s="290"/>
      <c r="H81" s="291"/>
      <c r="I81" s="291"/>
      <c r="J81" s="291"/>
      <c r="K81" s="292"/>
    </row>
    <row r="82" spans="2:11" x14ac:dyDescent="0.2">
      <c r="B82" s="258"/>
      <c r="C82" s="255"/>
      <c r="D82" s="289">
        <v>2</v>
      </c>
      <c r="E82" s="290"/>
      <c r="F82" s="290"/>
      <c r="G82" s="290"/>
      <c r="H82" s="291"/>
      <c r="I82" s="291"/>
      <c r="J82" s="291"/>
      <c r="K82" s="292"/>
    </row>
    <row r="83" spans="2:11" x14ac:dyDescent="0.2">
      <c r="C83" s="255"/>
      <c r="D83" s="289">
        <v>1</v>
      </c>
      <c r="E83" s="290"/>
      <c r="F83" s="290"/>
      <c r="G83" s="290"/>
      <c r="H83" s="291"/>
      <c r="I83" s="291"/>
      <c r="J83" s="291"/>
      <c r="K83" s="292"/>
    </row>
    <row r="84" spans="2:11" x14ac:dyDescent="0.2">
      <c r="C84" s="255"/>
      <c r="D84" s="289">
        <v>0.5</v>
      </c>
      <c r="E84" s="290"/>
      <c r="F84" s="290"/>
      <c r="G84" s="290"/>
      <c r="H84" s="291"/>
      <c r="I84" s="291"/>
      <c r="J84" s="291"/>
      <c r="K84" s="292"/>
    </row>
    <row r="85" spans="2:11" x14ac:dyDescent="0.2">
      <c r="C85" s="255"/>
      <c r="D85" s="289">
        <v>0.25</v>
      </c>
      <c r="E85" s="290"/>
      <c r="F85" s="290"/>
      <c r="G85" s="290"/>
      <c r="H85" s="291"/>
      <c r="I85" s="291"/>
      <c r="J85" s="291"/>
      <c r="K85" s="292"/>
    </row>
    <row r="86" spans="2:11" x14ac:dyDescent="0.2">
      <c r="C86" s="255"/>
      <c r="D86" s="289">
        <v>0.125</v>
      </c>
      <c r="E86" s="290"/>
      <c r="F86" s="290"/>
      <c r="G86" s="290"/>
      <c r="H86" s="291"/>
      <c r="I86" s="291"/>
      <c r="J86" s="291"/>
      <c r="K86" s="292"/>
    </row>
    <row r="87" spans="2:11" x14ac:dyDescent="0.2">
      <c r="C87" s="255"/>
      <c r="D87" s="289">
        <v>6.3E-2</v>
      </c>
      <c r="E87" s="290"/>
      <c r="F87" s="290"/>
      <c r="G87" s="290"/>
      <c r="H87" s="291"/>
      <c r="I87" s="291"/>
      <c r="J87" s="291"/>
      <c r="K87" s="292"/>
    </row>
    <row r="88" spans="2:11" ht="10.8" thickBot="1" x14ac:dyDescent="0.25">
      <c r="C88" s="255"/>
      <c r="D88" s="289" t="s">
        <v>196</v>
      </c>
      <c r="E88" s="297"/>
      <c r="F88" s="297"/>
      <c r="G88" s="297"/>
      <c r="H88" s="291"/>
      <c r="I88" s="291"/>
      <c r="J88" s="291"/>
      <c r="K88" s="292"/>
    </row>
    <row r="89" spans="2:11" ht="10.8" thickBot="1" x14ac:dyDescent="0.25">
      <c r="C89" s="255" t="s">
        <v>38</v>
      </c>
      <c r="D89" s="299"/>
      <c r="I89" s="278"/>
      <c r="J89" s="255" t="s">
        <v>31</v>
      </c>
      <c r="K89" s="279">
        <f>SUM(K75:K88)</f>
        <v>0</v>
      </c>
    </row>
    <row r="90" spans="2:11" ht="10.8" thickBot="1" x14ac:dyDescent="0.25">
      <c r="B90" s="287" t="s">
        <v>32</v>
      </c>
      <c r="C90" s="255"/>
      <c r="I90" s="278"/>
      <c r="J90" s="255" t="s">
        <v>41</v>
      </c>
      <c r="K90" s="280" t="e">
        <f>((C79-K89)/C79)*100</f>
        <v>#DIV/0!</v>
      </c>
    </row>
    <row r="91" spans="2:11" ht="10.8" thickBot="1" x14ac:dyDescent="0.25">
      <c r="B91" s="255" t="s">
        <v>33</v>
      </c>
      <c r="C91" s="255"/>
      <c r="D91" s="299"/>
      <c r="I91" s="278"/>
    </row>
    <row r="92" spans="2:11" ht="10.8" thickBot="1" x14ac:dyDescent="0.25">
      <c r="B92" s="255" t="s">
        <v>39</v>
      </c>
      <c r="C92" s="255"/>
      <c r="D92" s="299"/>
      <c r="I92" s="278"/>
    </row>
    <row r="93" spans="2:11" ht="10.8" thickBot="1" x14ac:dyDescent="0.25">
      <c r="B93" s="255" t="s">
        <v>37</v>
      </c>
      <c r="D93" s="299">
        <f>D92-D89</f>
        <v>0</v>
      </c>
      <c r="I93" s="278"/>
    </row>
    <row r="94" spans="2:11" ht="33.75" customHeight="1" x14ac:dyDescent="0.2">
      <c r="I94" s="278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8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8"/>
      <c r="D97" s="289">
        <v>256</v>
      </c>
      <c r="E97" s="290"/>
      <c r="F97" s="290"/>
      <c r="G97" s="290"/>
      <c r="H97" s="291"/>
      <c r="I97" s="291"/>
      <c r="J97" s="291"/>
      <c r="K97" s="292"/>
    </row>
    <row r="98" spans="2:11" ht="10.8" thickBot="1" x14ac:dyDescent="0.25">
      <c r="B98" s="258" t="s">
        <v>25</v>
      </c>
      <c r="C98" s="288"/>
      <c r="D98" s="289">
        <v>128</v>
      </c>
      <c r="E98" s="290"/>
      <c r="F98" s="290"/>
      <c r="G98" s="290"/>
      <c r="H98" s="291"/>
      <c r="I98" s="291"/>
      <c r="J98" s="291"/>
      <c r="K98" s="292"/>
    </row>
    <row r="99" spans="2:11" ht="10.8" thickBot="1" x14ac:dyDescent="0.25">
      <c r="B99" s="258" t="s">
        <v>0</v>
      </c>
      <c r="C99" s="293"/>
      <c r="D99" s="294">
        <v>63</v>
      </c>
      <c r="E99" s="290"/>
      <c r="F99" s="290"/>
      <c r="G99" s="290"/>
      <c r="H99" s="291"/>
      <c r="I99" s="291"/>
      <c r="J99" s="291"/>
      <c r="K99" s="292"/>
    </row>
    <row r="100" spans="2:11" ht="10.8" thickBot="1" x14ac:dyDescent="0.25">
      <c r="B100" s="258" t="s">
        <v>26</v>
      </c>
      <c r="C100" s="295"/>
      <c r="D100" s="294">
        <v>31.5</v>
      </c>
      <c r="E100" s="290"/>
      <c r="F100" s="290"/>
      <c r="G100" s="290"/>
      <c r="H100" s="291"/>
      <c r="I100" s="291"/>
      <c r="J100" s="291"/>
      <c r="K100" s="292"/>
    </row>
    <row r="101" spans="2:11" ht="10.8" thickBot="1" x14ac:dyDescent="0.25">
      <c r="B101" s="258" t="s">
        <v>27</v>
      </c>
      <c r="C101" s="296">
        <f>D113-D111</f>
        <v>0</v>
      </c>
      <c r="D101" s="294">
        <v>16</v>
      </c>
      <c r="E101" s="290"/>
      <c r="F101" s="290"/>
      <c r="G101" s="290"/>
      <c r="H101" s="291"/>
      <c r="I101" s="291"/>
      <c r="J101" s="291"/>
      <c r="K101" s="292"/>
    </row>
    <row r="102" spans="2:11" x14ac:dyDescent="0.2">
      <c r="B102" s="258" t="s">
        <v>28</v>
      </c>
      <c r="C102" s="256" t="s">
        <v>29</v>
      </c>
      <c r="D102" s="289">
        <v>8</v>
      </c>
      <c r="E102" s="290"/>
      <c r="F102" s="290"/>
      <c r="G102" s="290"/>
      <c r="H102" s="291"/>
      <c r="I102" s="291"/>
      <c r="J102" s="291"/>
      <c r="K102" s="292"/>
    </row>
    <row r="103" spans="2:11" x14ac:dyDescent="0.2">
      <c r="D103" s="289">
        <v>4</v>
      </c>
      <c r="E103" s="290"/>
      <c r="F103" s="290"/>
      <c r="G103" s="290"/>
      <c r="H103" s="291"/>
      <c r="I103" s="291"/>
      <c r="J103" s="291"/>
      <c r="K103" s="292"/>
    </row>
    <row r="104" spans="2:11" x14ac:dyDescent="0.2">
      <c r="B104" s="258"/>
      <c r="C104" s="255"/>
      <c r="D104" s="289">
        <v>2</v>
      </c>
      <c r="E104" s="290"/>
      <c r="F104" s="290"/>
      <c r="G104" s="290"/>
      <c r="H104" s="291"/>
      <c r="I104" s="291"/>
      <c r="J104" s="291"/>
      <c r="K104" s="292"/>
    </row>
    <row r="105" spans="2:11" x14ac:dyDescent="0.2">
      <c r="C105" s="255"/>
      <c r="D105" s="289">
        <v>1</v>
      </c>
      <c r="E105" s="290"/>
      <c r="F105" s="290"/>
      <c r="G105" s="290"/>
      <c r="H105" s="291"/>
      <c r="I105" s="291"/>
      <c r="J105" s="291"/>
      <c r="K105" s="292"/>
    </row>
    <row r="106" spans="2:11" x14ac:dyDescent="0.2">
      <c r="C106" s="255"/>
      <c r="D106" s="289">
        <v>0.5</v>
      </c>
      <c r="E106" s="290"/>
      <c r="F106" s="290"/>
      <c r="G106" s="290"/>
      <c r="H106" s="291"/>
      <c r="I106" s="291"/>
      <c r="J106" s="291"/>
      <c r="K106" s="292"/>
    </row>
    <row r="107" spans="2:11" x14ac:dyDescent="0.2">
      <c r="C107" s="255"/>
      <c r="D107" s="289">
        <v>0.25</v>
      </c>
      <c r="E107" s="290"/>
      <c r="F107" s="290"/>
      <c r="G107" s="290"/>
      <c r="H107" s="291"/>
      <c r="I107" s="291"/>
      <c r="J107" s="291"/>
      <c r="K107" s="292"/>
    </row>
    <row r="108" spans="2:11" x14ac:dyDescent="0.2">
      <c r="C108" s="255"/>
      <c r="D108" s="289">
        <v>0.125</v>
      </c>
      <c r="E108" s="290"/>
      <c r="F108" s="290"/>
      <c r="G108" s="290"/>
      <c r="H108" s="291"/>
      <c r="I108" s="291"/>
      <c r="J108" s="291"/>
      <c r="K108" s="292"/>
    </row>
    <row r="109" spans="2:11" x14ac:dyDescent="0.2">
      <c r="C109" s="255"/>
      <c r="D109" s="289">
        <v>6.3E-2</v>
      </c>
      <c r="E109" s="290"/>
      <c r="F109" s="290"/>
      <c r="G109" s="290"/>
      <c r="H109" s="291"/>
      <c r="I109" s="291"/>
      <c r="J109" s="291"/>
      <c r="K109" s="292"/>
    </row>
    <row r="110" spans="2:11" ht="10.8" thickBot="1" x14ac:dyDescent="0.25">
      <c r="C110" s="255"/>
      <c r="D110" s="289" t="s">
        <v>196</v>
      </c>
      <c r="E110" s="297"/>
      <c r="F110" s="297"/>
      <c r="G110" s="297"/>
      <c r="H110" s="291"/>
      <c r="I110" s="291"/>
      <c r="J110" s="291"/>
      <c r="K110" s="292"/>
    </row>
    <row r="111" spans="2:11" ht="10.8" thickBot="1" x14ac:dyDescent="0.25">
      <c r="C111" s="255" t="s">
        <v>40</v>
      </c>
      <c r="D111" s="299"/>
      <c r="I111" s="278"/>
      <c r="J111" s="255" t="s">
        <v>31</v>
      </c>
      <c r="K111" s="279">
        <f>SUM(K97:K110)</f>
        <v>0</v>
      </c>
    </row>
    <row r="112" spans="2:11" ht="10.8" thickBot="1" x14ac:dyDescent="0.25">
      <c r="B112" s="287" t="s">
        <v>32</v>
      </c>
      <c r="C112" s="255"/>
      <c r="I112" s="278"/>
      <c r="J112" s="255" t="s">
        <v>41</v>
      </c>
      <c r="K112" s="280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9"/>
      <c r="I113" s="278"/>
    </row>
    <row r="114" spans="2:9" ht="10.8" thickBot="1" x14ac:dyDescent="0.25">
      <c r="B114" s="255" t="s">
        <v>34</v>
      </c>
      <c r="C114" s="255"/>
      <c r="D114" s="299"/>
      <c r="I114" s="278"/>
    </row>
    <row r="115" spans="2:9" ht="10.8" thickBot="1" x14ac:dyDescent="0.25">
      <c r="B115" s="255" t="s">
        <v>35</v>
      </c>
      <c r="D115" s="299">
        <f>D114-D111</f>
        <v>0</v>
      </c>
      <c r="I115" s="278"/>
    </row>
    <row r="116" spans="2:9" x14ac:dyDescent="0.2">
      <c r="I116" s="278"/>
    </row>
    <row r="117" spans="2:9" x14ac:dyDescent="0.2">
      <c r="I117" s="278"/>
    </row>
    <row r="118" spans="2:9" x14ac:dyDescent="0.2">
      <c r="I118" s="278"/>
    </row>
    <row r="119" spans="2:9" x14ac:dyDescent="0.2">
      <c r="I119" s="278"/>
    </row>
    <row r="120" spans="2:9" x14ac:dyDescent="0.2">
      <c r="I120" s="278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4" sqref="H14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48" t="s">
        <v>20</v>
      </c>
      <c r="D1" s="449"/>
      <c r="E1" s="449"/>
      <c r="F1" s="450"/>
    </row>
    <row r="2" spans="1:11" ht="16.2" thickBot="1" x14ac:dyDescent="0.35">
      <c r="B2" s="22" t="s">
        <v>3</v>
      </c>
      <c r="C2" s="451" t="s">
        <v>5</v>
      </c>
      <c r="D2" s="452"/>
      <c r="E2" s="452"/>
      <c r="F2" s="453"/>
    </row>
    <row r="3" spans="1:11" x14ac:dyDescent="0.25">
      <c r="B3" s="19" t="s">
        <v>1</v>
      </c>
      <c r="C3" s="454" t="str">
        <f>'Input-data'!E8</f>
        <v>24.02.21</v>
      </c>
      <c r="D3" s="454"/>
      <c r="E3" s="454"/>
      <c r="F3" s="455"/>
    </row>
    <row r="4" spans="1:11" x14ac:dyDescent="0.25">
      <c r="B4" s="20" t="s">
        <v>42</v>
      </c>
      <c r="C4" s="442">
        <f>'Input-data'!C5</f>
        <v>0</v>
      </c>
      <c r="D4" s="442"/>
      <c r="E4" s="442"/>
      <c r="F4" s="443"/>
    </row>
    <row r="5" spans="1:11" x14ac:dyDescent="0.25">
      <c r="B5" s="20" t="s">
        <v>43</v>
      </c>
      <c r="C5" s="444">
        <f>'Input-data'!C6</f>
        <v>0</v>
      </c>
      <c r="D5" s="444"/>
      <c r="E5" s="444"/>
      <c r="F5" s="445"/>
    </row>
    <row r="6" spans="1:11" x14ac:dyDescent="0.25">
      <c r="B6" s="20" t="s">
        <v>0</v>
      </c>
      <c r="C6" s="456" t="str">
        <f>'Input-data'!C7</f>
        <v xml:space="preserve">Z2 SP OS </v>
      </c>
      <c r="D6" s="456"/>
      <c r="E6" s="456"/>
      <c r="F6" s="457"/>
      <c r="G6" s="7"/>
    </row>
    <row r="7" spans="1:11" x14ac:dyDescent="0.25">
      <c r="B7" s="20" t="s">
        <v>4</v>
      </c>
      <c r="C7" s="440" t="str">
        <f>'Input-data'!C8</f>
        <v>OS</v>
      </c>
      <c r="D7" s="440"/>
      <c r="E7" s="440"/>
      <c r="F7" s="441"/>
      <c r="G7" s="7"/>
    </row>
    <row r="8" spans="1:11" x14ac:dyDescent="0.25">
      <c r="B8" s="20" t="s">
        <v>11</v>
      </c>
      <c r="C8" s="446">
        <f>(C9-D12)/D12</f>
        <v>1.6307893020221786E-3</v>
      </c>
      <c r="D8" s="446"/>
      <c r="E8" s="446"/>
      <c r="F8" s="447"/>
      <c r="G8" s="7"/>
    </row>
    <row r="9" spans="1:11" ht="13.8" thickBot="1" x14ac:dyDescent="0.3">
      <c r="B9" s="224" t="s">
        <v>6</v>
      </c>
      <c r="C9" s="458">
        <f>'Input-data'!C9</f>
        <v>15355</v>
      </c>
      <c r="D9" s="458"/>
      <c r="E9" s="458"/>
      <c r="F9" s="459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3" t="s">
        <v>52</v>
      </c>
      <c r="B11" s="230">
        <v>250</v>
      </c>
      <c r="C11" s="242">
        <f>'Input-data'!C10</f>
        <v>0</v>
      </c>
      <c r="D11" s="243">
        <f t="shared" ref="D11:D24" si="0">D12+C11</f>
        <v>15330</v>
      </c>
      <c r="E11" s="246">
        <f>C11/$D$11</f>
        <v>0</v>
      </c>
      <c r="F11" s="247">
        <f t="shared" ref="F11:F24" si="1">F12+E11</f>
        <v>0.99999999999999989</v>
      </c>
      <c r="G11" s="7"/>
    </row>
    <row r="12" spans="1:11" ht="17.25" customHeight="1" x14ac:dyDescent="0.25">
      <c r="A12" s="434"/>
      <c r="B12" s="231">
        <v>125</v>
      </c>
      <c r="C12" s="242">
        <f>'Input-data'!C11</f>
        <v>0</v>
      </c>
      <c r="D12" s="244">
        <f t="shared" si="0"/>
        <v>15330</v>
      </c>
      <c r="E12" s="246">
        <f t="shared" ref="E12:E26" si="2">C12/$D$11</f>
        <v>0</v>
      </c>
      <c r="F12" s="248">
        <f t="shared" si="1"/>
        <v>0.99999999999999989</v>
      </c>
      <c r="G12" s="7"/>
    </row>
    <row r="13" spans="1:11" ht="17.25" customHeight="1" x14ac:dyDescent="0.25">
      <c r="A13" s="435"/>
      <c r="B13" s="231">
        <v>63</v>
      </c>
      <c r="C13" s="242">
        <f>'Input-data'!C12</f>
        <v>740</v>
      </c>
      <c r="D13" s="244">
        <f t="shared" si="0"/>
        <v>15330</v>
      </c>
      <c r="E13" s="246">
        <f t="shared" si="2"/>
        <v>4.8271363339856488E-2</v>
      </c>
      <c r="F13" s="248">
        <f t="shared" si="1"/>
        <v>0.99999999999999989</v>
      </c>
      <c r="G13" s="7"/>
    </row>
    <row r="14" spans="1:11" ht="17.25" customHeight="1" x14ac:dyDescent="0.25">
      <c r="A14" s="437" t="s">
        <v>53</v>
      </c>
      <c r="B14" s="232">
        <v>31.5</v>
      </c>
      <c r="C14" s="242">
        <f>'Input-data'!C13</f>
        <v>3920</v>
      </c>
      <c r="D14" s="244">
        <f t="shared" si="0"/>
        <v>14590</v>
      </c>
      <c r="E14" s="246">
        <f t="shared" si="2"/>
        <v>0.25570776255707761</v>
      </c>
      <c r="F14" s="248">
        <f t="shared" si="1"/>
        <v>0.9517286366601434</v>
      </c>
      <c r="G14" s="7"/>
    </row>
    <row r="15" spans="1:11" ht="17.25" customHeight="1" x14ac:dyDescent="0.25">
      <c r="A15" s="438"/>
      <c r="B15" s="232">
        <v>16</v>
      </c>
      <c r="C15" s="242">
        <f>'Input-data'!C14</f>
        <v>3780</v>
      </c>
      <c r="D15" s="244">
        <f t="shared" si="0"/>
        <v>10670</v>
      </c>
      <c r="E15" s="246">
        <f t="shared" si="2"/>
        <v>0.24657534246575341</v>
      </c>
      <c r="F15" s="248">
        <f t="shared" si="1"/>
        <v>0.69602087410306579</v>
      </c>
      <c r="G15" s="7"/>
    </row>
    <row r="16" spans="1:11" ht="17.25" customHeight="1" x14ac:dyDescent="0.25">
      <c r="A16" s="438"/>
      <c r="B16" s="232">
        <v>8</v>
      </c>
      <c r="C16" s="242">
        <f>'Input-data'!C15</f>
        <v>2660</v>
      </c>
      <c r="D16" s="244">
        <f t="shared" si="0"/>
        <v>6890</v>
      </c>
      <c r="E16" s="246">
        <f t="shared" si="2"/>
        <v>0.17351598173515981</v>
      </c>
      <c r="F16" s="248">
        <f t="shared" si="1"/>
        <v>0.44944553163731243</v>
      </c>
      <c r="G16" s="7"/>
      <c r="H16" s="43"/>
      <c r="I16" s="43"/>
      <c r="J16" s="43"/>
      <c r="K16" s="43"/>
    </row>
    <row r="17" spans="1:8" ht="17.25" customHeight="1" x14ac:dyDescent="0.25">
      <c r="A17" s="438"/>
      <c r="B17" s="232">
        <v>4</v>
      </c>
      <c r="C17" s="242">
        <f>'Input-data'!C16</f>
        <v>1405</v>
      </c>
      <c r="D17" s="244">
        <f t="shared" si="0"/>
        <v>4230</v>
      </c>
      <c r="E17" s="246">
        <f>C17/$D$11</f>
        <v>9.165035877364644E-2</v>
      </c>
      <c r="F17" s="248">
        <f t="shared" si="1"/>
        <v>0.27592954990215263</v>
      </c>
      <c r="G17" s="7"/>
    </row>
    <row r="18" spans="1:8" ht="17.25" customHeight="1" x14ac:dyDescent="0.25">
      <c r="A18" s="439"/>
      <c r="B18" s="232">
        <v>2</v>
      </c>
      <c r="C18" s="242">
        <f>'Input-data'!C17</f>
        <v>675</v>
      </c>
      <c r="D18" s="244">
        <f t="shared" si="0"/>
        <v>2825</v>
      </c>
      <c r="E18" s="246">
        <f t="shared" si="2"/>
        <v>4.4031311154598823E-2</v>
      </c>
      <c r="F18" s="248">
        <f t="shared" si="1"/>
        <v>0.18427919112850619</v>
      </c>
      <c r="G18" s="7"/>
      <c r="H18" s="12"/>
    </row>
    <row r="19" spans="1:8" ht="17.25" customHeight="1" x14ac:dyDescent="0.25">
      <c r="A19" s="436" t="s">
        <v>54</v>
      </c>
      <c r="B19" s="231">
        <v>1</v>
      </c>
      <c r="C19" s="242">
        <f>'Input-data'!C18</f>
        <v>600</v>
      </c>
      <c r="D19" s="244">
        <f t="shared" si="0"/>
        <v>2150</v>
      </c>
      <c r="E19" s="246">
        <f t="shared" si="2"/>
        <v>3.9138943248532287E-2</v>
      </c>
      <c r="F19" s="248">
        <f t="shared" si="1"/>
        <v>0.14024787997390736</v>
      </c>
      <c r="G19" s="7"/>
    </row>
    <row r="20" spans="1:8" ht="17.25" customHeight="1" x14ac:dyDescent="0.25">
      <c r="A20" s="434"/>
      <c r="B20" s="231">
        <v>0.5</v>
      </c>
      <c r="C20" s="242">
        <f>'Input-data'!C19</f>
        <v>1090</v>
      </c>
      <c r="D20" s="244">
        <f t="shared" si="0"/>
        <v>1550</v>
      </c>
      <c r="E20" s="246">
        <f t="shared" si="2"/>
        <v>7.1102413568166989E-2</v>
      </c>
      <c r="F20" s="248">
        <f t="shared" si="1"/>
        <v>0.10110893672537508</v>
      </c>
      <c r="G20" s="7"/>
    </row>
    <row r="21" spans="1:8" ht="17.25" customHeight="1" x14ac:dyDescent="0.25">
      <c r="A21" s="434"/>
      <c r="B21" s="233">
        <v>0.25</v>
      </c>
      <c r="C21" s="242">
        <f>'Input-data'!C20</f>
        <v>270</v>
      </c>
      <c r="D21" s="244">
        <f t="shared" si="0"/>
        <v>460</v>
      </c>
      <c r="E21" s="246">
        <f t="shared" si="2"/>
        <v>1.7612524461839529E-2</v>
      </c>
      <c r="F21" s="248">
        <f t="shared" si="1"/>
        <v>3.0006523157208087E-2</v>
      </c>
    </row>
    <row r="22" spans="1:8" ht="17.25" customHeight="1" x14ac:dyDescent="0.25">
      <c r="A22" s="434"/>
      <c r="B22" s="233">
        <v>0.125</v>
      </c>
      <c r="C22" s="242">
        <f>'Input-data'!C21</f>
        <v>85</v>
      </c>
      <c r="D22" s="244">
        <f t="shared" si="0"/>
        <v>190</v>
      </c>
      <c r="E22" s="246">
        <f t="shared" si="2"/>
        <v>5.5446836268754074E-3</v>
      </c>
      <c r="F22" s="248">
        <f t="shared" si="1"/>
        <v>1.2393998695368558E-2</v>
      </c>
    </row>
    <row r="23" spans="1:8" ht="17.25" customHeight="1" x14ac:dyDescent="0.25">
      <c r="A23" s="435"/>
      <c r="B23" s="233">
        <v>6.3E-2</v>
      </c>
      <c r="C23" s="242">
        <f>'Input-data'!C22</f>
        <v>105</v>
      </c>
      <c r="D23" s="244">
        <f t="shared" si="0"/>
        <v>105</v>
      </c>
      <c r="E23" s="246">
        <f t="shared" si="2"/>
        <v>6.8493150684931503E-3</v>
      </c>
      <c r="F23" s="248">
        <f t="shared" si="1"/>
        <v>6.8493150684931503E-3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3" t="s">
        <v>63</v>
      </c>
      <c r="B30" s="424"/>
      <c r="C30" s="413">
        <f ca="1">SUM(Interpolation!E3:E403)*0.0025</f>
        <v>12.855457261529398</v>
      </c>
      <c r="D30" s="414"/>
      <c r="E30" s="241" t="s">
        <v>197</v>
      </c>
      <c r="F30" s="241"/>
      <c r="G30" s="241"/>
      <c r="H30" s="241"/>
    </row>
    <row r="31" spans="1:8" ht="20.25" customHeight="1" x14ac:dyDescent="0.25">
      <c r="A31" s="425" t="s">
        <v>68</v>
      </c>
      <c r="B31" s="426"/>
      <c r="C31" s="409">
        <f ca="1">(C45*C39)^0.5</f>
        <v>5.9849811549868734</v>
      </c>
      <c r="D31" s="410"/>
    </row>
    <row r="32" spans="1:8" ht="20.25" customHeight="1" x14ac:dyDescent="0.25">
      <c r="A32" s="421" t="s">
        <v>15</v>
      </c>
      <c r="B32" s="422"/>
      <c r="C32" s="409">
        <f ca="1">C31/C33</f>
        <v>1.4485925925925931</v>
      </c>
      <c r="D32" s="410"/>
    </row>
    <row r="33" spans="1:6" ht="20.25" customHeight="1" x14ac:dyDescent="0.25">
      <c r="A33" s="419" t="s">
        <v>69</v>
      </c>
      <c r="B33" s="420"/>
      <c r="C33" s="409">
        <f ca="1">(C45/C39)^0.5</f>
        <v>4.131583431802146</v>
      </c>
      <c r="D33" s="410"/>
    </row>
    <row r="34" spans="1:6" ht="20.25" customHeight="1" x14ac:dyDescent="0.25">
      <c r="A34" s="421" t="s">
        <v>12</v>
      </c>
      <c r="B34" s="422"/>
      <c r="C34" s="409">
        <f ca="1">STDEV(Interpolation!E3:E403)</f>
        <v>12.155064575695972</v>
      </c>
      <c r="D34" s="410"/>
    </row>
    <row r="35" spans="1:6" ht="20.25" customHeight="1" x14ac:dyDescent="0.25">
      <c r="A35" s="417" t="s">
        <v>76</v>
      </c>
      <c r="B35" s="418"/>
      <c r="C35" s="415">
        <f>geometric_std_dev!G21</f>
        <v>2.0968123579180653</v>
      </c>
      <c r="D35" s="416"/>
      <c r="E35" s="228"/>
    </row>
    <row r="36" spans="1:6" ht="20.25" customHeight="1" x14ac:dyDescent="0.25">
      <c r="A36" s="421" t="s">
        <v>10</v>
      </c>
      <c r="B36" s="422"/>
      <c r="C36" s="409">
        <f ca="1">SKEW(Interpolation!E3:E403)</f>
        <v>1.4867072623160922</v>
      </c>
      <c r="D36" s="410"/>
      <c r="E36" s="228"/>
      <c r="F36" s="228"/>
    </row>
    <row r="37" spans="1:6" ht="20.25" customHeight="1" x14ac:dyDescent="0.25">
      <c r="A37" s="421" t="s">
        <v>9</v>
      </c>
      <c r="B37" s="422"/>
      <c r="C37" s="409">
        <f ca="1">KURT(Interpolation!E3:E403)</f>
        <v>2.7031061425853049</v>
      </c>
      <c r="D37" s="410"/>
      <c r="E37" s="228"/>
      <c r="F37" s="228"/>
    </row>
    <row r="38" spans="1:6" ht="20.25" customHeight="1" x14ac:dyDescent="0.25">
      <c r="A38" s="421" t="s">
        <v>7</v>
      </c>
      <c r="B38" s="422"/>
      <c r="C38" s="409">
        <f ca="1">Interpolation!E363</f>
        <v>0.49610091743119267</v>
      </c>
      <c r="D38" s="410"/>
      <c r="E38" s="228"/>
      <c r="F38" s="228"/>
    </row>
    <row r="39" spans="1:6" ht="20.25" customHeight="1" x14ac:dyDescent="0.25">
      <c r="A39" s="421" t="s">
        <v>16</v>
      </c>
      <c r="B39" s="422"/>
      <c r="C39" s="409">
        <f ca="1">Interpolation!E339</f>
        <v>1.4485925925925929</v>
      </c>
      <c r="D39" s="410"/>
      <c r="E39" s="228"/>
      <c r="F39" s="228"/>
    </row>
    <row r="40" spans="1:6" ht="20.25" customHeight="1" x14ac:dyDescent="0.25">
      <c r="A40" s="421" t="s">
        <v>18</v>
      </c>
      <c r="B40" s="422"/>
      <c r="C40" s="409">
        <f ca="1">Interpolation!E303</f>
        <v>3.4341637010676163</v>
      </c>
      <c r="D40" s="410"/>
      <c r="E40" s="228"/>
      <c r="F40" s="228"/>
    </row>
    <row r="41" spans="1:6" ht="20.25" customHeight="1" x14ac:dyDescent="0.25">
      <c r="A41" s="419" t="s">
        <v>50</v>
      </c>
      <c r="B41" s="420"/>
      <c r="C41" s="409">
        <f ca="1">Interpolation!E283</f>
        <v>4.5548872180451134</v>
      </c>
      <c r="D41" s="410"/>
      <c r="E41" s="228"/>
      <c r="F41" s="228"/>
    </row>
    <row r="42" spans="1:6" ht="20.25" customHeight="1" x14ac:dyDescent="0.3">
      <c r="A42" s="417" t="s">
        <v>51</v>
      </c>
      <c r="B42" s="418"/>
      <c r="C42" s="415">
        <f ca="1">Interpolation!E203</f>
        <v>9.6402116402116427</v>
      </c>
      <c r="D42" s="416"/>
      <c r="E42" s="303">
        <f ca="1">17.5*(C42/1000)^(-1/6)</f>
        <v>37.933561589343441</v>
      </c>
      <c r="F42" s="228"/>
    </row>
    <row r="43" spans="1:6" ht="20.25" customHeight="1" x14ac:dyDescent="0.25">
      <c r="A43" s="419" t="s">
        <v>47</v>
      </c>
      <c r="B43" s="420"/>
      <c r="C43" s="409">
        <f ca="1">Interpolation!E163</f>
        <v>12.884656084656086</v>
      </c>
      <c r="D43" s="410"/>
      <c r="E43" s="304"/>
      <c r="F43" s="228"/>
    </row>
    <row r="44" spans="1:6" ht="20.25" customHeight="1" x14ac:dyDescent="0.25">
      <c r="A44" s="421" t="s">
        <v>19</v>
      </c>
      <c r="B44" s="422"/>
      <c r="C44" s="409">
        <f ca="1">Interpolation!E103</f>
        <v>19.272002551020414</v>
      </c>
      <c r="D44" s="410"/>
      <c r="E44" s="304"/>
      <c r="F44" s="228"/>
    </row>
    <row r="45" spans="1:6" ht="20.25" customHeight="1" x14ac:dyDescent="0.25">
      <c r="A45" s="427" t="s">
        <v>17</v>
      </c>
      <c r="B45" s="428"/>
      <c r="C45" s="409">
        <f ca="1">Interpolation!E67</f>
        <v>24.727448979591841</v>
      </c>
      <c r="D45" s="410"/>
      <c r="E45" s="304"/>
      <c r="F45" s="228"/>
    </row>
    <row r="46" spans="1:6" ht="20.25" customHeight="1" x14ac:dyDescent="0.25">
      <c r="A46" s="427" t="s">
        <v>8</v>
      </c>
      <c r="B46" s="428"/>
      <c r="C46" s="409">
        <f ca="1">Interpolation!E43</f>
        <v>28.364413265306126</v>
      </c>
      <c r="D46" s="410"/>
      <c r="E46" s="304">
        <f ca="1">23.5*(2*C46/1000)^(-1/6)</f>
        <v>37.911173602795955</v>
      </c>
      <c r="F46" s="228"/>
    </row>
    <row r="47" spans="1:6" ht="20.25" customHeight="1" x14ac:dyDescent="0.25">
      <c r="A47" s="429" t="s">
        <v>48</v>
      </c>
      <c r="B47" s="430"/>
      <c r="C47" s="409">
        <f ca="1">C43/C38</f>
        <v>25.971844904808385</v>
      </c>
      <c r="D47" s="410"/>
      <c r="E47" s="228"/>
      <c r="F47" s="228"/>
    </row>
    <row r="48" spans="1:6" ht="20.25" customHeight="1" thickBot="1" x14ac:dyDescent="0.3">
      <c r="A48" s="431" t="s">
        <v>49</v>
      </c>
      <c r="B48" s="432"/>
      <c r="C48" s="411">
        <f ca="1">C41^2/(C43*C38)</f>
        <v>3.2457300395649638</v>
      </c>
      <c r="D48" s="412"/>
      <c r="E48" s="228"/>
      <c r="F48" s="228"/>
    </row>
    <row r="49" spans="1:5" ht="20.25" customHeight="1" x14ac:dyDescent="0.25">
      <c r="A49" s="394" t="s">
        <v>184</v>
      </c>
      <c r="B49" s="395"/>
      <c r="C49" s="395"/>
      <c r="D49" s="396"/>
    </row>
    <row r="50" spans="1:5" ht="20.25" customHeight="1" x14ac:dyDescent="0.25">
      <c r="A50" s="399" t="s">
        <v>179</v>
      </c>
      <c r="B50" s="400"/>
      <c r="C50" s="397">
        <f ca="1">-0.0333+(0.4665/((1000*C42/1000)^0.21))</f>
        <v>0.25656345785139928</v>
      </c>
      <c r="D50" s="398"/>
    </row>
    <row r="51" spans="1:5" ht="20.25" customHeight="1" x14ac:dyDescent="0.25">
      <c r="A51" s="401" t="s">
        <v>180</v>
      </c>
      <c r="B51" s="402"/>
      <c r="C51" s="405">
        <f ca="1">0.13+(0.21/((1000*C42/1000+0.002)^0.21))</f>
        <v>0.26047947367547603</v>
      </c>
      <c r="D51" s="406"/>
    </row>
    <row r="52" spans="1:5" ht="20.25" customHeight="1" x14ac:dyDescent="0.25">
      <c r="A52" s="399" t="s">
        <v>181</v>
      </c>
      <c r="B52" s="400"/>
      <c r="C52" s="397">
        <f>0.621*EXP(-0.457*C35)</f>
        <v>0.23819456372912992</v>
      </c>
      <c r="D52" s="398"/>
    </row>
    <row r="53" spans="1:5" ht="20.25" customHeight="1" x14ac:dyDescent="0.25">
      <c r="A53" s="401" t="s">
        <v>182</v>
      </c>
      <c r="B53" s="402"/>
      <c r="C53" s="405">
        <f>'Berechnung_Yu&amp;Stand'!J1086</f>
        <v>0.16647101649923626</v>
      </c>
      <c r="D53" s="406"/>
    </row>
    <row r="54" spans="1:5" ht="20.25" customHeight="1" thickBot="1" x14ac:dyDescent="0.3">
      <c r="A54" s="403" t="s">
        <v>183</v>
      </c>
      <c r="B54" s="404"/>
      <c r="C54" s="407">
        <f>0.353-0.068*C35+0.146*F20</f>
        <v>0.22517866442347628</v>
      </c>
      <c r="D54" s="408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10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62.316807432432483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62.316807432432483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60.633614864864967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58.95042229729745</v>
      </c>
    </row>
    <row r="7" spans="1:5" x14ac:dyDescent="0.25">
      <c r="A7" s="16">
        <f>Statistik!F23*100</f>
        <v>0.68493150684931503</v>
      </c>
      <c r="B7" s="18">
        <f>'Input-data'!B22</f>
        <v>6.3E-2</v>
      </c>
      <c r="D7" s="2">
        <v>99</v>
      </c>
      <c r="E7" s="6">
        <f t="shared" ca="1" si="0"/>
        <v>57.26722972972982</v>
      </c>
    </row>
    <row r="8" spans="1:5" x14ac:dyDescent="0.25">
      <c r="A8" s="16">
        <f>Statistik!F22*100</f>
        <v>1.2393998695368558</v>
      </c>
      <c r="B8" s="18">
        <v>0.125</v>
      </c>
      <c r="D8" s="2">
        <v>98.75</v>
      </c>
      <c r="E8" s="6">
        <f t="shared" ca="1" si="0"/>
        <v>55.584037162162304</v>
      </c>
    </row>
    <row r="9" spans="1:5" x14ac:dyDescent="0.25">
      <c r="A9" s="16">
        <f>Statistik!F21*100</f>
        <v>3.0006523157208087</v>
      </c>
      <c r="B9" s="18">
        <f>'Input-data'!B20</f>
        <v>0.25</v>
      </c>
      <c r="D9" s="2">
        <v>98.5</v>
      </c>
      <c r="E9" s="6">
        <f t="shared" ca="1" si="0"/>
        <v>53.900844594594673</v>
      </c>
    </row>
    <row r="10" spans="1:5" x14ac:dyDescent="0.25">
      <c r="A10" s="16">
        <f>Statistik!F20*100</f>
        <v>10.110893672537507</v>
      </c>
      <c r="B10" s="18">
        <f>'Input-data'!B19</f>
        <v>0.5</v>
      </c>
      <c r="D10" s="2">
        <v>98.25</v>
      </c>
      <c r="E10" s="6">
        <f t="shared" ca="1" si="0"/>
        <v>52.217652027027157</v>
      </c>
    </row>
    <row r="11" spans="1:5" x14ac:dyDescent="0.25">
      <c r="A11" s="16">
        <f>Statistik!F19*100</f>
        <v>14.024787997390737</v>
      </c>
      <c r="B11" s="18">
        <f>'Input-data'!B18</f>
        <v>1</v>
      </c>
      <c r="D11" s="2">
        <v>98</v>
      </c>
      <c r="E11" s="6">
        <f t="shared" ca="1" si="0"/>
        <v>50.534459459459526</v>
      </c>
    </row>
    <row r="12" spans="1:5" x14ac:dyDescent="0.25">
      <c r="A12" s="16">
        <f>Statistik!F18*100</f>
        <v>18.427919112850617</v>
      </c>
      <c r="B12" s="18">
        <f>'Input-data'!B17</f>
        <v>2</v>
      </c>
      <c r="D12" s="2">
        <v>97.75</v>
      </c>
      <c r="E12" s="6">
        <f t="shared" ca="1" si="0"/>
        <v>48.85126689189201</v>
      </c>
    </row>
    <row r="13" spans="1:5" x14ac:dyDescent="0.25">
      <c r="A13" s="16">
        <f>Statistik!F17*100</f>
        <v>27.592954990215262</v>
      </c>
      <c r="B13" s="18">
        <f>'Input-data'!B16</f>
        <v>4</v>
      </c>
      <c r="D13" s="2">
        <v>97.5</v>
      </c>
      <c r="E13" s="6">
        <f t="shared" ca="1" si="0"/>
        <v>47.16807432432438</v>
      </c>
    </row>
    <row r="14" spans="1:5" x14ac:dyDescent="0.25">
      <c r="A14" s="16">
        <f>Statistik!F16*100</f>
        <v>44.944553163731243</v>
      </c>
      <c r="B14" s="18">
        <f>'Input-data'!B15</f>
        <v>8</v>
      </c>
      <c r="D14" s="2">
        <v>97.25</v>
      </c>
      <c r="E14" s="6">
        <f t="shared" ca="1" si="0"/>
        <v>45.484881756756863</v>
      </c>
    </row>
    <row r="15" spans="1:5" x14ac:dyDescent="0.25">
      <c r="A15" s="16">
        <f>Statistik!F15*100</f>
        <v>69.602087410306581</v>
      </c>
      <c r="B15" s="18">
        <f>'Input-data'!B14</f>
        <v>16</v>
      </c>
      <c r="D15" s="2">
        <v>97</v>
      </c>
      <c r="E15" s="6">
        <f t="shared" ca="1" si="0"/>
        <v>43.801689189189347</v>
      </c>
    </row>
    <row r="16" spans="1:5" x14ac:dyDescent="0.25">
      <c r="A16" s="16">
        <f>Statistik!F14*100</f>
        <v>95.172863666014337</v>
      </c>
      <c r="B16" s="18">
        <f>'Input-data'!B13</f>
        <v>31.5</v>
      </c>
      <c r="D16" s="2">
        <v>96.75</v>
      </c>
      <c r="E16" s="6">
        <f t="shared" ca="1" si="0"/>
        <v>42.118496621621716</v>
      </c>
    </row>
    <row r="17" spans="1:5" x14ac:dyDescent="0.25">
      <c r="A17" s="16">
        <f>Statistik!F13*100</f>
        <v>99.999999999999986</v>
      </c>
      <c r="B17" s="18">
        <v>64</v>
      </c>
      <c r="D17" s="2">
        <v>96.5</v>
      </c>
      <c r="E17" s="6">
        <f t="shared" ca="1" si="0"/>
        <v>40.4353040540542</v>
      </c>
    </row>
    <row r="18" spans="1:5" x14ac:dyDescent="0.25">
      <c r="A18" s="16">
        <f>Statistik!F12*100</f>
        <v>99.999999999999986</v>
      </c>
      <c r="B18" s="18">
        <f>'Input-data'!B11</f>
        <v>125</v>
      </c>
      <c r="D18" s="2">
        <v>96.25</v>
      </c>
      <c r="E18" s="6">
        <f t="shared" ca="1" si="0"/>
        <v>38.752111486486569</v>
      </c>
    </row>
    <row r="19" spans="1:5" ht="13.8" thickBot="1" x14ac:dyDescent="0.3">
      <c r="A19" s="10">
        <f>Statistik!F11*100</f>
        <v>99.999999999999986</v>
      </c>
      <c r="B19" s="11">
        <f>'Input-data'!B10</f>
        <v>250</v>
      </c>
      <c r="D19" s="2">
        <v>96</v>
      </c>
      <c r="E19" s="6">
        <f t="shared" ca="1" si="0"/>
        <v>37.068918918919053</v>
      </c>
    </row>
    <row r="20" spans="1:5" x14ac:dyDescent="0.25">
      <c r="D20" s="2">
        <v>95.75</v>
      </c>
      <c r="E20" s="6">
        <f t="shared" ca="1" si="0"/>
        <v>35.385726351351423</v>
      </c>
    </row>
    <row r="21" spans="1:5" x14ac:dyDescent="0.25">
      <c r="D21" s="2">
        <v>95.5</v>
      </c>
      <c r="E21" s="6">
        <f t="shared" ca="1" si="0"/>
        <v>33.702533783783906</v>
      </c>
    </row>
    <row r="22" spans="1:5" x14ac:dyDescent="0.25">
      <c r="D22" s="2">
        <v>95.25</v>
      </c>
      <c r="E22" s="6">
        <f t="shared" ca="1" si="0"/>
        <v>32.019341216216276</v>
      </c>
    </row>
    <row r="23" spans="1:5" x14ac:dyDescent="0.25">
      <c r="D23" s="2">
        <v>95</v>
      </c>
      <c r="E23" s="6">
        <f t="shared" ca="1" si="0"/>
        <v>31.395216836734697</v>
      </c>
    </row>
    <row r="24" spans="1:5" x14ac:dyDescent="0.25">
      <c r="D24" s="2">
        <v>94.75</v>
      </c>
      <c r="E24" s="6">
        <f t="shared" ca="1" si="0"/>
        <v>31.243676658163274</v>
      </c>
    </row>
    <row r="25" spans="1:5" x14ac:dyDescent="0.25">
      <c r="D25" s="2">
        <v>94.5</v>
      </c>
      <c r="E25" s="6">
        <f t="shared" ca="1" si="0"/>
        <v>31.092136479591844</v>
      </c>
    </row>
    <row r="26" spans="1:5" x14ac:dyDescent="0.25">
      <c r="D26" s="2">
        <v>94.25</v>
      </c>
      <c r="E26" s="6">
        <f t="shared" ca="1" si="0"/>
        <v>30.940596301020413</v>
      </c>
    </row>
    <row r="27" spans="1:5" x14ac:dyDescent="0.25">
      <c r="D27" s="2">
        <v>94</v>
      </c>
      <c r="E27" s="6">
        <f t="shared" ca="1" si="0"/>
        <v>30.789056122448983</v>
      </c>
    </row>
    <row r="28" spans="1:5" x14ac:dyDescent="0.25">
      <c r="D28" s="2">
        <v>93.75</v>
      </c>
      <c r="E28" s="6">
        <f t="shared" ca="1" si="0"/>
        <v>30.63751594387756</v>
      </c>
    </row>
    <row r="29" spans="1:5" x14ac:dyDescent="0.25">
      <c r="D29" s="2">
        <v>93.5</v>
      </c>
      <c r="E29" s="6">
        <f t="shared" ca="1" si="0"/>
        <v>30.485975765306129</v>
      </c>
    </row>
    <row r="30" spans="1:5" x14ac:dyDescent="0.25">
      <c r="D30" s="2">
        <v>93.25</v>
      </c>
      <c r="E30" s="6">
        <f t="shared" ca="1" si="0"/>
        <v>30.334435586734699</v>
      </c>
    </row>
    <row r="31" spans="1:5" x14ac:dyDescent="0.25">
      <c r="D31" s="2">
        <v>93</v>
      </c>
      <c r="E31" s="6">
        <f t="shared" ca="1" si="0"/>
        <v>30.182895408163269</v>
      </c>
    </row>
    <row r="32" spans="1:5" x14ac:dyDescent="0.25">
      <c r="D32" s="2">
        <v>92.75</v>
      </c>
      <c r="E32" s="6">
        <f t="shared" ca="1" si="0"/>
        <v>30.031355229591846</v>
      </c>
    </row>
    <row r="33" spans="4:5" x14ac:dyDescent="0.25">
      <c r="D33" s="2">
        <v>92.5</v>
      </c>
      <c r="E33" s="6">
        <f t="shared" ca="1" si="0"/>
        <v>29.879815051020415</v>
      </c>
    </row>
    <row r="34" spans="4:5" x14ac:dyDescent="0.25">
      <c r="D34" s="2">
        <v>92.25</v>
      </c>
      <c r="E34" s="6">
        <f t="shared" ca="1" si="0"/>
        <v>29.728274872448985</v>
      </c>
    </row>
    <row r="35" spans="4:5" x14ac:dyDescent="0.25">
      <c r="D35" s="2">
        <v>92</v>
      </c>
      <c r="E35" s="6">
        <f t="shared" ca="1" si="0"/>
        <v>29.576734693877555</v>
      </c>
    </row>
    <row r="36" spans="4:5" x14ac:dyDescent="0.25">
      <c r="D36" s="2">
        <v>91.75</v>
      </c>
      <c r="E36" s="6">
        <f t="shared" ca="1" si="0"/>
        <v>29.425194515306131</v>
      </c>
    </row>
    <row r="37" spans="4:5" x14ac:dyDescent="0.25">
      <c r="D37" s="2">
        <v>91.5</v>
      </c>
      <c r="E37" s="6">
        <f t="shared" ca="1" si="0"/>
        <v>29.273654336734701</v>
      </c>
    </row>
    <row r="38" spans="4:5" x14ac:dyDescent="0.25">
      <c r="D38" s="2">
        <v>91.25</v>
      </c>
      <c r="E38" s="6">
        <f t="shared" ca="1" si="0"/>
        <v>29.122114158163271</v>
      </c>
    </row>
    <row r="39" spans="4:5" x14ac:dyDescent="0.25">
      <c r="D39" s="2">
        <v>91</v>
      </c>
      <c r="E39" s="6">
        <f t="shared" ca="1" si="0"/>
        <v>28.97057397959184</v>
      </c>
    </row>
    <row r="40" spans="4:5" x14ac:dyDescent="0.25">
      <c r="D40" s="2">
        <v>90.75</v>
      </c>
      <c r="E40" s="6">
        <f t="shared" ca="1" si="0"/>
        <v>28.819033801020417</v>
      </c>
    </row>
    <row r="41" spans="4:5" x14ac:dyDescent="0.25">
      <c r="D41" s="2">
        <v>90.5</v>
      </c>
      <c r="E41" s="6">
        <f t="shared" ca="1" si="0"/>
        <v>28.667493622448987</v>
      </c>
    </row>
    <row r="42" spans="4:5" x14ac:dyDescent="0.25">
      <c r="D42" s="2">
        <v>90.25</v>
      </c>
      <c r="E42" s="6">
        <f t="shared" ca="1" si="0"/>
        <v>28.515953443877557</v>
      </c>
    </row>
    <row r="43" spans="4:5" x14ac:dyDescent="0.25">
      <c r="D43" s="2">
        <v>90</v>
      </c>
      <c r="E43" s="6">
        <f t="shared" ca="1" si="0"/>
        <v>28.364413265306126</v>
      </c>
    </row>
    <row r="44" spans="4:5" x14ac:dyDescent="0.25">
      <c r="D44" s="2">
        <v>89.75</v>
      </c>
      <c r="E44" s="6">
        <f t="shared" ca="1" si="0"/>
        <v>28.212873086734696</v>
      </c>
    </row>
    <row r="45" spans="4:5" x14ac:dyDescent="0.25">
      <c r="D45" s="2">
        <v>89.5</v>
      </c>
      <c r="E45" s="6">
        <f t="shared" ca="1" si="0"/>
        <v>28.061332908163273</v>
      </c>
    </row>
    <row r="46" spans="4:5" x14ac:dyDescent="0.25">
      <c r="D46" s="2">
        <v>89.25</v>
      </c>
      <c r="E46" s="6">
        <f t="shared" ca="1" si="0"/>
        <v>27.909792729591842</v>
      </c>
    </row>
    <row r="47" spans="4:5" x14ac:dyDescent="0.25">
      <c r="D47" s="2">
        <v>89</v>
      </c>
      <c r="E47" s="6">
        <f t="shared" ca="1" si="0"/>
        <v>27.758252551020412</v>
      </c>
    </row>
    <row r="48" spans="4:5" x14ac:dyDescent="0.25">
      <c r="D48" s="2">
        <v>88.75</v>
      </c>
      <c r="E48" s="6">
        <f t="shared" ca="1" si="0"/>
        <v>27.606712372448982</v>
      </c>
    </row>
    <row r="49" spans="4:5" x14ac:dyDescent="0.25">
      <c r="D49" s="2">
        <v>88.5</v>
      </c>
      <c r="E49" s="6">
        <f t="shared" ca="1" si="0"/>
        <v>27.455172193877559</v>
      </c>
    </row>
    <row r="50" spans="4:5" x14ac:dyDescent="0.25">
      <c r="D50" s="2">
        <v>88.25</v>
      </c>
      <c r="E50" s="6">
        <f t="shared" ca="1" si="0"/>
        <v>27.303632015306128</v>
      </c>
    </row>
    <row r="51" spans="4:5" x14ac:dyDescent="0.25">
      <c r="D51" s="2">
        <v>88</v>
      </c>
      <c r="E51" s="6">
        <f t="shared" ca="1" si="0"/>
        <v>27.152091836734698</v>
      </c>
    </row>
    <row r="52" spans="4:5" x14ac:dyDescent="0.25">
      <c r="D52" s="2">
        <v>87.75</v>
      </c>
      <c r="E52" s="6">
        <f t="shared" ca="1" si="0"/>
        <v>27.000551658163268</v>
      </c>
    </row>
    <row r="53" spans="4:5" x14ac:dyDescent="0.25">
      <c r="D53" s="2">
        <v>87.5</v>
      </c>
      <c r="E53" s="6">
        <f t="shared" ca="1" si="0"/>
        <v>26.849011479591844</v>
      </c>
    </row>
    <row r="54" spans="4:5" x14ac:dyDescent="0.25">
      <c r="D54" s="2">
        <v>87.25</v>
      </c>
      <c r="E54" s="6">
        <f t="shared" ca="1" si="0"/>
        <v>26.697471301020414</v>
      </c>
    </row>
    <row r="55" spans="4:5" x14ac:dyDescent="0.25">
      <c r="D55" s="2">
        <v>87</v>
      </c>
      <c r="E55" s="6">
        <f t="shared" ca="1" si="0"/>
        <v>26.545931122448984</v>
      </c>
    </row>
    <row r="56" spans="4:5" x14ac:dyDescent="0.25">
      <c r="D56" s="2">
        <v>86.75</v>
      </c>
      <c r="E56" s="6">
        <f t="shared" ca="1" si="0"/>
        <v>26.394390943877553</v>
      </c>
    </row>
    <row r="57" spans="4:5" x14ac:dyDescent="0.25">
      <c r="D57" s="2">
        <v>86.5</v>
      </c>
      <c r="E57" s="6">
        <f t="shared" ca="1" si="0"/>
        <v>26.24285076530613</v>
      </c>
    </row>
    <row r="58" spans="4:5" x14ac:dyDescent="0.25">
      <c r="D58" s="2">
        <v>86.25</v>
      </c>
      <c r="E58" s="6">
        <f t="shared" ca="1" si="0"/>
        <v>26.0913105867347</v>
      </c>
    </row>
    <row r="59" spans="4:5" x14ac:dyDescent="0.25">
      <c r="D59" s="2">
        <v>86</v>
      </c>
      <c r="E59" s="6">
        <f t="shared" ca="1" si="0"/>
        <v>25.93977040816327</v>
      </c>
    </row>
    <row r="60" spans="4:5" x14ac:dyDescent="0.25">
      <c r="D60" s="2">
        <v>85.75</v>
      </c>
      <c r="E60" s="6">
        <f t="shared" ca="1" si="0"/>
        <v>25.788230229591839</v>
      </c>
    </row>
    <row r="61" spans="4:5" x14ac:dyDescent="0.25">
      <c r="D61" s="2">
        <v>85.5</v>
      </c>
      <c r="E61" s="6">
        <f t="shared" ca="1" si="0"/>
        <v>25.636690051020416</v>
      </c>
    </row>
    <row r="62" spans="4:5" x14ac:dyDescent="0.25">
      <c r="D62" s="2">
        <v>85.25</v>
      </c>
      <c r="E62" s="6">
        <f t="shared" ca="1" si="0"/>
        <v>25.485149872448986</v>
      </c>
    </row>
    <row r="63" spans="4:5" x14ac:dyDescent="0.25">
      <c r="D63" s="2">
        <v>85</v>
      </c>
      <c r="E63" s="6">
        <f t="shared" ca="1" si="0"/>
        <v>25.333609693877555</v>
      </c>
    </row>
    <row r="64" spans="4:5" x14ac:dyDescent="0.25">
      <c r="D64" s="2">
        <v>84.75</v>
      </c>
      <c r="E64" s="6">
        <f t="shared" ca="1" si="0"/>
        <v>25.182069515306125</v>
      </c>
    </row>
    <row r="65" spans="4:5" x14ac:dyDescent="0.25">
      <c r="D65" s="2">
        <v>84.5</v>
      </c>
      <c r="E65" s="6">
        <f t="shared" ca="1" si="0"/>
        <v>25.030529336734695</v>
      </c>
    </row>
    <row r="66" spans="4:5" x14ac:dyDescent="0.25">
      <c r="D66" s="2">
        <v>84.25</v>
      </c>
      <c r="E66" s="6">
        <f t="shared" ca="1" si="0"/>
        <v>24.878989158163272</v>
      </c>
    </row>
    <row r="67" spans="4:5" x14ac:dyDescent="0.25">
      <c r="D67" s="2">
        <v>84</v>
      </c>
      <c r="E67" s="6">
        <f t="shared" ca="1" si="0"/>
        <v>24.727448979591841</v>
      </c>
    </row>
    <row r="68" spans="4:5" x14ac:dyDescent="0.25">
      <c r="D68" s="2">
        <v>83.75</v>
      </c>
      <c r="E68" s="6">
        <f t="shared" ca="1" si="0"/>
        <v>24.575908801020411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24.424368622448981</v>
      </c>
    </row>
    <row r="70" spans="4:5" x14ac:dyDescent="0.25">
      <c r="D70" s="2">
        <v>83.25</v>
      </c>
      <c r="E70" s="6">
        <f t="shared" ca="1" si="1"/>
        <v>24.272828443877557</v>
      </c>
    </row>
    <row r="71" spans="4:5" x14ac:dyDescent="0.25">
      <c r="D71" s="2">
        <v>83</v>
      </c>
      <c r="E71" s="6">
        <f t="shared" ca="1" si="1"/>
        <v>24.121288265306127</v>
      </c>
    </row>
    <row r="72" spans="4:5" x14ac:dyDescent="0.25">
      <c r="D72" s="2">
        <v>82.75</v>
      </c>
      <c r="E72" s="6">
        <f t="shared" ca="1" si="1"/>
        <v>23.969748086734697</v>
      </c>
    </row>
    <row r="73" spans="4:5" x14ac:dyDescent="0.25">
      <c r="D73" s="2">
        <v>82.5</v>
      </c>
      <c r="E73" s="6">
        <f t="shared" ca="1" si="1"/>
        <v>23.818207908163266</v>
      </c>
    </row>
    <row r="74" spans="4:5" x14ac:dyDescent="0.25">
      <c r="D74" s="2">
        <v>82.25</v>
      </c>
      <c r="E74" s="6">
        <f t="shared" ca="1" si="1"/>
        <v>23.666667729591843</v>
      </c>
    </row>
    <row r="75" spans="4:5" x14ac:dyDescent="0.25">
      <c r="D75" s="2">
        <v>82</v>
      </c>
      <c r="E75" s="6">
        <f t="shared" ca="1" si="1"/>
        <v>23.515127551020413</v>
      </c>
    </row>
    <row r="76" spans="4:5" x14ac:dyDescent="0.25">
      <c r="D76" s="2">
        <v>81.75</v>
      </c>
      <c r="E76" s="6">
        <f t="shared" ca="1" si="1"/>
        <v>23.363587372448983</v>
      </c>
    </row>
    <row r="77" spans="4:5" x14ac:dyDescent="0.25">
      <c r="D77" s="2">
        <v>81.5</v>
      </c>
      <c r="E77" s="6">
        <f t="shared" ca="1" si="1"/>
        <v>23.212047193877552</v>
      </c>
    </row>
    <row r="78" spans="4:5" x14ac:dyDescent="0.25">
      <c r="D78" s="2">
        <v>81.25</v>
      </c>
      <c r="E78" s="6">
        <f t="shared" ca="1" si="1"/>
        <v>23.060507015306129</v>
      </c>
    </row>
    <row r="79" spans="4:5" x14ac:dyDescent="0.25">
      <c r="D79" s="2">
        <v>81</v>
      </c>
      <c r="E79" s="6">
        <f t="shared" ca="1" si="1"/>
        <v>22.908966836734699</v>
      </c>
    </row>
    <row r="80" spans="4:5" x14ac:dyDescent="0.25">
      <c r="D80" s="2">
        <v>80.75</v>
      </c>
      <c r="E80" s="6">
        <f t="shared" ca="1" si="1"/>
        <v>22.757426658163268</v>
      </c>
    </row>
    <row r="81" spans="4:5" x14ac:dyDescent="0.25">
      <c r="D81" s="2">
        <v>80.5</v>
      </c>
      <c r="E81" s="6">
        <f t="shared" ca="1" si="1"/>
        <v>22.605886479591838</v>
      </c>
    </row>
    <row r="82" spans="4:5" x14ac:dyDescent="0.25">
      <c r="D82" s="2">
        <v>80.25</v>
      </c>
      <c r="E82" s="6">
        <f t="shared" ca="1" si="1"/>
        <v>22.454346301020415</v>
      </c>
    </row>
    <row r="83" spans="4:5" x14ac:dyDescent="0.25">
      <c r="D83" s="2">
        <v>80</v>
      </c>
      <c r="E83" s="6">
        <f t="shared" ca="1" si="1"/>
        <v>22.302806122448985</v>
      </c>
    </row>
    <row r="84" spans="4:5" x14ac:dyDescent="0.25">
      <c r="D84" s="2">
        <v>79.75</v>
      </c>
      <c r="E84" s="6">
        <f t="shared" ca="1" si="1"/>
        <v>22.151265943877554</v>
      </c>
    </row>
    <row r="85" spans="4:5" x14ac:dyDescent="0.25">
      <c r="D85" s="2">
        <v>79.5</v>
      </c>
      <c r="E85" s="6">
        <f t="shared" ca="1" si="1"/>
        <v>21.999725765306124</v>
      </c>
    </row>
    <row r="86" spans="4:5" x14ac:dyDescent="0.25">
      <c r="D86" s="2">
        <v>79.25</v>
      </c>
      <c r="E86" s="6">
        <f t="shared" ca="1" si="1"/>
        <v>21.848185586734694</v>
      </c>
    </row>
    <row r="87" spans="4:5" x14ac:dyDescent="0.25">
      <c r="D87" s="2">
        <v>79</v>
      </c>
      <c r="E87" s="6">
        <f t="shared" ca="1" si="1"/>
        <v>21.69664540816327</v>
      </c>
    </row>
    <row r="88" spans="4:5" x14ac:dyDescent="0.25">
      <c r="D88" s="2">
        <v>78.75</v>
      </c>
      <c r="E88" s="6">
        <f t="shared" ca="1" si="1"/>
        <v>21.54510522959184</v>
      </c>
    </row>
    <row r="89" spans="4:5" x14ac:dyDescent="0.25">
      <c r="D89" s="2">
        <v>78.5</v>
      </c>
      <c r="E89" s="6">
        <f t="shared" ca="1" si="1"/>
        <v>21.39356505102041</v>
      </c>
    </row>
    <row r="90" spans="4:5" x14ac:dyDescent="0.25">
      <c r="D90" s="2">
        <v>78.25</v>
      </c>
      <c r="E90" s="6">
        <f t="shared" ca="1" si="1"/>
        <v>21.24202487244898</v>
      </c>
    </row>
    <row r="91" spans="4:5" x14ac:dyDescent="0.25">
      <c r="D91" s="2">
        <v>78</v>
      </c>
      <c r="E91" s="6">
        <f t="shared" ca="1" si="1"/>
        <v>21.090484693877556</v>
      </c>
    </row>
    <row r="92" spans="4:5" x14ac:dyDescent="0.25">
      <c r="D92" s="2">
        <v>77.75</v>
      </c>
      <c r="E92" s="6">
        <f t="shared" ca="1" si="1"/>
        <v>20.938944515306126</v>
      </c>
    </row>
    <row r="93" spans="4:5" x14ac:dyDescent="0.25">
      <c r="D93" s="2">
        <v>77.5</v>
      </c>
      <c r="E93" s="6">
        <f t="shared" ca="1" si="1"/>
        <v>20.787404336734696</v>
      </c>
    </row>
    <row r="94" spans="4:5" x14ac:dyDescent="0.25">
      <c r="D94" s="2">
        <v>77.25</v>
      </c>
      <c r="E94" s="6">
        <f t="shared" ca="1" si="1"/>
        <v>20.635864158163265</v>
      </c>
    </row>
    <row r="95" spans="4:5" x14ac:dyDescent="0.25">
      <c r="D95" s="2">
        <v>77</v>
      </c>
      <c r="E95" s="6">
        <f t="shared" ca="1" si="1"/>
        <v>20.484323979591842</v>
      </c>
    </row>
    <row r="96" spans="4:5" x14ac:dyDescent="0.25">
      <c r="D96" s="2">
        <v>76.75</v>
      </c>
      <c r="E96" s="6">
        <f t="shared" ca="1" si="1"/>
        <v>20.332783801020412</v>
      </c>
    </row>
    <row r="97" spans="4:5" x14ac:dyDescent="0.25">
      <c r="D97" s="2">
        <v>76.5</v>
      </c>
      <c r="E97" s="6">
        <f t="shared" ca="1" si="1"/>
        <v>20.181243622448982</v>
      </c>
    </row>
    <row r="98" spans="4:5" x14ac:dyDescent="0.25">
      <c r="D98" s="2">
        <v>76.25</v>
      </c>
      <c r="E98" s="6">
        <f t="shared" ca="1" si="1"/>
        <v>20.029703443877551</v>
      </c>
    </row>
    <row r="99" spans="4:5" x14ac:dyDescent="0.25">
      <c r="D99" s="2">
        <v>76</v>
      </c>
      <c r="E99" s="6">
        <f t="shared" ca="1" si="1"/>
        <v>19.878163265306128</v>
      </c>
    </row>
    <row r="100" spans="4:5" x14ac:dyDescent="0.25">
      <c r="D100" s="2">
        <v>75.75</v>
      </c>
      <c r="E100" s="6">
        <f t="shared" ca="1" si="1"/>
        <v>19.726623086734698</v>
      </c>
    </row>
    <row r="101" spans="4:5" x14ac:dyDescent="0.25">
      <c r="D101" s="2">
        <v>75.5</v>
      </c>
      <c r="E101" s="6">
        <f t="shared" ca="1" si="1"/>
        <v>19.575082908163267</v>
      </c>
    </row>
    <row r="102" spans="4:5" x14ac:dyDescent="0.25">
      <c r="D102" s="2">
        <v>75.25</v>
      </c>
      <c r="E102" s="6">
        <f t="shared" ca="1" si="1"/>
        <v>19.423542729591837</v>
      </c>
    </row>
    <row r="103" spans="4:5" x14ac:dyDescent="0.25">
      <c r="D103" s="2">
        <v>75</v>
      </c>
      <c r="E103" s="6">
        <f t="shared" ca="1" si="1"/>
        <v>19.272002551020414</v>
      </c>
    </row>
    <row r="104" spans="4:5" x14ac:dyDescent="0.25">
      <c r="D104" s="2">
        <v>74.75</v>
      </c>
      <c r="E104" s="6">
        <f t="shared" ca="1" si="1"/>
        <v>19.120462372448984</v>
      </c>
    </row>
    <row r="105" spans="4:5" x14ac:dyDescent="0.25">
      <c r="D105" s="2">
        <v>74.5</v>
      </c>
      <c r="E105" s="6">
        <f t="shared" ca="1" si="1"/>
        <v>18.968922193877553</v>
      </c>
    </row>
    <row r="106" spans="4:5" x14ac:dyDescent="0.25">
      <c r="D106" s="2">
        <v>74.25</v>
      </c>
      <c r="E106" s="6">
        <f t="shared" ca="1" si="1"/>
        <v>18.817382015306123</v>
      </c>
    </row>
    <row r="107" spans="4:5" x14ac:dyDescent="0.25">
      <c r="D107" s="2">
        <v>74</v>
      </c>
      <c r="E107" s="6">
        <f t="shared" ca="1" si="1"/>
        <v>18.665841836734693</v>
      </c>
    </row>
    <row r="108" spans="4:5" x14ac:dyDescent="0.25">
      <c r="D108" s="2">
        <v>73.75</v>
      </c>
      <c r="E108" s="6">
        <f t="shared" ca="1" si="1"/>
        <v>18.514301658163269</v>
      </c>
    </row>
    <row r="109" spans="4:5" x14ac:dyDescent="0.25">
      <c r="D109" s="2">
        <v>73.5</v>
      </c>
      <c r="E109" s="6">
        <f t="shared" ca="1" si="1"/>
        <v>18.362761479591839</v>
      </c>
    </row>
    <row r="110" spans="4:5" x14ac:dyDescent="0.25">
      <c r="D110" s="2">
        <v>73.25</v>
      </c>
      <c r="E110" s="6">
        <f t="shared" ca="1" si="1"/>
        <v>18.211221301020409</v>
      </c>
    </row>
    <row r="111" spans="4:5" x14ac:dyDescent="0.25">
      <c r="D111" s="2">
        <v>73</v>
      </c>
      <c r="E111" s="6">
        <f t="shared" ca="1" si="1"/>
        <v>18.059681122448978</v>
      </c>
    </row>
    <row r="112" spans="4:5" x14ac:dyDescent="0.25">
      <c r="D112" s="2">
        <v>72.75</v>
      </c>
      <c r="E112" s="6">
        <f t="shared" ca="1" si="1"/>
        <v>17.908140943877555</v>
      </c>
    </row>
    <row r="113" spans="4:5" x14ac:dyDescent="0.25">
      <c r="D113" s="2">
        <v>72.5</v>
      </c>
      <c r="E113" s="6">
        <f t="shared" ca="1" si="1"/>
        <v>17.756600765306125</v>
      </c>
    </row>
    <row r="114" spans="4:5" x14ac:dyDescent="0.25">
      <c r="D114" s="2">
        <v>72.25</v>
      </c>
      <c r="E114" s="6">
        <f t="shared" ca="1" si="1"/>
        <v>17.605060586734695</v>
      </c>
    </row>
    <row r="115" spans="4:5" x14ac:dyDescent="0.25">
      <c r="D115" s="2">
        <v>72</v>
      </c>
      <c r="E115" s="6">
        <f t="shared" ca="1" si="1"/>
        <v>17.453520408163264</v>
      </c>
    </row>
    <row r="116" spans="4:5" x14ac:dyDescent="0.25">
      <c r="D116" s="2">
        <v>71.75</v>
      </c>
      <c r="E116" s="6">
        <f t="shared" ca="1" si="1"/>
        <v>17.301980229591841</v>
      </c>
    </row>
    <row r="117" spans="4:5" x14ac:dyDescent="0.25">
      <c r="D117" s="2">
        <v>71.5</v>
      </c>
      <c r="E117" s="6">
        <f t="shared" ca="1" si="1"/>
        <v>17.150440051020411</v>
      </c>
    </row>
    <row r="118" spans="4:5" x14ac:dyDescent="0.25">
      <c r="D118" s="2">
        <v>71.25</v>
      </c>
      <c r="E118" s="6">
        <f t="shared" ca="1" si="1"/>
        <v>16.99889987244898</v>
      </c>
    </row>
    <row r="119" spans="4:5" x14ac:dyDescent="0.25">
      <c r="D119" s="2">
        <v>71</v>
      </c>
      <c r="E119" s="6">
        <f t="shared" ca="1" si="1"/>
        <v>16.84735969387755</v>
      </c>
    </row>
    <row r="120" spans="4:5" x14ac:dyDescent="0.25">
      <c r="D120" s="2">
        <v>70.75</v>
      </c>
      <c r="E120" s="6">
        <f t="shared" ca="1" si="1"/>
        <v>16.695819515306127</v>
      </c>
    </row>
    <row r="121" spans="4:5" x14ac:dyDescent="0.25">
      <c r="D121" s="2">
        <v>70.5</v>
      </c>
      <c r="E121" s="6">
        <f t="shared" ca="1" si="1"/>
        <v>16.544279336734697</v>
      </c>
    </row>
    <row r="122" spans="4:5" x14ac:dyDescent="0.25">
      <c r="D122" s="2">
        <v>70.25</v>
      </c>
      <c r="E122" s="6">
        <f t="shared" ca="1" si="1"/>
        <v>16.392739158163266</v>
      </c>
    </row>
    <row r="123" spans="4:5" x14ac:dyDescent="0.25">
      <c r="D123" s="2">
        <v>70</v>
      </c>
      <c r="E123" s="6">
        <f t="shared" ca="1" si="1"/>
        <v>16.241198979591836</v>
      </c>
    </row>
    <row r="124" spans="4:5" x14ac:dyDescent="0.25">
      <c r="D124" s="2">
        <v>69.75</v>
      </c>
      <c r="E124" s="6">
        <f t="shared" ca="1" si="1"/>
        <v>16.089658801020413</v>
      </c>
    </row>
    <row r="125" spans="4:5" x14ac:dyDescent="0.25">
      <c r="D125" s="2">
        <v>69.5</v>
      </c>
      <c r="E125" s="6">
        <f t="shared" ca="1" si="1"/>
        <v>15.966878306878311</v>
      </c>
    </row>
    <row r="126" spans="4:5" x14ac:dyDescent="0.25">
      <c r="D126" s="2">
        <v>69.25</v>
      </c>
      <c r="E126" s="6">
        <f t="shared" ca="1" si="1"/>
        <v>15.885767195767198</v>
      </c>
    </row>
    <row r="127" spans="4:5" x14ac:dyDescent="0.25">
      <c r="D127" s="2">
        <v>69</v>
      </c>
      <c r="E127" s="6">
        <f t="shared" ca="1" si="1"/>
        <v>15.804656084656088</v>
      </c>
    </row>
    <row r="128" spans="4:5" x14ac:dyDescent="0.25">
      <c r="D128" s="2">
        <v>68.75</v>
      </c>
      <c r="E128" s="6">
        <f t="shared" ca="1" si="1"/>
        <v>15.723544973544975</v>
      </c>
    </row>
    <row r="129" spans="4:5" x14ac:dyDescent="0.25">
      <c r="D129" s="2">
        <v>68.5</v>
      </c>
      <c r="E129" s="6">
        <f t="shared" ca="1" si="1"/>
        <v>15.642433862433865</v>
      </c>
    </row>
    <row r="130" spans="4:5" x14ac:dyDescent="0.25">
      <c r="D130" s="2">
        <v>68.25</v>
      </c>
      <c r="E130" s="6">
        <f t="shared" ca="1" si="1"/>
        <v>15.561322751322752</v>
      </c>
    </row>
    <row r="131" spans="4:5" x14ac:dyDescent="0.25">
      <c r="D131" s="2">
        <v>68</v>
      </c>
      <c r="E131" s="6">
        <f t="shared" ca="1" si="1"/>
        <v>15.480211640211643</v>
      </c>
    </row>
    <row r="132" spans="4:5" x14ac:dyDescent="0.25">
      <c r="D132" s="2">
        <v>67.75</v>
      </c>
      <c r="E132" s="6">
        <f t="shared" ca="1" si="1"/>
        <v>15.399100529100533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15.31798941798942</v>
      </c>
    </row>
    <row r="134" spans="4:5" x14ac:dyDescent="0.25">
      <c r="D134" s="2">
        <v>67.25</v>
      </c>
      <c r="E134" s="6">
        <f t="shared" ca="1" si="2"/>
        <v>15.23687830687831</v>
      </c>
    </row>
    <row r="135" spans="4:5" x14ac:dyDescent="0.25">
      <c r="D135" s="2">
        <v>67</v>
      </c>
      <c r="E135" s="6">
        <f t="shared" ca="1" si="2"/>
        <v>15.155767195767197</v>
      </c>
    </row>
    <row r="136" spans="4:5" x14ac:dyDescent="0.25">
      <c r="D136" s="2">
        <v>66.75</v>
      </c>
      <c r="E136" s="6">
        <f t="shared" ca="1" si="2"/>
        <v>15.074656084656088</v>
      </c>
    </row>
    <row r="137" spans="4:5" x14ac:dyDescent="0.25">
      <c r="D137" s="2">
        <v>66.5</v>
      </c>
      <c r="E137" s="6">
        <f t="shared" ca="1" si="2"/>
        <v>14.993544973544974</v>
      </c>
    </row>
    <row r="138" spans="4:5" x14ac:dyDescent="0.25">
      <c r="D138" s="2">
        <v>66.25</v>
      </c>
      <c r="E138" s="6">
        <f t="shared" ca="1" si="2"/>
        <v>14.912433862433865</v>
      </c>
    </row>
    <row r="139" spans="4:5" x14ac:dyDescent="0.25">
      <c r="D139" s="2">
        <v>66</v>
      </c>
      <c r="E139" s="6">
        <f t="shared" ca="1" si="2"/>
        <v>14.831322751322755</v>
      </c>
    </row>
    <row r="140" spans="4:5" x14ac:dyDescent="0.25">
      <c r="D140" s="2">
        <v>65.75</v>
      </c>
      <c r="E140" s="6">
        <f t="shared" ca="1" si="2"/>
        <v>14.750211640211642</v>
      </c>
    </row>
    <row r="141" spans="4:5" x14ac:dyDescent="0.25">
      <c r="D141" s="2">
        <v>65.5</v>
      </c>
      <c r="E141" s="6">
        <f t="shared" ca="1" si="2"/>
        <v>14.669100529100533</v>
      </c>
    </row>
    <row r="142" spans="4:5" x14ac:dyDescent="0.25">
      <c r="D142" s="2">
        <v>65.25</v>
      </c>
      <c r="E142" s="6">
        <f t="shared" ca="1" si="2"/>
        <v>14.587989417989419</v>
      </c>
    </row>
    <row r="143" spans="4:5" x14ac:dyDescent="0.25">
      <c r="D143" s="2">
        <v>65</v>
      </c>
      <c r="E143" s="6">
        <f t="shared" ca="1" si="2"/>
        <v>14.50687830687831</v>
      </c>
    </row>
    <row r="144" spans="4:5" x14ac:dyDescent="0.25">
      <c r="D144" s="2">
        <v>64.75</v>
      </c>
      <c r="E144" s="6">
        <f t="shared" ca="1" si="2"/>
        <v>14.425767195767197</v>
      </c>
    </row>
    <row r="145" spans="4:5" x14ac:dyDescent="0.25">
      <c r="D145" s="2">
        <v>64.5</v>
      </c>
      <c r="E145" s="6">
        <f t="shared" ca="1" si="2"/>
        <v>14.344656084656087</v>
      </c>
    </row>
    <row r="146" spans="4:5" x14ac:dyDescent="0.25">
      <c r="D146" s="2">
        <v>64.25</v>
      </c>
      <c r="E146" s="6">
        <f t="shared" ca="1" si="2"/>
        <v>14.263544973544974</v>
      </c>
    </row>
    <row r="147" spans="4:5" x14ac:dyDescent="0.25">
      <c r="D147" s="2">
        <v>64</v>
      </c>
      <c r="E147" s="6">
        <f t="shared" ca="1" si="2"/>
        <v>14.182433862433864</v>
      </c>
    </row>
    <row r="148" spans="4:5" x14ac:dyDescent="0.25">
      <c r="D148" s="2">
        <v>63.75</v>
      </c>
      <c r="E148" s="6">
        <f t="shared" ca="1" si="2"/>
        <v>14.101322751322755</v>
      </c>
    </row>
    <row r="149" spans="4:5" x14ac:dyDescent="0.25">
      <c r="D149" s="2">
        <v>63.5</v>
      </c>
      <c r="E149" s="6">
        <f t="shared" ca="1" si="2"/>
        <v>14.020211640211642</v>
      </c>
    </row>
    <row r="150" spans="4:5" x14ac:dyDescent="0.25">
      <c r="D150" s="2">
        <v>63.25</v>
      </c>
      <c r="E150" s="6">
        <f t="shared" ca="1" si="2"/>
        <v>13.939100529100532</v>
      </c>
    </row>
    <row r="151" spans="4:5" x14ac:dyDescent="0.25">
      <c r="D151" s="2">
        <v>63</v>
      </c>
      <c r="E151" s="6">
        <f t="shared" ca="1" si="2"/>
        <v>13.857989417989419</v>
      </c>
    </row>
    <row r="152" spans="4:5" x14ac:dyDescent="0.25">
      <c r="D152" s="2">
        <v>62.75</v>
      </c>
      <c r="E152" s="6">
        <f t="shared" ca="1" si="2"/>
        <v>13.776878306878309</v>
      </c>
    </row>
    <row r="153" spans="4:5" x14ac:dyDescent="0.25">
      <c r="D153" s="2">
        <v>62.5</v>
      </c>
      <c r="E153" s="6">
        <f t="shared" ca="1" si="2"/>
        <v>13.695767195767196</v>
      </c>
    </row>
    <row r="154" spans="4:5" x14ac:dyDescent="0.25">
      <c r="D154" s="2">
        <v>62.25</v>
      </c>
      <c r="E154" s="6">
        <f t="shared" ca="1" si="2"/>
        <v>13.614656084656087</v>
      </c>
    </row>
    <row r="155" spans="4:5" x14ac:dyDescent="0.25">
      <c r="D155" s="2">
        <v>62</v>
      </c>
      <c r="E155" s="6">
        <f t="shared" ca="1" si="2"/>
        <v>13.533544973544974</v>
      </c>
    </row>
    <row r="156" spans="4:5" x14ac:dyDescent="0.25">
      <c r="D156" s="2">
        <v>61.75</v>
      </c>
      <c r="E156" s="6">
        <f t="shared" ca="1" si="2"/>
        <v>13.452433862433864</v>
      </c>
    </row>
    <row r="157" spans="4:5" x14ac:dyDescent="0.25">
      <c r="D157" s="2">
        <v>61.5</v>
      </c>
      <c r="E157" s="6">
        <f t="shared" ca="1" si="2"/>
        <v>13.371322751322754</v>
      </c>
    </row>
    <row r="158" spans="4:5" x14ac:dyDescent="0.25">
      <c r="D158" s="2">
        <v>61.25</v>
      </c>
      <c r="E158" s="6">
        <f t="shared" ca="1" si="2"/>
        <v>13.290211640211641</v>
      </c>
    </row>
    <row r="159" spans="4:5" x14ac:dyDescent="0.25">
      <c r="D159" s="2">
        <v>61</v>
      </c>
      <c r="E159" s="6">
        <f t="shared" ca="1" si="2"/>
        <v>13.209100529100532</v>
      </c>
    </row>
    <row r="160" spans="4:5" x14ac:dyDescent="0.25">
      <c r="D160" s="2">
        <v>60.75</v>
      </c>
      <c r="E160" s="6">
        <f t="shared" ca="1" si="2"/>
        <v>13.127989417989419</v>
      </c>
    </row>
    <row r="161" spans="4:5" x14ac:dyDescent="0.25">
      <c r="D161" s="2">
        <v>60.5</v>
      </c>
      <c r="E161" s="6">
        <f t="shared" ca="1" si="2"/>
        <v>13.046878306878309</v>
      </c>
    </row>
    <row r="162" spans="4:5" x14ac:dyDescent="0.25">
      <c r="D162" s="2">
        <v>60.25</v>
      </c>
      <c r="E162" s="6">
        <f t="shared" ca="1" si="2"/>
        <v>12.965767195767196</v>
      </c>
    </row>
    <row r="163" spans="4:5" x14ac:dyDescent="0.25">
      <c r="D163" s="2">
        <v>60</v>
      </c>
      <c r="E163" s="6">
        <f t="shared" ca="1" si="2"/>
        <v>12.884656084656086</v>
      </c>
    </row>
    <row r="164" spans="4:5" x14ac:dyDescent="0.25">
      <c r="D164" s="2">
        <v>59.75</v>
      </c>
      <c r="E164" s="6">
        <f t="shared" ca="1" si="2"/>
        <v>12.803544973544977</v>
      </c>
    </row>
    <row r="165" spans="4:5" x14ac:dyDescent="0.25">
      <c r="D165" s="2">
        <v>59.5</v>
      </c>
      <c r="E165" s="6">
        <f t="shared" ca="1" si="2"/>
        <v>12.722433862433864</v>
      </c>
    </row>
    <row r="166" spans="4:5" x14ac:dyDescent="0.25">
      <c r="D166" s="2">
        <v>59.25</v>
      </c>
      <c r="E166" s="6">
        <f t="shared" ca="1" si="2"/>
        <v>12.641322751322754</v>
      </c>
    </row>
    <row r="167" spans="4:5" x14ac:dyDescent="0.25">
      <c r="D167" s="2">
        <v>59</v>
      </c>
      <c r="E167" s="6">
        <f t="shared" ca="1" si="2"/>
        <v>12.560211640211641</v>
      </c>
    </row>
    <row r="168" spans="4:5" x14ac:dyDescent="0.25">
      <c r="D168" s="2">
        <v>58.75</v>
      </c>
      <c r="E168" s="6">
        <f t="shared" ca="1" si="2"/>
        <v>12.479100529100531</v>
      </c>
    </row>
    <row r="169" spans="4:5" x14ac:dyDescent="0.25">
      <c r="D169" s="2">
        <v>58.5</v>
      </c>
      <c r="E169" s="6">
        <f t="shared" ca="1" si="2"/>
        <v>12.397989417989418</v>
      </c>
    </row>
    <row r="170" spans="4:5" x14ac:dyDescent="0.25">
      <c r="D170" s="2">
        <v>58.25</v>
      </c>
      <c r="E170" s="6">
        <f t="shared" ca="1" si="2"/>
        <v>12.316878306878309</v>
      </c>
    </row>
    <row r="171" spans="4:5" x14ac:dyDescent="0.25">
      <c r="D171" s="2">
        <v>58</v>
      </c>
      <c r="E171" s="6">
        <f t="shared" ca="1" si="2"/>
        <v>12.235767195767199</v>
      </c>
    </row>
    <row r="172" spans="4:5" x14ac:dyDescent="0.25">
      <c r="D172" s="2">
        <v>57.75</v>
      </c>
      <c r="E172" s="6">
        <f t="shared" ca="1" si="2"/>
        <v>12.154656084656086</v>
      </c>
    </row>
    <row r="173" spans="4:5" x14ac:dyDescent="0.25">
      <c r="D173" s="2">
        <v>57.5</v>
      </c>
      <c r="E173" s="6">
        <f t="shared" ca="1" si="2"/>
        <v>12.073544973544976</v>
      </c>
    </row>
    <row r="174" spans="4:5" x14ac:dyDescent="0.25">
      <c r="D174" s="2">
        <v>57.25</v>
      </c>
      <c r="E174" s="6">
        <f t="shared" ca="1" si="2"/>
        <v>11.992433862433863</v>
      </c>
    </row>
    <row r="175" spans="4:5" x14ac:dyDescent="0.25">
      <c r="D175" s="2">
        <v>57</v>
      </c>
      <c r="E175" s="6">
        <f t="shared" ca="1" si="2"/>
        <v>11.911322751322754</v>
      </c>
    </row>
    <row r="176" spans="4:5" x14ac:dyDescent="0.25">
      <c r="D176" s="2">
        <v>56.75</v>
      </c>
      <c r="E176" s="6">
        <f t="shared" ca="1" si="2"/>
        <v>11.83021164021164</v>
      </c>
    </row>
    <row r="177" spans="4:5" x14ac:dyDescent="0.25">
      <c r="D177" s="2">
        <v>56.5</v>
      </c>
      <c r="E177" s="6">
        <f t="shared" ca="1" si="2"/>
        <v>11.749100529100531</v>
      </c>
    </row>
    <row r="178" spans="4:5" x14ac:dyDescent="0.25">
      <c r="D178" s="2">
        <v>56.25</v>
      </c>
      <c r="E178" s="6">
        <f t="shared" ca="1" si="2"/>
        <v>11.667989417989418</v>
      </c>
    </row>
    <row r="179" spans="4:5" x14ac:dyDescent="0.25">
      <c r="D179" s="2">
        <v>56</v>
      </c>
      <c r="E179" s="6">
        <f t="shared" ca="1" si="2"/>
        <v>11.586878306878308</v>
      </c>
    </row>
    <row r="180" spans="4:5" x14ac:dyDescent="0.25">
      <c r="D180" s="2">
        <v>55.75</v>
      </c>
      <c r="E180" s="6">
        <f t="shared" ca="1" si="2"/>
        <v>11.505767195767199</v>
      </c>
    </row>
    <row r="181" spans="4:5" x14ac:dyDescent="0.25">
      <c r="D181" s="2">
        <v>55.5</v>
      </c>
      <c r="E181" s="6">
        <f t="shared" ca="1" si="2"/>
        <v>11.424656084656085</v>
      </c>
    </row>
    <row r="182" spans="4:5" x14ac:dyDescent="0.25">
      <c r="D182" s="2">
        <v>55.25</v>
      </c>
      <c r="E182" s="6">
        <f t="shared" ca="1" si="2"/>
        <v>11.343544973544976</v>
      </c>
    </row>
    <row r="183" spans="4:5" x14ac:dyDescent="0.25">
      <c r="D183" s="2">
        <v>55</v>
      </c>
      <c r="E183" s="6">
        <f t="shared" ca="1" si="2"/>
        <v>11.262433862433863</v>
      </c>
    </row>
    <row r="184" spans="4:5" x14ac:dyDescent="0.25">
      <c r="D184" s="2">
        <v>54.75</v>
      </c>
      <c r="E184" s="6">
        <f t="shared" ca="1" si="2"/>
        <v>11.181322751322753</v>
      </c>
    </row>
    <row r="185" spans="4:5" x14ac:dyDescent="0.25">
      <c r="D185" s="2">
        <v>54.5</v>
      </c>
      <c r="E185" s="6">
        <f t="shared" ca="1" si="2"/>
        <v>11.10021164021164</v>
      </c>
    </row>
    <row r="186" spans="4:5" x14ac:dyDescent="0.25">
      <c r="D186" s="2">
        <v>54.25</v>
      </c>
      <c r="E186" s="6">
        <f t="shared" ca="1" si="2"/>
        <v>11.01910052910053</v>
      </c>
    </row>
    <row r="187" spans="4:5" x14ac:dyDescent="0.25">
      <c r="D187" s="2">
        <v>54</v>
      </c>
      <c r="E187" s="6">
        <f t="shared" ca="1" si="2"/>
        <v>10.937989417989417</v>
      </c>
    </row>
    <row r="188" spans="4:5" x14ac:dyDescent="0.25">
      <c r="D188" s="2">
        <v>53.75</v>
      </c>
      <c r="E188" s="6">
        <f t="shared" ca="1" si="2"/>
        <v>10.856878306878308</v>
      </c>
    </row>
    <row r="189" spans="4:5" x14ac:dyDescent="0.25">
      <c r="D189" s="2">
        <v>53.5</v>
      </c>
      <c r="E189" s="6">
        <f t="shared" ca="1" si="2"/>
        <v>10.775767195767198</v>
      </c>
    </row>
    <row r="190" spans="4:5" x14ac:dyDescent="0.25">
      <c r="D190" s="2">
        <v>53.25</v>
      </c>
      <c r="E190" s="6">
        <f t="shared" ca="1" si="2"/>
        <v>10.694656084656085</v>
      </c>
    </row>
    <row r="191" spans="4:5" x14ac:dyDescent="0.25">
      <c r="D191" s="2">
        <v>53</v>
      </c>
      <c r="E191" s="6">
        <f t="shared" ca="1" si="2"/>
        <v>10.613544973544975</v>
      </c>
    </row>
    <row r="192" spans="4:5" x14ac:dyDescent="0.25">
      <c r="D192" s="2">
        <v>52.75</v>
      </c>
      <c r="E192" s="6">
        <f t="shared" ca="1" si="2"/>
        <v>10.532433862433862</v>
      </c>
    </row>
    <row r="193" spans="4:5" x14ac:dyDescent="0.25">
      <c r="D193" s="2">
        <v>52.5</v>
      </c>
      <c r="E193" s="6">
        <f t="shared" ca="1" si="2"/>
        <v>10.451322751322753</v>
      </c>
    </row>
    <row r="194" spans="4:5" x14ac:dyDescent="0.25">
      <c r="D194" s="2">
        <v>52.25</v>
      </c>
      <c r="E194" s="6">
        <f t="shared" ca="1" si="2"/>
        <v>10.37021164021164</v>
      </c>
    </row>
    <row r="195" spans="4:5" x14ac:dyDescent="0.25">
      <c r="D195" s="2">
        <v>52</v>
      </c>
      <c r="E195" s="6">
        <f t="shared" ca="1" si="2"/>
        <v>10.28910052910053</v>
      </c>
    </row>
    <row r="196" spans="4:5" x14ac:dyDescent="0.25">
      <c r="D196" s="2">
        <v>51.75</v>
      </c>
      <c r="E196" s="6">
        <f t="shared" ca="1" si="2"/>
        <v>10.20798941798942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10.126878306878307</v>
      </c>
    </row>
    <row r="198" spans="4:5" x14ac:dyDescent="0.25">
      <c r="D198" s="2">
        <v>51.25</v>
      </c>
      <c r="E198" s="6">
        <f t="shared" ca="1" si="3"/>
        <v>10.045767195767198</v>
      </c>
    </row>
    <row r="199" spans="4:5" x14ac:dyDescent="0.25">
      <c r="D199" s="2">
        <v>51</v>
      </c>
      <c r="E199" s="6">
        <f t="shared" ca="1" si="3"/>
        <v>9.9646560846560845</v>
      </c>
    </row>
    <row r="200" spans="4:5" x14ac:dyDescent="0.25">
      <c r="D200" s="2">
        <v>50.75</v>
      </c>
      <c r="E200" s="6">
        <f t="shared" ca="1" si="3"/>
        <v>9.883544973544975</v>
      </c>
    </row>
    <row r="201" spans="4:5" x14ac:dyDescent="0.25">
      <c r="D201" s="2">
        <v>50.5</v>
      </c>
      <c r="E201" s="6">
        <f t="shared" ca="1" si="3"/>
        <v>9.8024338624338618</v>
      </c>
    </row>
    <row r="202" spans="4:5" x14ac:dyDescent="0.25">
      <c r="D202" s="2">
        <v>50.25</v>
      </c>
      <c r="E202" s="6">
        <f t="shared" ca="1" si="3"/>
        <v>9.7213227513227523</v>
      </c>
    </row>
    <row r="203" spans="4:5" x14ac:dyDescent="0.25">
      <c r="D203" s="2">
        <v>50</v>
      </c>
      <c r="E203" s="6">
        <f t="shared" ca="1" si="3"/>
        <v>9.6402116402116427</v>
      </c>
    </row>
    <row r="204" spans="4:5" x14ac:dyDescent="0.25">
      <c r="D204" s="2">
        <v>49.75</v>
      </c>
      <c r="E204" s="6">
        <f t="shared" ca="1" si="3"/>
        <v>9.5591005291005295</v>
      </c>
    </row>
    <row r="205" spans="4:5" x14ac:dyDescent="0.25">
      <c r="D205" s="2">
        <v>49.5</v>
      </c>
      <c r="E205" s="6">
        <f t="shared" ca="1" si="3"/>
        <v>9.47798941798942</v>
      </c>
    </row>
    <row r="206" spans="4:5" x14ac:dyDescent="0.25">
      <c r="D206" s="2">
        <v>49.25</v>
      </c>
      <c r="E206" s="6">
        <f t="shared" ca="1" si="3"/>
        <v>9.3968783068783068</v>
      </c>
    </row>
    <row r="207" spans="4:5" x14ac:dyDescent="0.25">
      <c r="D207" s="2">
        <v>49</v>
      </c>
      <c r="E207" s="6">
        <f t="shared" ca="1" si="3"/>
        <v>9.3157671957671973</v>
      </c>
    </row>
    <row r="208" spans="4:5" x14ac:dyDescent="0.25">
      <c r="D208" s="2">
        <v>48.75</v>
      </c>
      <c r="E208" s="6">
        <f t="shared" ca="1" si="3"/>
        <v>9.2346560846560859</v>
      </c>
    </row>
    <row r="209" spans="4:5" x14ac:dyDescent="0.25">
      <c r="D209" s="2">
        <v>48.5</v>
      </c>
      <c r="E209" s="6">
        <f t="shared" ca="1" si="3"/>
        <v>9.1535449735449745</v>
      </c>
    </row>
    <row r="210" spans="4:5" x14ac:dyDescent="0.25">
      <c r="D210" s="2">
        <v>48.25</v>
      </c>
      <c r="E210" s="6">
        <f t="shared" ca="1" si="3"/>
        <v>9.0724338624338632</v>
      </c>
    </row>
    <row r="211" spans="4:5" x14ac:dyDescent="0.25">
      <c r="D211" s="2">
        <v>48</v>
      </c>
      <c r="E211" s="6">
        <f t="shared" ca="1" si="3"/>
        <v>8.9913227513227518</v>
      </c>
    </row>
    <row r="212" spans="4:5" x14ac:dyDescent="0.25">
      <c r="D212" s="2">
        <v>47.75</v>
      </c>
      <c r="E212" s="6">
        <f t="shared" ca="1" si="3"/>
        <v>8.9102116402116405</v>
      </c>
    </row>
    <row r="213" spans="4:5" x14ac:dyDescent="0.25">
      <c r="D213" s="2">
        <v>47.5</v>
      </c>
      <c r="E213" s="6">
        <f t="shared" ca="1" si="3"/>
        <v>8.8291005291005291</v>
      </c>
    </row>
    <row r="214" spans="4:5" x14ac:dyDescent="0.25">
      <c r="D214" s="2">
        <v>47.25</v>
      </c>
      <c r="E214" s="6">
        <f t="shared" ca="1" si="3"/>
        <v>8.7479894179894178</v>
      </c>
    </row>
    <row r="215" spans="4:5" x14ac:dyDescent="0.25">
      <c r="D215" s="2">
        <v>47</v>
      </c>
      <c r="E215" s="6">
        <f t="shared" ca="1" si="3"/>
        <v>8.6668783068783064</v>
      </c>
    </row>
    <row r="216" spans="4:5" x14ac:dyDescent="0.25">
      <c r="D216" s="2">
        <v>46.75</v>
      </c>
      <c r="E216" s="6">
        <f t="shared" ca="1" si="3"/>
        <v>8.5857671957671968</v>
      </c>
    </row>
    <row r="217" spans="4:5" x14ac:dyDescent="0.25">
      <c r="D217" s="2">
        <v>46.5</v>
      </c>
      <c r="E217" s="6">
        <f t="shared" ca="1" si="3"/>
        <v>8.5046560846560855</v>
      </c>
    </row>
    <row r="218" spans="4:5" x14ac:dyDescent="0.25">
      <c r="D218" s="2">
        <v>46.25</v>
      </c>
      <c r="E218" s="6">
        <f t="shared" ca="1" si="3"/>
        <v>8.4235449735449741</v>
      </c>
    </row>
    <row r="219" spans="4:5" x14ac:dyDescent="0.25">
      <c r="D219" s="2">
        <v>46</v>
      </c>
      <c r="E219" s="6">
        <f t="shared" ca="1" si="3"/>
        <v>8.3424338624338628</v>
      </c>
    </row>
    <row r="220" spans="4:5" x14ac:dyDescent="0.25">
      <c r="D220" s="2">
        <v>45.75</v>
      </c>
      <c r="E220" s="6">
        <f t="shared" ca="1" si="3"/>
        <v>8.2613227513227514</v>
      </c>
    </row>
    <row r="221" spans="4:5" x14ac:dyDescent="0.25">
      <c r="D221" s="2">
        <v>45.5</v>
      </c>
      <c r="E221" s="6">
        <f t="shared" ca="1" si="3"/>
        <v>8.18021164021164</v>
      </c>
    </row>
    <row r="222" spans="4:5" x14ac:dyDescent="0.25">
      <c r="D222" s="2">
        <v>45.25</v>
      </c>
      <c r="E222" s="6">
        <f t="shared" ca="1" si="3"/>
        <v>8.0991005291005287</v>
      </c>
    </row>
    <row r="223" spans="4:5" x14ac:dyDescent="0.25">
      <c r="D223" s="2">
        <v>45</v>
      </c>
      <c r="E223" s="6">
        <f t="shared" ca="1" si="3"/>
        <v>8.0179894179894191</v>
      </c>
    </row>
    <row r="224" spans="4:5" x14ac:dyDescent="0.25">
      <c r="D224" s="2">
        <v>44.75</v>
      </c>
      <c r="E224" s="6">
        <f t="shared" ca="1" si="3"/>
        <v>7.9551503759398514</v>
      </c>
    </row>
    <row r="225" spans="4:5" x14ac:dyDescent="0.25">
      <c r="D225" s="2">
        <v>44.5</v>
      </c>
      <c r="E225" s="6">
        <f t="shared" ca="1" si="3"/>
        <v>7.8975187969924825</v>
      </c>
    </row>
    <row r="226" spans="4:5" x14ac:dyDescent="0.25">
      <c r="D226" s="2">
        <v>44.25</v>
      </c>
      <c r="E226" s="6">
        <f t="shared" ca="1" si="3"/>
        <v>7.8398872180451136</v>
      </c>
    </row>
    <row r="227" spans="4:5" x14ac:dyDescent="0.25">
      <c r="D227" s="2">
        <v>44</v>
      </c>
      <c r="E227" s="6">
        <f t="shared" ca="1" si="3"/>
        <v>7.7822556390977446</v>
      </c>
    </row>
    <row r="228" spans="4:5" x14ac:dyDescent="0.25">
      <c r="D228" s="2">
        <v>43.75</v>
      </c>
      <c r="E228" s="6">
        <f t="shared" ca="1" si="3"/>
        <v>7.7246240601503775</v>
      </c>
    </row>
    <row r="229" spans="4:5" x14ac:dyDescent="0.25">
      <c r="D229" s="2">
        <v>43.5</v>
      </c>
      <c r="E229" s="6">
        <f t="shared" ca="1" si="3"/>
        <v>7.6669924812030086</v>
      </c>
    </row>
    <row r="230" spans="4:5" x14ac:dyDescent="0.25">
      <c r="D230" s="2">
        <v>43.25</v>
      </c>
      <c r="E230" s="6">
        <f t="shared" ca="1" si="3"/>
        <v>7.6093609022556397</v>
      </c>
    </row>
    <row r="231" spans="4:5" x14ac:dyDescent="0.25">
      <c r="D231" s="2">
        <v>43</v>
      </c>
      <c r="E231" s="6">
        <f t="shared" ca="1" si="3"/>
        <v>7.5517293233082725</v>
      </c>
    </row>
    <row r="232" spans="4:5" x14ac:dyDescent="0.25">
      <c r="D232" s="2">
        <v>42.75</v>
      </c>
      <c r="E232" s="6">
        <f t="shared" ca="1" si="3"/>
        <v>7.4940977443609036</v>
      </c>
    </row>
    <row r="233" spans="4:5" x14ac:dyDescent="0.25">
      <c r="D233" s="2">
        <v>42.5</v>
      </c>
      <c r="E233" s="6">
        <f t="shared" ca="1" si="3"/>
        <v>7.4364661654135347</v>
      </c>
    </row>
    <row r="234" spans="4:5" x14ac:dyDescent="0.25">
      <c r="D234" s="2">
        <v>42.25</v>
      </c>
      <c r="E234" s="6">
        <f t="shared" ca="1" si="3"/>
        <v>7.3788345864661657</v>
      </c>
    </row>
    <row r="235" spans="4:5" x14ac:dyDescent="0.25">
      <c r="D235" s="2">
        <v>42</v>
      </c>
      <c r="E235" s="6">
        <f t="shared" ca="1" si="3"/>
        <v>7.3212030075187986</v>
      </c>
    </row>
    <row r="236" spans="4:5" x14ac:dyDescent="0.25">
      <c r="D236" s="2">
        <v>41.75</v>
      </c>
      <c r="E236" s="6">
        <f t="shared" ca="1" si="3"/>
        <v>7.2635714285714297</v>
      </c>
    </row>
    <row r="237" spans="4:5" x14ac:dyDescent="0.25">
      <c r="D237" s="2">
        <v>41.5</v>
      </c>
      <c r="E237" s="6">
        <f t="shared" ca="1" si="3"/>
        <v>7.2059398496240608</v>
      </c>
    </row>
    <row r="238" spans="4:5" x14ac:dyDescent="0.25">
      <c r="D238" s="2">
        <v>41.25</v>
      </c>
      <c r="E238" s="6">
        <f t="shared" ca="1" si="3"/>
        <v>7.1483082706766936</v>
      </c>
    </row>
    <row r="239" spans="4:5" x14ac:dyDescent="0.25">
      <c r="D239" s="2">
        <v>41</v>
      </c>
      <c r="E239" s="6">
        <f t="shared" ca="1" si="3"/>
        <v>7.0906766917293247</v>
      </c>
    </row>
    <row r="240" spans="4:5" x14ac:dyDescent="0.25">
      <c r="D240" s="2">
        <v>40.75</v>
      </c>
      <c r="E240" s="6">
        <f t="shared" ca="1" si="3"/>
        <v>7.0330451127819558</v>
      </c>
    </row>
    <row r="241" spans="4:5" x14ac:dyDescent="0.25">
      <c r="D241" s="2">
        <v>40.5</v>
      </c>
      <c r="E241" s="6">
        <f t="shared" ca="1" si="3"/>
        <v>6.9754135338345868</v>
      </c>
    </row>
    <row r="242" spans="4:5" x14ac:dyDescent="0.25">
      <c r="D242" s="2">
        <v>40.25</v>
      </c>
      <c r="E242" s="6">
        <f t="shared" ca="1" si="3"/>
        <v>6.9177819548872197</v>
      </c>
    </row>
    <row r="243" spans="4:5" x14ac:dyDescent="0.25">
      <c r="D243" s="2">
        <v>40</v>
      </c>
      <c r="E243" s="6">
        <f t="shared" ca="1" si="3"/>
        <v>6.8601503759398508</v>
      </c>
    </row>
    <row r="244" spans="4:5" x14ac:dyDescent="0.25">
      <c r="D244" s="2">
        <v>39.75</v>
      </c>
      <c r="E244" s="6">
        <f t="shared" ca="1" si="3"/>
        <v>6.8025187969924819</v>
      </c>
    </row>
    <row r="245" spans="4:5" x14ac:dyDescent="0.25">
      <c r="D245" s="2">
        <v>39.5</v>
      </c>
      <c r="E245" s="6">
        <f t="shared" ca="1" si="3"/>
        <v>6.7448872180451147</v>
      </c>
    </row>
    <row r="246" spans="4:5" x14ac:dyDescent="0.25">
      <c r="D246" s="2">
        <v>39.25</v>
      </c>
      <c r="E246" s="6">
        <f t="shared" ca="1" si="3"/>
        <v>6.6872556390977458</v>
      </c>
    </row>
    <row r="247" spans="4:5" x14ac:dyDescent="0.25">
      <c r="D247" s="2">
        <v>39</v>
      </c>
      <c r="E247" s="6">
        <f t="shared" ca="1" si="3"/>
        <v>6.6296240601503769</v>
      </c>
    </row>
    <row r="248" spans="4:5" x14ac:dyDescent="0.25">
      <c r="D248" s="2">
        <v>38.75</v>
      </c>
      <c r="E248" s="6">
        <f t="shared" ca="1" si="3"/>
        <v>6.5719924812030079</v>
      </c>
    </row>
    <row r="249" spans="4:5" x14ac:dyDescent="0.25">
      <c r="D249" s="2">
        <v>38.5</v>
      </c>
      <c r="E249" s="6">
        <f t="shared" ca="1" si="3"/>
        <v>6.5143609022556408</v>
      </c>
    </row>
    <row r="250" spans="4:5" x14ac:dyDescent="0.25">
      <c r="D250" s="2">
        <v>38.25</v>
      </c>
      <c r="E250" s="6">
        <f t="shared" ca="1" si="3"/>
        <v>6.4567293233082719</v>
      </c>
    </row>
    <row r="251" spans="4:5" x14ac:dyDescent="0.25">
      <c r="D251" s="2">
        <v>38</v>
      </c>
      <c r="E251" s="6">
        <f t="shared" ca="1" si="3"/>
        <v>6.399097744360903</v>
      </c>
    </row>
    <row r="252" spans="4:5" x14ac:dyDescent="0.25">
      <c r="D252" s="2">
        <v>37.75</v>
      </c>
      <c r="E252" s="6">
        <f t="shared" ca="1" si="3"/>
        <v>6.3414661654135358</v>
      </c>
    </row>
    <row r="253" spans="4:5" x14ac:dyDescent="0.25">
      <c r="D253" s="2">
        <v>37.5</v>
      </c>
      <c r="E253" s="6">
        <f t="shared" ca="1" si="3"/>
        <v>6.2838345864661669</v>
      </c>
    </row>
    <row r="254" spans="4:5" x14ac:dyDescent="0.25">
      <c r="D254" s="2">
        <v>37.25</v>
      </c>
      <c r="E254" s="6">
        <f t="shared" ca="1" si="3"/>
        <v>6.226203007518798</v>
      </c>
    </row>
    <row r="255" spans="4:5" x14ac:dyDescent="0.25">
      <c r="D255" s="2">
        <v>37</v>
      </c>
      <c r="E255" s="6">
        <f t="shared" ca="1" si="3"/>
        <v>6.168571428571429</v>
      </c>
    </row>
    <row r="256" spans="4:5" x14ac:dyDescent="0.25">
      <c r="D256" s="2">
        <v>36.75</v>
      </c>
      <c r="E256" s="6">
        <f t="shared" ca="1" si="3"/>
        <v>6.1109398496240619</v>
      </c>
    </row>
    <row r="257" spans="4:5" x14ac:dyDescent="0.25">
      <c r="D257" s="2">
        <v>36.5</v>
      </c>
      <c r="E257" s="6">
        <f t="shared" ca="1" si="3"/>
        <v>6.053308270676693</v>
      </c>
    </row>
    <row r="258" spans="4:5" x14ac:dyDescent="0.25">
      <c r="D258" s="2">
        <v>36.25</v>
      </c>
      <c r="E258" s="6">
        <f t="shared" ca="1" si="3"/>
        <v>5.995676691729324</v>
      </c>
    </row>
    <row r="259" spans="4:5" x14ac:dyDescent="0.25">
      <c r="D259" s="2">
        <v>36</v>
      </c>
      <c r="E259" s="6">
        <f t="shared" ca="1" si="3"/>
        <v>5.9380451127819569</v>
      </c>
    </row>
    <row r="260" spans="4:5" x14ac:dyDescent="0.25">
      <c r="D260" s="2">
        <v>35.75</v>
      </c>
      <c r="E260" s="6">
        <f t="shared" ca="1" si="3"/>
        <v>5.880413533834588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5.8227819548872191</v>
      </c>
    </row>
    <row r="262" spans="4:5" x14ac:dyDescent="0.25">
      <c r="D262" s="2">
        <v>35.25</v>
      </c>
      <c r="E262" s="6">
        <f t="shared" ca="1" si="4"/>
        <v>5.7651503759398501</v>
      </c>
    </row>
    <row r="263" spans="4:5" x14ac:dyDescent="0.25">
      <c r="D263" s="2">
        <v>35</v>
      </c>
      <c r="E263" s="6">
        <f t="shared" ca="1" si="4"/>
        <v>5.707518796992483</v>
      </c>
    </row>
    <row r="264" spans="4:5" x14ac:dyDescent="0.25">
      <c r="D264" s="2">
        <v>34.75</v>
      </c>
      <c r="E264" s="6">
        <f t="shared" ca="1" si="4"/>
        <v>5.6498872180451141</v>
      </c>
    </row>
    <row r="265" spans="4:5" x14ac:dyDescent="0.25">
      <c r="D265" s="2">
        <v>34.5</v>
      </c>
      <c r="E265" s="6">
        <f t="shared" ca="1" si="4"/>
        <v>5.5922556390977451</v>
      </c>
    </row>
    <row r="266" spans="4:5" x14ac:dyDescent="0.25">
      <c r="D266" s="2">
        <v>34.25</v>
      </c>
      <c r="E266" s="6">
        <f t="shared" ca="1" si="4"/>
        <v>5.5346240601503771</v>
      </c>
    </row>
    <row r="267" spans="4:5" x14ac:dyDescent="0.25">
      <c r="D267" s="2">
        <v>34</v>
      </c>
      <c r="E267" s="6">
        <f t="shared" ca="1" si="4"/>
        <v>5.4769924812030091</v>
      </c>
    </row>
    <row r="268" spans="4:5" x14ac:dyDescent="0.25">
      <c r="D268" s="2">
        <v>33.75</v>
      </c>
      <c r="E268" s="6">
        <f t="shared" ca="1" si="4"/>
        <v>5.4193609022556402</v>
      </c>
    </row>
    <row r="269" spans="4:5" x14ac:dyDescent="0.25">
      <c r="D269" s="2">
        <v>33.5</v>
      </c>
      <c r="E269" s="6">
        <f t="shared" ca="1" si="4"/>
        <v>5.3617293233082721</v>
      </c>
    </row>
    <row r="270" spans="4:5" x14ac:dyDescent="0.25">
      <c r="D270" s="2">
        <v>33.25</v>
      </c>
      <c r="E270" s="6">
        <f t="shared" ca="1" si="4"/>
        <v>5.3040977443609032</v>
      </c>
    </row>
    <row r="271" spans="4:5" x14ac:dyDescent="0.25">
      <c r="D271" s="2">
        <v>33</v>
      </c>
      <c r="E271" s="6">
        <f t="shared" ca="1" si="4"/>
        <v>5.2464661654135352</v>
      </c>
    </row>
    <row r="272" spans="4:5" x14ac:dyDescent="0.25">
      <c r="D272" s="2">
        <v>32.75</v>
      </c>
      <c r="E272" s="6">
        <f t="shared" ca="1" si="4"/>
        <v>5.1888345864661662</v>
      </c>
    </row>
    <row r="273" spans="4:5" x14ac:dyDescent="0.25">
      <c r="D273" s="2">
        <v>32.5</v>
      </c>
      <c r="E273" s="6">
        <f t="shared" ca="1" si="4"/>
        <v>5.1312030075187982</v>
      </c>
    </row>
    <row r="274" spans="4:5" x14ac:dyDescent="0.25">
      <c r="D274" s="2">
        <v>32.25</v>
      </c>
      <c r="E274" s="6">
        <f t="shared" ca="1" si="4"/>
        <v>5.0735714285714293</v>
      </c>
    </row>
    <row r="275" spans="4:5" x14ac:dyDescent="0.25">
      <c r="D275" s="2">
        <v>32</v>
      </c>
      <c r="E275" s="6">
        <f t="shared" ca="1" si="4"/>
        <v>5.0159398496240613</v>
      </c>
    </row>
    <row r="276" spans="4:5" x14ac:dyDescent="0.25">
      <c r="D276" s="2">
        <v>31.75</v>
      </c>
      <c r="E276" s="6">
        <f t="shared" ca="1" si="4"/>
        <v>4.9583082706766932</v>
      </c>
    </row>
    <row r="277" spans="4:5" x14ac:dyDescent="0.25">
      <c r="D277" s="2">
        <v>31.5</v>
      </c>
      <c r="E277" s="6">
        <f t="shared" ca="1" si="4"/>
        <v>4.9006766917293243</v>
      </c>
    </row>
    <row r="278" spans="4:5" x14ac:dyDescent="0.25">
      <c r="D278" s="2">
        <v>31.25</v>
      </c>
      <c r="E278" s="6">
        <f t="shared" ca="1" si="4"/>
        <v>4.8430451127819563</v>
      </c>
    </row>
    <row r="279" spans="4:5" x14ac:dyDescent="0.25">
      <c r="D279" s="2">
        <v>31</v>
      </c>
      <c r="E279" s="6">
        <f t="shared" ca="1" si="4"/>
        <v>4.7854135338345873</v>
      </c>
    </row>
    <row r="280" spans="4:5" x14ac:dyDescent="0.25">
      <c r="D280" s="2">
        <v>30.75</v>
      </c>
      <c r="E280" s="6">
        <f t="shared" ca="1" si="4"/>
        <v>4.7277819548872193</v>
      </c>
    </row>
    <row r="281" spans="4:5" x14ac:dyDescent="0.25">
      <c r="D281" s="2">
        <v>30.5</v>
      </c>
      <c r="E281" s="6">
        <f t="shared" ca="1" si="4"/>
        <v>4.6701503759398504</v>
      </c>
    </row>
    <row r="282" spans="4:5" x14ac:dyDescent="0.25">
      <c r="D282" s="2">
        <v>30.25</v>
      </c>
      <c r="E282" s="6">
        <f t="shared" ca="1" si="4"/>
        <v>4.6125187969924824</v>
      </c>
    </row>
    <row r="283" spans="4:5" x14ac:dyDescent="0.25">
      <c r="D283" s="2">
        <v>30</v>
      </c>
      <c r="E283" s="6">
        <f t="shared" ca="1" si="4"/>
        <v>4.5548872180451134</v>
      </c>
    </row>
    <row r="284" spans="4:5" x14ac:dyDescent="0.25">
      <c r="D284" s="2">
        <v>29.75</v>
      </c>
      <c r="E284" s="6">
        <f t="shared" ca="1" si="4"/>
        <v>4.4972556390977454</v>
      </c>
    </row>
    <row r="285" spans="4:5" x14ac:dyDescent="0.25">
      <c r="D285" s="2">
        <v>29.5</v>
      </c>
      <c r="E285" s="6">
        <f t="shared" ca="1" si="4"/>
        <v>4.4396240601503774</v>
      </c>
    </row>
    <row r="286" spans="4:5" x14ac:dyDescent="0.25">
      <c r="D286" s="2">
        <v>29.25</v>
      </c>
      <c r="E286" s="6">
        <f t="shared" ca="1" si="4"/>
        <v>4.3819924812030084</v>
      </c>
    </row>
    <row r="287" spans="4:5" x14ac:dyDescent="0.25">
      <c r="D287" s="2">
        <v>29</v>
      </c>
      <c r="E287" s="6">
        <f t="shared" ca="1" si="4"/>
        <v>4.3243609022556404</v>
      </c>
    </row>
    <row r="288" spans="4:5" x14ac:dyDescent="0.25">
      <c r="D288" s="2">
        <v>28.75</v>
      </c>
      <c r="E288" s="6">
        <f t="shared" ca="1" si="4"/>
        <v>4.2667293233082715</v>
      </c>
    </row>
    <row r="289" spans="4:5" x14ac:dyDescent="0.25">
      <c r="D289" s="2">
        <v>28.5</v>
      </c>
      <c r="E289" s="6">
        <f t="shared" ca="1" si="4"/>
        <v>4.2090977443609034</v>
      </c>
    </row>
    <row r="290" spans="4:5" x14ac:dyDescent="0.25">
      <c r="D290" s="2">
        <v>28.25</v>
      </c>
      <c r="E290" s="6">
        <f t="shared" ca="1" si="4"/>
        <v>4.1514661654135345</v>
      </c>
    </row>
    <row r="291" spans="4:5" x14ac:dyDescent="0.25">
      <c r="D291" s="2">
        <v>28</v>
      </c>
      <c r="E291" s="6">
        <f t="shared" ca="1" si="4"/>
        <v>4.0938345864661665</v>
      </c>
    </row>
    <row r="292" spans="4:5" x14ac:dyDescent="0.25">
      <c r="D292" s="2">
        <v>27.75</v>
      </c>
      <c r="E292" s="6">
        <f t="shared" ca="1" si="4"/>
        <v>4.0362030075187985</v>
      </c>
    </row>
    <row r="293" spans="4:5" x14ac:dyDescent="0.25">
      <c r="D293" s="2">
        <v>27.5</v>
      </c>
      <c r="E293" s="6">
        <f t="shared" ca="1" si="4"/>
        <v>3.9797153024911038</v>
      </c>
    </row>
    <row r="294" spans="4:5" x14ac:dyDescent="0.25">
      <c r="D294" s="2">
        <v>27.25</v>
      </c>
      <c r="E294" s="6">
        <f t="shared" ca="1" si="4"/>
        <v>3.925160142348755</v>
      </c>
    </row>
    <row r="295" spans="4:5" x14ac:dyDescent="0.25">
      <c r="D295" s="2">
        <v>27</v>
      </c>
      <c r="E295" s="6">
        <f t="shared" ca="1" si="4"/>
        <v>3.8706049822064061</v>
      </c>
    </row>
    <row r="296" spans="4:5" x14ac:dyDescent="0.25">
      <c r="D296" s="2">
        <v>26.75</v>
      </c>
      <c r="E296" s="6">
        <f t="shared" ca="1" si="4"/>
        <v>3.8160498220640573</v>
      </c>
    </row>
    <row r="297" spans="4:5" x14ac:dyDescent="0.25">
      <c r="D297" s="2">
        <v>26.5</v>
      </c>
      <c r="E297" s="6">
        <f t="shared" ca="1" si="4"/>
        <v>3.7614946619217084</v>
      </c>
    </row>
    <row r="298" spans="4:5" x14ac:dyDescent="0.25">
      <c r="D298" s="2">
        <v>26.25</v>
      </c>
      <c r="E298" s="6">
        <f t="shared" ca="1" si="4"/>
        <v>3.7069395017793605</v>
      </c>
    </row>
    <row r="299" spans="4:5" x14ac:dyDescent="0.25">
      <c r="D299" s="2">
        <v>26</v>
      </c>
      <c r="E299" s="6">
        <f t="shared" ca="1" si="4"/>
        <v>3.6523843416370116</v>
      </c>
    </row>
    <row r="300" spans="4:5" x14ac:dyDescent="0.25">
      <c r="D300" s="2">
        <v>25.75</v>
      </c>
      <c r="E300" s="6">
        <f t="shared" ca="1" si="4"/>
        <v>3.5978291814946628</v>
      </c>
    </row>
    <row r="301" spans="4:5" x14ac:dyDescent="0.25">
      <c r="D301" s="2">
        <v>25.5</v>
      </c>
      <c r="E301" s="6">
        <f t="shared" ca="1" si="4"/>
        <v>3.543274021352314</v>
      </c>
    </row>
    <row r="302" spans="4:5" x14ac:dyDescent="0.25">
      <c r="D302" s="2">
        <v>25.25</v>
      </c>
      <c r="E302" s="6">
        <f t="shared" ca="1" si="4"/>
        <v>3.4887188612099651</v>
      </c>
    </row>
    <row r="303" spans="4:5" x14ac:dyDescent="0.25">
      <c r="D303" s="2">
        <v>25</v>
      </c>
      <c r="E303" s="6">
        <f t="shared" ca="1" si="4"/>
        <v>3.4341637010676163</v>
      </c>
    </row>
    <row r="304" spans="4:5" x14ac:dyDescent="0.25">
      <c r="D304" s="2">
        <v>24.75</v>
      </c>
      <c r="E304" s="6">
        <f t="shared" ca="1" si="4"/>
        <v>3.3796085409252674</v>
      </c>
    </row>
    <row r="305" spans="4:5" x14ac:dyDescent="0.25">
      <c r="D305" s="2">
        <v>24.5</v>
      </c>
      <c r="E305" s="6">
        <f t="shared" ca="1" si="4"/>
        <v>3.3250533807829186</v>
      </c>
    </row>
    <row r="306" spans="4:5" x14ac:dyDescent="0.25">
      <c r="D306" s="2">
        <v>24.25</v>
      </c>
      <c r="E306" s="6">
        <f t="shared" ca="1" si="4"/>
        <v>3.2704982206405697</v>
      </c>
    </row>
    <row r="307" spans="4:5" x14ac:dyDescent="0.25">
      <c r="D307" s="2">
        <v>24</v>
      </c>
      <c r="E307" s="6">
        <f t="shared" ca="1" si="4"/>
        <v>3.2159430604982218</v>
      </c>
    </row>
    <row r="308" spans="4:5" x14ac:dyDescent="0.25">
      <c r="D308" s="2">
        <v>23.75</v>
      </c>
      <c r="E308" s="6">
        <f t="shared" ca="1" si="4"/>
        <v>3.1613879003558729</v>
      </c>
    </row>
    <row r="309" spans="4:5" x14ac:dyDescent="0.25">
      <c r="D309" s="2">
        <v>23.5</v>
      </c>
      <c r="E309" s="6">
        <f t="shared" ca="1" si="4"/>
        <v>3.1068327402135241</v>
      </c>
    </row>
    <row r="310" spans="4:5" x14ac:dyDescent="0.25">
      <c r="D310" s="2">
        <v>23.25</v>
      </c>
      <c r="E310" s="6">
        <f t="shared" ca="1" si="4"/>
        <v>3.0522775800711752</v>
      </c>
    </row>
    <row r="311" spans="4:5" x14ac:dyDescent="0.25">
      <c r="D311" s="2">
        <v>23</v>
      </c>
      <c r="E311" s="6">
        <f t="shared" ca="1" si="4"/>
        <v>2.9977224199288264</v>
      </c>
    </row>
    <row r="312" spans="4:5" x14ac:dyDescent="0.25">
      <c r="D312" s="2">
        <v>22.75</v>
      </c>
      <c r="E312" s="6">
        <f t="shared" ca="1" si="4"/>
        <v>2.9431672597864775</v>
      </c>
    </row>
    <row r="313" spans="4:5" x14ac:dyDescent="0.25">
      <c r="D313" s="2">
        <v>22.5</v>
      </c>
      <c r="E313" s="6">
        <f t="shared" ca="1" si="4"/>
        <v>2.8886120996441287</v>
      </c>
    </row>
    <row r="314" spans="4:5" x14ac:dyDescent="0.25">
      <c r="D314" s="2">
        <v>22.25</v>
      </c>
      <c r="E314" s="6">
        <f t="shared" ca="1" si="4"/>
        <v>2.8340569395017798</v>
      </c>
    </row>
    <row r="315" spans="4:5" x14ac:dyDescent="0.25">
      <c r="D315" s="2">
        <v>22</v>
      </c>
      <c r="E315" s="6">
        <f t="shared" ca="1" si="4"/>
        <v>2.779501779359431</v>
      </c>
    </row>
    <row r="316" spans="4:5" x14ac:dyDescent="0.25">
      <c r="D316" s="2">
        <v>21.75</v>
      </c>
      <c r="E316" s="6">
        <f t="shared" ca="1" si="4"/>
        <v>2.7249466192170821</v>
      </c>
    </row>
    <row r="317" spans="4:5" x14ac:dyDescent="0.25">
      <c r="D317" s="2">
        <v>21.5</v>
      </c>
      <c r="E317" s="6">
        <f t="shared" ca="1" si="4"/>
        <v>2.6703914590747342</v>
      </c>
    </row>
    <row r="318" spans="4:5" x14ac:dyDescent="0.25">
      <c r="D318" s="2">
        <v>21.25</v>
      </c>
      <c r="E318" s="6">
        <f t="shared" ca="1" si="4"/>
        <v>2.6158362989323853</v>
      </c>
    </row>
    <row r="319" spans="4:5" x14ac:dyDescent="0.25">
      <c r="D319" s="2">
        <v>21</v>
      </c>
      <c r="E319" s="6">
        <f t="shared" ca="1" si="4"/>
        <v>2.5612811387900365</v>
      </c>
    </row>
    <row r="320" spans="4:5" x14ac:dyDescent="0.25">
      <c r="D320" s="2">
        <v>20.75</v>
      </c>
      <c r="E320" s="6">
        <f t="shared" ca="1" si="4"/>
        <v>2.5067259786476876</v>
      </c>
    </row>
    <row r="321" spans="4:5" x14ac:dyDescent="0.25">
      <c r="D321" s="2">
        <v>20.5</v>
      </c>
      <c r="E321" s="6">
        <f t="shared" ca="1" si="4"/>
        <v>2.4521708185053388</v>
      </c>
    </row>
    <row r="322" spans="4:5" x14ac:dyDescent="0.25">
      <c r="D322" s="2">
        <v>20.25</v>
      </c>
      <c r="E322" s="6">
        <f t="shared" ca="1" si="4"/>
        <v>2.39761565836299</v>
      </c>
    </row>
    <row r="323" spans="4:5" x14ac:dyDescent="0.25">
      <c r="D323" s="2">
        <v>20</v>
      </c>
      <c r="E323" s="6">
        <f t="shared" ca="1" si="4"/>
        <v>2.3430604982206411</v>
      </c>
    </row>
    <row r="324" spans="4:5" x14ac:dyDescent="0.25">
      <c r="D324" s="2">
        <v>19.75</v>
      </c>
      <c r="E324" s="6">
        <f t="shared" ca="1" si="4"/>
        <v>2.2885053380782923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2.2339501779359434</v>
      </c>
    </row>
    <row r="326" spans="4:5" x14ac:dyDescent="0.25">
      <c r="D326" s="2">
        <v>19.25</v>
      </c>
      <c r="E326" s="6">
        <f t="shared" ca="1" si="5"/>
        <v>2.1793950177935955</v>
      </c>
    </row>
    <row r="327" spans="4:5" x14ac:dyDescent="0.25">
      <c r="D327" s="2">
        <v>19</v>
      </c>
      <c r="E327" s="6">
        <f t="shared" ca="1" si="5"/>
        <v>2.1248398576512466</v>
      </c>
    </row>
    <row r="328" spans="4:5" x14ac:dyDescent="0.25">
      <c r="D328" s="2">
        <v>18.75</v>
      </c>
      <c r="E328" s="6">
        <f t="shared" ca="1" si="5"/>
        <v>2.0702846975088978</v>
      </c>
    </row>
    <row r="329" spans="4:5" x14ac:dyDescent="0.25">
      <c r="D329" s="2">
        <v>18.5</v>
      </c>
      <c r="E329" s="6">
        <f t="shared" ca="1" si="5"/>
        <v>2.0157295373665489</v>
      </c>
    </row>
    <row r="330" spans="4:5" x14ac:dyDescent="0.25">
      <c r="D330" s="2">
        <v>18.25</v>
      </c>
      <c r="E330" s="6">
        <f t="shared" ca="1" si="5"/>
        <v>1.959592592592593</v>
      </c>
    </row>
    <row r="331" spans="4:5" x14ac:dyDescent="0.25">
      <c r="D331" s="2">
        <v>18</v>
      </c>
      <c r="E331" s="6">
        <f t="shared" ca="1" si="5"/>
        <v>1.9028148148148154</v>
      </c>
    </row>
    <row r="332" spans="4:5" x14ac:dyDescent="0.25">
      <c r="D332" s="2">
        <v>17.75</v>
      </c>
      <c r="E332" s="6">
        <f t="shared" ca="1" si="5"/>
        <v>1.8460370370370378</v>
      </c>
    </row>
    <row r="333" spans="4:5" x14ac:dyDescent="0.25">
      <c r="D333" s="2">
        <v>17.5</v>
      </c>
      <c r="E333" s="6">
        <f t="shared" ca="1" si="5"/>
        <v>1.7892592592592598</v>
      </c>
    </row>
    <row r="334" spans="4:5" x14ac:dyDescent="0.25">
      <c r="D334" s="2">
        <v>17.25</v>
      </c>
      <c r="E334" s="6">
        <f t="shared" ca="1" si="5"/>
        <v>1.7324814814814817</v>
      </c>
    </row>
    <row r="335" spans="4:5" x14ac:dyDescent="0.25">
      <c r="D335" s="2">
        <v>17</v>
      </c>
      <c r="E335" s="6">
        <f t="shared" ca="1" si="5"/>
        <v>1.6757037037037041</v>
      </c>
    </row>
    <row r="336" spans="4:5" x14ac:dyDescent="0.25">
      <c r="D336" s="2">
        <v>16.75</v>
      </c>
      <c r="E336" s="6">
        <f t="shared" ca="1" si="5"/>
        <v>1.6189259259259265</v>
      </c>
    </row>
    <row r="337" spans="4:5" x14ac:dyDescent="0.25">
      <c r="D337" s="2">
        <v>16.5</v>
      </c>
      <c r="E337" s="6">
        <f t="shared" ca="1" si="5"/>
        <v>1.5621481481481485</v>
      </c>
    </row>
    <row r="338" spans="4:5" x14ac:dyDescent="0.25">
      <c r="D338" s="2">
        <v>16.25</v>
      </c>
      <c r="E338" s="6">
        <f t="shared" ca="1" si="5"/>
        <v>1.5053703703703705</v>
      </c>
    </row>
    <row r="339" spans="4:5" x14ac:dyDescent="0.25">
      <c r="D339" s="2">
        <v>16</v>
      </c>
      <c r="E339" s="6">
        <f t="shared" ca="1" si="5"/>
        <v>1.4485925925925929</v>
      </c>
    </row>
    <row r="340" spans="4:5" x14ac:dyDescent="0.25">
      <c r="D340" s="2">
        <v>15.75</v>
      </c>
      <c r="E340" s="6">
        <f t="shared" ca="1" si="5"/>
        <v>1.3918148148148153</v>
      </c>
    </row>
    <row r="341" spans="4:5" x14ac:dyDescent="0.25">
      <c r="D341" s="2">
        <v>15.5</v>
      </c>
      <c r="E341" s="6">
        <f t="shared" ca="1" si="5"/>
        <v>1.3350370370370372</v>
      </c>
    </row>
    <row r="342" spans="4:5" x14ac:dyDescent="0.25">
      <c r="D342" s="2">
        <v>15.25</v>
      </c>
      <c r="E342" s="6">
        <f t="shared" ca="1" si="5"/>
        <v>1.2782592592592592</v>
      </c>
    </row>
    <row r="343" spans="4:5" x14ac:dyDescent="0.25">
      <c r="D343" s="2">
        <v>15</v>
      </c>
      <c r="E343" s="6">
        <f t="shared" ca="1" si="5"/>
        <v>1.2214814814814816</v>
      </c>
    </row>
    <row r="344" spans="4:5" x14ac:dyDescent="0.25">
      <c r="D344" s="2">
        <v>14.75</v>
      </c>
      <c r="E344" s="6">
        <f t="shared" ca="1" si="5"/>
        <v>1.164703703703704</v>
      </c>
    </row>
    <row r="345" spans="4:5" x14ac:dyDescent="0.25">
      <c r="D345" s="2">
        <v>14.5</v>
      </c>
      <c r="E345" s="6">
        <f t="shared" ca="1" si="5"/>
        <v>1.107925925925926</v>
      </c>
    </row>
    <row r="346" spans="4:5" x14ac:dyDescent="0.25">
      <c r="D346" s="2">
        <v>14.25</v>
      </c>
      <c r="E346" s="6">
        <f t="shared" ca="1" si="5"/>
        <v>1.0511481481481479</v>
      </c>
    </row>
    <row r="347" spans="4:5" x14ac:dyDescent="0.25">
      <c r="D347" s="2">
        <v>14</v>
      </c>
      <c r="E347" s="6">
        <f t="shared" ca="1" si="5"/>
        <v>0.99683333333333302</v>
      </c>
    </row>
    <row r="348" spans="4:5" x14ac:dyDescent="0.25">
      <c r="D348" s="2">
        <v>13.75</v>
      </c>
      <c r="E348" s="6">
        <f t="shared" ca="1" si="5"/>
        <v>0.96489583333333306</v>
      </c>
    </row>
    <row r="349" spans="4:5" x14ac:dyDescent="0.25">
      <c r="D349" s="2">
        <v>13.5</v>
      </c>
      <c r="E349" s="6">
        <f t="shared" ca="1" si="5"/>
        <v>0.93295833333333311</v>
      </c>
    </row>
    <row r="350" spans="4:5" x14ac:dyDescent="0.25">
      <c r="D350" s="2">
        <v>13.25</v>
      </c>
      <c r="E350" s="6">
        <f t="shared" ca="1" si="5"/>
        <v>0.90102083333333316</v>
      </c>
    </row>
    <row r="351" spans="4:5" x14ac:dyDescent="0.25">
      <c r="D351" s="2">
        <v>13</v>
      </c>
      <c r="E351" s="6">
        <f t="shared" ca="1" si="5"/>
        <v>0.86908333333333321</v>
      </c>
    </row>
    <row r="352" spans="4:5" x14ac:dyDescent="0.25">
      <c r="D352" s="2">
        <v>12.75</v>
      </c>
      <c r="E352" s="6">
        <f t="shared" ca="1" si="5"/>
        <v>0.83714583333333326</v>
      </c>
    </row>
    <row r="353" spans="4:5" x14ac:dyDescent="0.25">
      <c r="D353" s="2">
        <v>12.5</v>
      </c>
      <c r="E353" s="6">
        <f t="shared" ca="1" si="5"/>
        <v>0.80520833333333308</v>
      </c>
    </row>
    <row r="354" spans="4:5" x14ac:dyDescent="0.25">
      <c r="D354" s="2">
        <v>12.25</v>
      </c>
      <c r="E354" s="6">
        <f t="shared" ca="1" si="5"/>
        <v>0.77327083333333313</v>
      </c>
    </row>
    <row r="355" spans="4:5" x14ac:dyDescent="0.25">
      <c r="D355" s="2">
        <v>12</v>
      </c>
      <c r="E355" s="6">
        <f t="shared" ca="1" si="5"/>
        <v>0.74133333333333318</v>
      </c>
    </row>
    <row r="356" spans="4:5" x14ac:dyDescent="0.25">
      <c r="D356" s="2">
        <v>11.75</v>
      </c>
      <c r="E356" s="6">
        <f t="shared" ca="1" si="5"/>
        <v>0.70939583333333323</v>
      </c>
    </row>
    <row r="357" spans="4:5" x14ac:dyDescent="0.25">
      <c r="D357" s="2">
        <v>11.5</v>
      </c>
      <c r="E357" s="6">
        <f t="shared" ca="1" si="5"/>
        <v>0.67745833333333327</v>
      </c>
    </row>
    <row r="358" spans="4:5" x14ac:dyDescent="0.25">
      <c r="D358" s="2">
        <v>11.25</v>
      </c>
      <c r="E358" s="6">
        <f t="shared" ca="1" si="5"/>
        <v>0.6455208333333331</v>
      </c>
    </row>
    <row r="359" spans="4:5" x14ac:dyDescent="0.25">
      <c r="D359" s="2">
        <v>11</v>
      </c>
      <c r="E359" s="6">
        <f t="shared" ca="1" si="5"/>
        <v>0.61358333333333315</v>
      </c>
    </row>
    <row r="360" spans="4:5" x14ac:dyDescent="0.25">
      <c r="D360" s="2">
        <v>10.75</v>
      </c>
      <c r="E360" s="6">
        <f t="shared" ca="1" si="5"/>
        <v>0.5816458333333332</v>
      </c>
    </row>
    <row r="361" spans="4:5" x14ac:dyDescent="0.25">
      <c r="D361" s="2">
        <v>10.5</v>
      </c>
      <c r="E361" s="6">
        <f t="shared" ca="1" si="5"/>
        <v>0.54970833333333324</v>
      </c>
    </row>
    <row r="362" spans="4:5" x14ac:dyDescent="0.25">
      <c r="D362" s="2">
        <v>10.25</v>
      </c>
      <c r="E362" s="6">
        <f t="shared" ca="1" si="5"/>
        <v>0.51777083333333329</v>
      </c>
    </row>
    <row r="363" spans="4:5" x14ac:dyDescent="0.25">
      <c r="D363" s="2">
        <v>10</v>
      </c>
      <c r="E363" s="6">
        <f t="shared" ca="1" si="5"/>
        <v>0.49610091743119267</v>
      </c>
    </row>
    <row r="364" spans="4:5" x14ac:dyDescent="0.25">
      <c r="D364" s="2">
        <v>9.75</v>
      </c>
      <c r="E364" s="6">
        <f t="shared" ca="1" si="5"/>
        <v>0.48731077981651383</v>
      </c>
    </row>
    <row r="365" spans="4:5" x14ac:dyDescent="0.25">
      <c r="D365" s="2">
        <v>9.5</v>
      </c>
      <c r="E365" s="6">
        <f t="shared" ca="1" si="5"/>
        <v>0.47852064220183488</v>
      </c>
    </row>
    <row r="366" spans="4:5" x14ac:dyDescent="0.25">
      <c r="D366" s="2">
        <v>9.25</v>
      </c>
      <c r="E366" s="6">
        <f t="shared" ca="1" si="5"/>
        <v>0.46973050458715593</v>
      </c>
    </row>
    <row r="367" spans="4:5" x14ac:dyDescent="0.25">
      <c r="D367" s="2">
        <v>9</v>
      </c>
      <c r="E367" s="6">
        <f t="shared" ca="1" si="5"/>
        <v>0.46094036697247709</v>
      </c>
    </row>
    <row r="368" spans="4:5" x14ac:dyDescent="0.25">
      <c r="D368" s="2">
        <v>8.75</v>
      </c>
      <c r="E368" s="6">
        <f t="shared" ca="1" si="5"/>
        <v>0.45215022935779814</v>
      </c>
    </row>
    <row r="369" spans="4:5" x14ac:dyDescent="0.25">
      <c r="D369" s="2">
        <v>8.5</v>
      </c>
      <c r="E369" s="6">
        <f t="shared" ca="1" si="5"/>
        <v>0.4433600917431193</v>
      </c>
    </row>
    <row r="370" spans="4:5" x14ac:dyDescent="0.25">
      <c r="D370" s="2">
        <v>8.25</v>
      </c>
      <c r="E370" s="6">
        <f t="shared" ca="1" si="5"/>
        <v>0.43456995412844035</v>
      </c>
    </row>
    <row r="371" spans="4:5" x14ac:dyDescent="0.25">
      <c r="D371" s="2">
        <v>8</v>
      </c>
      <c r="E371" s="6">
        <f t="shared" ca="1" si="5"/>
        <v>0.42577981651376151</v>
      </c>
    </row>
    <row r="372" spans="4:5" x14ac:dyDescent="0.25">
      <c r="D372" s="2">
        <v>7.75</v>
      </c>
      <c r="E372" s="6">
        <f t="shared" ca="1" si="5"/>
        <v>0.41698967889908256</v>
      </c>
    </row>
    <row r="373" spans="4:5" x14ac:dyDescent="0.25">
      <c r="D373" s="2">
        <v>7.5</v>
      </c>
      <c r="E373" s="6">
        <f t="shared" ca="1" si="5"/>
        <v>0.40819954128440372</v>
      </c>
    </row>
    <row r="374" spans="4:5" x14ac:dyDescent="0.25">
      <c r="D374" s="2">
        <v>7.25</v>
      </c>
      <c r="E374" s="6">
        <f t="shared" ca="1" si="5"/>
        <v>0.39940940366972477</v>
      </c>
    </row>
    <row r="375" spans="4:5" x14ac:dyDescent="0.25">
      <c r="D375" s="2">
        <v>7</v>
      </c>
      <c r="E375" s="6">
        <f t="shared" ca="1" si="5"/>
        <v>0.39061926605504588</v>
      </c>
    </row>
    <row r="376" spans="4:5" x14ac:dyDescent="0.25">
      <c r="D376" s="2">
        <v>6.75</v>
      </c>
      <c r="E376" s="6">
        <f t="shared" ca="1" si="5"/>
        <v>0.38182912844036698</v>
      </c>
    </row>
    <row r="377" spans="4:5" x14ac:dyDescent="0.25">
      <c r="D377" s="2">
        <v>6.5</v>
      </c>
      <c r="E377" s="6">
        <f t="shared" ca="1" si="5"/>
        <v>0.37303899082568809</v>
      </c>
    </row>
    <row r="378" spans="4:5" x14ac:dyDescent="0.25">
      <c r="D378" s="2">
        <v>6.25</v>
      </c>
      <c r="E378" s="6">
        <f t="shared" ca="1" si="5"/>
        <v>0.36424885321100919</v>
      </c>
    </row>
    <row r="379" spans="4:5" x14ac:dyDescent="0.25">
      <c r="D379" s="2">
        <v>6</v>
      </c>
      <c r="E379" s="6">
        <f t="shared" ca="1" si="5"/>
        <v>0.35545871559633024</v>
      </c>
    </row>
    <row r="380" spans="4:5" x14ac:dyDescent="0.25">
      <c r="D380" s="2">
        <v>5.75</v>
      </c>
      <c r="E380" s="6">
        <f t="shared" ca="1" si="5"/>
        <v>0.3466685779816514</v>
      </c>
    </row>
    <row r="381" spans="4:5" x14ac:dyDescent="0.25">
      <c r="D381" s="2">
        <v>5.5</v>
      </c>
      <c r="E381" s="6">
        <f t="shared" ca="1" si="5"/>
        <v>0.33787844036697245</v>
      </c>
    </row>
    <row r="382" spans="4:5" x14ac:dyDescent="0.25">
      <c r="D382" s="2">
        <v>5.25</v>
      </c>
      <c r="E382" s="6">
        <f t="shared" ca="1" si="5"/>
        <v>0.32908830275229362</v>
      </c>
    </row>
    <row r="383" spans="4:5" x14ac:dyDescent="0.25">
      <c r="D383" s="2">
        <v>5</v>
      </c>
      <c r="E383" s="6">
        <f t="shared" ca="1" si="5"/>
        <v>0.32029816513761467</v>
      </c>
    </row>
    <row r="384" spans="4:5" x14ac:dyDescent="0.25">
      <c r="D384" s="2">
        <v>4.75</v>
      </c>
      <c r="E384" s="6">
        <f t="shared" ca="1" si="5"/>
        <v>0.31150802752293583</v>
      </c>
    </row>
    <row r="385" spans="4:5" x14ac:dyDescent="0.25">
      <c r="D385" s="2">
        <v>4.5</v>
      </c>
      <c r="E385" s="6">
        <f t="shared" ca="1" si="5"/>
        <v>0.30271788990825688</v>
      </c>
    </row>
    <row r="386" spans="4:5" x14ac:dyDescent="0.25">
      <c r="D386" s="2">
        <v>4.25</v>
      </c>
      <c r="E386" s="6">
        <f t="shared" ca="1" si="5"/>
        <v>0.29392775229357798</v>
      </c>
    </row>
    <row r="387" spans="4:5" x14ac:dyDescent="0.25">
      <c r="D387" s="2">
        <v>4</v>
      </c>
      <c r="E387" s="6">
        <f t="shared" ca="1" si="5"/>
        <v>0.28513761467889909</v>
      </c>
    </row>
    <row r="388" spans="4:5" x14ac:dyDescent="0.25">
      <c r="D388" s="2">
        <v>3.75</v>
      </c>
      <c r="E388" s="6">
        <f t="shared" ca="1" si="5"/>
        <v>0.27634747706422019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0.2675573394495413</v>
      </c>
    </row>
    <row r="390" spans="4:5" x14ac:dyDescent="0.25">
      <c r="D390" s="2">
        <v>3.25</v>
      </c>
      <c r="E390" s="6">
        <f t="shared" ca="1" si="6"/>
        <v>0.2587672018348624</v>
      </c>
    </row>
    <row r="391" spans="4:5" x14ac:dyDescent="0.25">
      <c r="D391" s="2">
        <v>3</v>
      </c>
      <c r="E391" s="6">
        <f t="shared" ca="1" si="6"/>
        <v>0.24995370370370373</v>
      </c>
    </row>
    <row r="392" spans="4:5" x14ac:dyDescent="0.25">
      <c r="D392" s="2">
        <v>2.75</v>
      </c>
      <c r="E392" s="6">
        <f t="shared" ca="1" si="6"/>
        <v>0.23221064814814815</v>
      </c>
    </row>
    <row r="393" spans="4:5" x14ac:dyDescent="0.25">
      <c r="D393" s="2">
        <v>2.5</v>
      </c>
      <c r="E393" s="6">
        <f t="shared" ca="1" si="6"/>
        <v>0.2144675925925926</v>
      </c>
    </row>
    <row r="394" spans="4:5" x14ac:dyDescent="0.25">
      <c r="D394" s="2">
        <v>2.25</v>
      </c>
      <c r="E394" s="6">
        <f t="shared" ca="1" si="6"/>
        <v>0.19672453703703704</v>
      </c>
    </row>
    <row r="395" spans="4:5" x14ac:dyDescent="0.25">
      <c r="D395" s="2">
        <v>2</v>
      </c>
      <c r="E395" s="6">
        <f t="shared" ca="1" si="6"/>
        <v>0.17898148148148149</v>
      </c>
    </row>
    <row r="396" spans="4:5" x14ac:dyDescent="0.25">
      <c r="D396" s="2">
        <v>1.75</v>
      </c>
      <c r="E396" s="6">
        <f t="shared" ca="1" si="6"/>
        <v>0.16123842592592594</v>
      </c>
    </row>
    <row r="397" spans="4:5" x14ac:dyDescent="0.25">
      <c r="D397" s="2">
        <v>1.5</v>
      </c>
      <c r="E397" s="6">
        <f t="shared" ca="1" si="6"/>
        <v>0.14349537037037038</v>
      </c>
    </row>
    <row r="398" spans="4:5" x14ac:dyDescent="0.25">
      <c r="D398" s="2">
        <v>1.25</v>
      </c>
      <c r="E398" s="6">
        <f t="shared" ca="1" si="6"/>
        <v>0.1257523148148148</v>
      </c>
    </row>
    <row r="399" spans="4:5" x14ac:dyDescent="0.25">
      <c r="D399" s="2">
        <v>1</v>
      </c>
      <c r="E399" s="6">
        <f t="shared" ca="1" si="6"/>
        <v>9.8230588235294125E-2</v>
      </c>
    </row>
    <row r="400" spans="4:5" x14ac:dyDescent="0.25">
      <c r="D400" s="2">
        <v>0.75</v>
      </c>
      <c r="E400" s="6">
        <f t="shared" ca="1" si="6"/>
        <v>7.0275882352941188E-2</v>
      </c>
    </row>
    <row r="401" spans="4:5" x14ac:dyDescent="0.25">
      <c r="D401" s="2">
        <v>0.5</v>
      </c>
      <c r="E401" s="6">
        <f t="shared" ca="1" si="6"/>
        <v>5.4360000000000006E-2</v>
      </c>
    </row>
    <row r="402" spans="4:5" x14ac:dyDescent="0.25">
      <c r="D402" s="2">
        <v>0.25</v>
      </c>
      <c r="E402" s="6">
        <f t="shared" ca="1" si="6"/>
        <v>4.2680000000000003E-2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10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10"/>
    <col min="2" max="2" width="20.88671875" style="310" bestFit="1" customWidth="1"/>
    <col min="3" max="3" width="12.88671875" style="310" bestFit="1" customWidth="1"/>
    <col min="4" max="7" width="11.44140625" style="310"/>
    <col min="8" max="8" width="11.44140625" style="364"/>
    <col min="9" max="12" width="11.44140625" style="310"/>
    <col min="13" max="13" width="12.6640625" style="310" customWidth="1"/>
    <col min="14" max="14" width="11.44140625" style="310"/>
    <col min="15" max="15" width="11.44140625" style="373"/>
    <col min="16" max="16384" width="11.44140625" style="310"/>
  </cols>
  <sheetData>
    <row r="1" spans="1:15" ht="15.6" x14ac:dyDescent="0.3">
      <c r="B1" s="311" t="s">
        <v>2</v>
      </c>
      <c r="C1" s="312"/>
      <c r="D1" s="462" t="s">
        <v>20</v>
      </c>
      <c r="E1" s="463"/>
      <c r="F1" s="463"/>
      <c r="G1" s="464"/>
      <c r="H1" s="313"/>
    </row>
    <row r="2" spans="1:15" ht="16.2" thickBot="1" x14ac:dyDescent="0.35">
      <c r="B2" s="314" t="s">
        <v>3</v>
      </c>
      <c r="C2" s="315"/>
      <c r="D2" s="465" t="s">
        <v>5</v>
      </c>
      <c r="E2" s="466"/>
      <c r="F2" s="466"/>
      <c r="G2" s="467"/>
      <c r="H2" s="313"/>
    </row>
    <row r="3" spans="1:15" ht="13.8" thickBot="1" x14ac:dyDescent="0.3">
      <c r="B3" s="316" t="s">
        <v>1</v>
      </c>
      <c r="C3" s="317"/>
      <c r="D3" s="460" t="str">
        <f>Statistik!C3</f>
        <v>24.02.21</v>
      </c>
      <c r="E3" s="460"/>
      <c r="F3" s="460"/>
      <c r="G3" s="461"/>
      <c r="H3" s="318"/>
    </row>
    <row r="4" spans="1:15" ht="13.8" thickBot="1" x14ac:dyDescent="0.3">
      <c r="B4" s="319" t="s">
        <v>42</v>
      </c>
      <c r="C4" s="320"/>
      <c r="D4" s="460">
        <f>Statistik!C4</f>
        <v>0</v>
      </c>
      <c r="E4" s="460"/>
      <c r="F4" s="460"/>
      <c r="G4" s="461"/>
      <c r="H4" s="321"/>
    </row>
    <row r="5" spans="1:15" ht="13.8" thickBot="1" x14ac:dyDescent="0.3">
      <c r="B5" s="319" t="s">
        <v>43</v>
      </c>
      <c r="C5" s="320"/>
      <c r="D5" s="460">
        <f>Statistik!C5</f>
        <v>0</v>
      </c>
      <c r="E5" s="460"/>
      <c r="F5" s="460"/>
      <c r="G5" s="461"/>
      <c r="H5" s="322"/>
    </row>
    <row r="6" spans="1:15" ht="13.8" thickBot="1" x14ac:dyDescent="0.3">
      <c r="B6" s="319" t="s">
        <v>0</v>
      </c>
      <c r="C6" s="320"/>
      <c r="D6" s="460" t="str">
        <f>Statistik!C6</f>
        <v xml:space="preserve">Z2 SP OS </v>
      </c>
      <c r="E6" s="460"/>
      <c r="F6" s="460"/>
      <c r="G6" s="461"/>
      <c r="H6" s="323"/>
    </row>
    <row r="7" spans="1:15" ht="13.8" thickBot="1" x14ac:dyDescent="0.3">
      <c r="B7" s="319" t="s">
        <v>4</v>
      </c>
      <c r="C7" s="320"/>
      <c r="D7" s="460" t="str">
        <f>Statistik!C7</f>
        <v>OS</v>
      </c>
      <c r="E7" s="460"/>
      <c r="F7" s="460"/>
      <c r="G7" s="461"/>
      <c r="H7" s="318"/>
    </row>
    <row r="8" spans="1:15" ht="13.8" thickBot="1" x14ac:dyDescent="0.3">
      <c r="B8" s="319" t="s">
        <v>11</v>
      </c>
      <c r="C8" s="320"/>
      <c r="D8" s="474">
        <f>Statistik!C8</f>
        <v>1.6307893020221786E-3</v>
      </c>
      <c r="E8" s="474"/>
      <c r="F8" s="474"/>
      <c r="G8" s="475"/>
      <c r="H8" s="324"/>
      <c r="I8" s="476" t="s">
        <v>202</v>
      </c>
      <c r="J8" s="476"/>
      <c r="M8" s="374" t="s">
        <v>213</v>
      </c>
    </row>
    <row r="9" spans="1:15" ht="13.8" thickBot="1" x14ac:dyDescent="0.3">
      <c r="B9" s="325" t="s">
        <v>6</v>
      </c>
      <c r="C9" s="326"/>
      <c r="D9" s="477">
        <f>Statistik!C9</f>
        <v>15355</v>
      </c>
      <c r="E9" s="477"/>
      <c r="F9" s="477"/>
      <c r="G9" s="478"/>
      <c r="H9" s="322"/>
      <c r="I9" s="476" t="s">
        <v>203</v>
      </c>
      <c r="J9" s="476"/>
      <c r="M9" s="374" t="s">
        <v>214</v>
      </c>
    </row>
    <row r="10" spans="1:15" ht="40.200000000000003" thickBot="1" x14ac:dyDescent="0.3">
      <c r="A10" s="327" t="s">
        <v>178</v>
      </c>
      <c r="B10" s="328" t="s">
        <v>177</v>
      </c>
      <c r="C10" s="329" t="s">
        <v>204</v>
      </c>
      <c r="D10" s="330" t="s">
        <v>60</v>
      </c>
      <c r="E10" s="331" t="s">
        <v>61</v>
      </c>
      <c r="F10" s="332" t="s">
        <v>58</v>
      </c>
      <c r="G10" s="333" t="s">
        <v>59</v>
      </c>
      <c r="H10" s="334"/>
      <c r="I10" s="335" t="s">
        <v>205</v>
      </c>
      <c r="J10" s="335" t="s">
        <v>206</v>
      </c>
    </row>
    <row r="11" spans="1:15" x14ac:dyDescent="0.25">
      <c r="A11" s="472" t="s">
        <v>52</v>
      </c>
      <c r="B11" s="336">
        <v>256</v>
      </c>
      <c r="C11" s="337">
        <f>B11/10</f>
        <v>25.6</v>
      </c>
      <c r="D11" s="338">
        <f>Statistik!C11</f>
        <v>0</v>
      </c>
      <c r="E11" s="339">
        <f>E12+D11</f>
        <v>15330</v>
      </c>
      <c r="F11" s="340">
        <f>D11/$E$11</f>
        <v>0</v>
      </c>
      <c r="G11" s="341">
        <f t="shared" ref="G11:G24" si="0">G12+F11</f>
        <v>0.99999999999999989</v>
      </c>
      <c r="H11" s="342"/>
      <c r="I11" s="343"/>
      <c r="J11" s="343"/>
      <c r="M11" s="310" t="s">
        <v>215</v>
      </c>
      <c r="N11" s="343">
        <f ca="1">Statistik!C30/1000</f>
        <v>1.2855457261529398E-2</v>
      </c>
      <c r="O11" s="373" t="s">
        <v>114</v>
      </c>
    </row>
    <row r="12" spans="1:15" x14ac:dyDescent="0.25">
      <c r="A12" s="472"/>
      <c r="B12" s="344">
        <v>128</v>
      </c>
      <c r="C12" s="345">
        <f t="shared" ref="C12:C26" si="1">B12/10</f>
        <v>12.8</v>
      </c>
      <c r="D12" s="338">
        <f>Statistik!C12</f>
        <v>0</v>
      </c>
      <c r="E12" s="346">
        <f t="shared" ref="E12:E24" si="2">E13+D12</f>
        <v>15330</v>
      </c>
      <c r="F12" s="340">
        <f t="shared" ref="F12:F26" si="3">D12/$E$11</f>
        <v>0</v>
      </c>
      <c r="G12" s="347">
        <f t="shared" si="0"/>
        <v>0.99999999999999989</v>
      </c>
      <c r="H12" s="342"/>
      <c r="I12" s="343">
        <f>(C11)^0.404*(C12)^0.595</f>
        <v>16.893470506338474</v>
      </c>
      <c r="J12" s="343">
        <f>F12*100/I12</f>
        <v>0</v>
      </c>
      <c r="M12" s="310" t="s">
        <v>216</v>
      </c>
      <c r="N12" s="375">
        <f>1/J32</f>
        <v>31415.110622615102</v>
      </c>
      <c r="O12" s="373" t="s">
        <v>217</v>
      </c>
    </row>
    <row r="13" spans="1:15" x14ac:dyDescent="0.25">
      <c r="A13" s="473"/>
      <c r="B13" s="344">
        <v>63</v>
      </c>
      <c r="C13" s="345">
        <f t="shared" si="1"/>
        <v>6.3</v>
      </c>
      <c r="D13" s="338">
        <f>Statistik!C13</f>
        <v>740</v>
      </c>
      <c r="E13" s="346">
        <f t="shared" si="2"/>
        <v>15330</v>
      </c>
      <c r="F13" s="340">
        <f t="shared" si="3"/>
        <v>4.8271363339856488E-2</v>
      </c>
      <c r="G13" s="347">
        <f t="shared" si="0"/>
        <v>0.99999999999999989</v>
      </c>
      <c r="H13" s="342"/>
      <c r="I13" s="343">
        <f t="shared" ref="I13:I26" si="4">(C12)^0.404*(C13)^0.595</f>
        <v>8.3737589438823434</v>
      </c>
      <c r="J13" s="343">
        <f t="shared" ref="J13:J20" si="5">F13*100/I13</f>
        <v>0.57645991081606585</v>
      </c>
      <c r="M13" s="310" t="s">
        <v>218</v>
      </c>
      <c r="N13" s="310">
        <f ca="1">10.44/(9.81*N11)</f>
        <v>82.783534014847604</v>
      </c>
      <c r="O13" s="373" t="s">
        <v>219</v>
      </c>
    </row>
    <row r="14" spans="1:15" x14ac:dyDescent="0.25">
      <c r="A14" s="468" t="s">
        <v>53</v>
      </c>
      <c r="B14" s="348">
        <v>31.5</v>
      </c>
      <c r="C14" s="349">
        <f t="shared" si="1"/>
        <v>3.15</v>
      </c>
      <c r="D14" s="338">
        <f>Statistik!C14</f>
        <v>3920</v>
      </c>
      <c r="E14" s="346">
        <f t="shared" si="2"/>
        <v>14590</v>
      </c>
      <c r="F14" s="340">
        <f>D14/$E$11</f>
        <v>0.25570776255707761</v>
      </c>
      <c r="G14" s="347">
        <f t="shared" si="0"/>
        <v>0.9517286366601434</v>
      </c>
      <c r="H14" s="342"/>
      <c r="I14" s="343">
        <f t="shared" si="4"/>
        <v>4.1632104163180852</v>
      </c>
      <c r="J14" s="343">
        <f t="shared" si="5"/>
        <v>6.1420811582044372</v>
      </c>
    </row>
    <row r="15" spans="1:15" x14ac:dyDescent="0.25">
      <c r="A15" s="469"/>
      <c r="B15" s="348">
        <v>16</v>
      </c>
      <c r="C15" s="349">
        <f t="shared" si="1"/>
        <v>1.6</v>
      </c>
      <c r="D15" s="338">
        <f>Statistik!C15</f>
        <v>3780</v>
      </c>
      <c r="E15" s="346">
        <f t="shared" si="2"/>
        <v>10670</v>
      </c>
      <c r="F15" s="340">
        <f t="shared" si="3"/>
        <v>0.24657534246575341</v>
      </c>
      <c r="G15" s="347">
        <f t="shared" si="0"/>
        <v>0.69602087410306579</v>
      </c>
      <c r="H15" s="342"/>
      <c r="I15" s="343">
        <f t="shared" si="4"/>
        <v>2.102659033821578</v>
      </c>
      <c r="J15" s="343">
        <f t="shared" si="5"/>
        <v>11.726834379685577</v>
      </c>
      <c r="M15" s="310" t="s">
        <v>220</v>
      </c>
      <c r="N15" s="310">
        <f ca="1">N13/N12</f>
        <v>2.6351501673609712E-3</v>
      </c>
      <c r="O15" s="373" t="s">
        <v>221</v>
      </c>
    </row>
    <row r="16" spans="1:15" x14ac:dyDescent="0.25">
      <c r="A16" s="469"/>
      <c r="B16" s="348">
        <v>8</v>
      </c>
      <c r="C16" s="349">
        <f t="shared" si="1"/>
        <v>0.8</v>
      </c>
      <c r="D16" s="338">
        <f>Statistik!C16</f>
        <v>2660</v>
      </c>
      <c r="E16" s="346">
        <f t="shared" si="2"/>
        <v>6890</v>
      </c>
      <c r="F16" s="340">
        <f t="shared" si="3"/>
        <v>0.17351598173515981</v>
      </c>
      <c r="G16" s="347">
        <f t="shared" si="0"/>
        <v>0.44944553163731243</v>
      </c>
      <c r="H16" s="342"/>
      <c r="I16" s="343">
        <f t="shared" si="4"/>
        <v>1.0587733840216291</v>
      </c>
      <c r="J16" s="343">
        <f t="shared" si="5"/>
        <v>16.388396644056094</v>
      </c>
      <c r="M16" s="376" t="s">
        <v>223</v>
      </c>
    </row>
    <row r="17" spans="1:11" x14ac:dyDescent="0.25">
      <c r="A17" s="469"/>
      <c r="B17" s="348">
        <v>4</v>
      </c>
      <c r="C17" s="349">
        <f t="shared" si="1"/>
        <v>0.4</v>
      </c>
      <c r="D17" s="338">
        <f>Statistik!C17</f>
        <v>1405</v>
      </c>
      <c r="E17" s="346">
        <f t="shared" si="2"/>
        <v>4230</v>
      </c>
      <c r="F17" s="340">
        <f>D17/$E$11</f>
        <v>9.165035877364644E-2</v>
      </c>
      <c r="G17" s="347">
        <f t="shared" si="0"/>
        <v>0.27592954990215263</v>
      </c>
      <c r="H17" s="342"/>
      <c r="I17" s="343">
        <f t="shared" si="4"/>
        <v>0.52975376210591196</v>
      </c>
      <c r="J17" s="343">
        <f>F17*100/I17</f>
        <v>17.300558359286004</v>
      </c>
    </row>
    <row r="18" spans="1:11" x14ac:dyDescent="0.25">
      <c r="A18" s="470"/>
      <c r="B18" s="348">
        <v>2</v>
      </c>
      <c r="C18" s="349">
        <f t="shared" si="1"/>
        <v>0.2</v>
      </c>
      <c r="D18" s="338">
        <f>Statistik!C18</f>
        <v>675</v>
      </c>
      <c r="E18" s="346">
        <f t="shared" si="2"/>
        <v>2825</v>
      </c>
      <c r="F18" s="340">
        <f t="shared" si="3"/>
        <v>4.4031311154598823E-2</v>
      </c>
      <c r="G18" s="347">
        <f t="shared" si="0"/>
        <v>0.18427919112850619</v>
      </c>
      <c r="H18" s="342"/>
      <c r="I18" s="343">
        <f t="shared" si="4"/>
        <v>0.26506054336140555</v>
      </c>
      <c r="J18" s="343">
        <f t="shared" si="5"/>
        <v>16.61179389290049</v>
      </c>
    </row>
    <row r="19" spans="1:11" x14ac:dyDescent="0.25">
      <c r="A19" s="471" t="s">
        <v>54</v>
      </c>
      <c r="B19" s="344">
        <v>1</v>
      </c>
      <c r="C19" s="345">
        <f t="shared" si="1"/>
        <v>0.1</v>
      </c>
      <c r="D19" s="338">
        <f>Statistik!C19</f>
        <v>600</v>
      </c>
      <c r="E19" s="346">
        <f t="shared" si="2"/>
        <v>2150</v>
      </c>
      <c r="F19" s="340">
        <f t="shared" si="3"/>
        <v>3.9138943248532287E-2</v>
      </c>
      <c r="G19" s="347">
        <f t="shared" si="0"/>
        <v>0.14024787997390736</v>
      </c>
      <c r="H19" s="342"/>
      <c r="I19" s="343">
        <f t="shared" si="4"/>
        <v>0.1326221665094986</v>
      </c>
      <c r="J19" s="343">
        <f t="shared" si="5"/>
        <v>29.511615047948336</v>
      </c>
    </row>
    <row r="20" spans="1:11" x14ac:dyDescent="0.25">
      <c r="A20" s="472"/>
      <c r="B20" s="344">
        <v>0.5</v>
      </c>
      <c r="C20" s="345">
        <f t="shared" si="1"/>
        <v>0.05</v>
      </c>
      <c r="D20" s="338">
        <f>Statistik!C20</f>
        <v>1090</v>
      </c>
      <c r="E20" s="346">
        <f t="shared" si="2"/>
        <v>1550</v>
      </c>
      <c r="F20" s="340">
        <f t="shared" si="3"/>
        <v>7.1102413568166989E-2</v>
      </c>
      <c r="G20" s="347">
        <f t="shared" si="0"/>
        <v>0.10110893672537508</v>
      </c>
      <c r="H20" s="342"/>
      <c r="I20" s="343">
        <f t="shared" si="4"/>
        <v>6.6357062528508273E-2</v>
      </c>
      <c r="J20" s="343">
        <f t="shared" si="5"/>
        <v>107.15123734963407</v>
      </c>
    </row>
    <row r="21" spans="1:11" x14ac:dyDescent="0.25">
      <c r="A21" s="472"/>
      <c r="B21" s="350">
        <v>0.25</v>
      </c>
      <c r="C21" s="351">
        <f t="shared" si="1"/>
        <v>2.5000000000000001E-2</v>
      </c>
      <c r="D21" s="338">
        <f>Statistik!C21</f>
        <v>270</v>
      </c>
      <c r="E21" s="346">
        <f t="shared" si="2"/>
        <v>460</v>
      </c>
      <c r="F21" s="340">
        <f t="shared" si="3"/>
        <v>1.7612524461839529E-2</v>
      </c>
      <c r="G21" s="347">
        <f t="shared" si="0"/>
        <v>3.0006523157208087E-2</v>
      </c>
      <c r="H21" s="342"/>
      <c r="I21" s="343">
        <f t="shared" si="4"/>
        <v>3.3201536841859614E-2</v>
      </c>
      <c r="J21" s="343">
        <f>F21*100/I21</f>
        <v>53.047316892976255</v>
      </c>
    </row>
    <row r="22" spans="1:11" x14ac:dyDescent="0.25">
      <c r="A22" s="472"/>
      <c r="B22" s="350">
        <v>0.125</v>
      </c>
      <c r="C22" s="351">
        <f t="shared" si="1"/>
        <v>1.2500000000000001E-2</v>
      </c>
      <c r="D22" s="338">
        <f>Statistik!C22</f>
        <v>85</v>
      </c>
      <c r="E22" s="346">
        <f t="shared" si="2"/>
        <v>190</v>
      </c>
      <c r="F22" s="340">
        <f t="shared" si="3"/>
        <v>5.5446836268754074E-3</v>
      </c>
      <c r="G22" s="347">
        <f t="shared" si="0"/>
        <v>1.2393998695368558E-2</v>
      </c>
      <c r="H22" s="342"/>
      <c r="I22" s="343">
        <f t="shared" si="4"/>
        <v>1.6612279185622081E-2</v>
      </c>
      <c r="J22" s="343">
        <f>F22*100/I22</f>
        <v>33.377019281462161</v>
      </c>
    </row>
    <row r="23" spans="1:11" x14ac:dyDescent="0.25">
      <c r="A23" s="473"/>
      <c r="B23" s="350">
        <v>6.3E-2</v>
      </c>
      <c r="C23" s="351">
        <f t="shared" si="1"/>
        <v>6.3E-3</v>
      </c>
      <c r="D23" s="338">
        <f>Statistik!C23</f>
        <v>105</v>
      </c>
      <c r="E23" s="346">
        <f t="shared" si="2"/>
        <v>105</v>
      </c>
      <c r="F23" s="340">
        <f t="shared" si="3"/>
        <v>6.8493150684931503E-3</v>
      </c>
      <c r="G23" s="347">
        <f t="shared" si="0"/>
        <v>6.8493150684931503E-3</v>
      </c>
      <c r="H23" s="342"/>
      <c r="I23" s="343">
        <f t="shared" si="4"/>
        <v>8.3513997492220722E-3</v>
      </c>
      <c r="J23" s="343">
        <f t="shared" ref="J23:J25" si="6">F23*100/I23</f>
        <v>82.013976987883495</v>
      </c>
    </row>
    <row r="24" spans="1:11" x14ac:dyDescent="0.25">
      <c r="A24" s="352" t="s">
        <v>55</v>
      </c>
      <c r="B24" s="353">
        <v>3.1E-2</v>
      </c>
      <c r="C24" s="354">
        <f t="shared" si="1"/>
        <v>3.0999999999999999E-3</v>
      </c>
      <c r="D24" s="338">
        <f>Statistik!C24</f>
        <v>0</v>
      </c>
      <c r="E24" s="346">
        <f t="shared" si="2"/>
        <v>0</v>
      </c>
      <c r="F24" s="340">
        <f t="shared" si="3"/>
        <v>0</v>
      </c>
      <c r="G24" s="347">
        <f t="shared" si="0"/>
        <v>0</v>
      </c>
      <c r="H24" s="342"/>
      <c r="I24" s="343">
        <f t="shared" si="4"/>
        <v>4.1523484406827604E-3</v>
      </c>
      <c r="J24" s="343">
        <f t="shared" si="6"/>
        <v>0</v>
      </c>
    </row>
    <row r="25" spans="1:11" x14ac:dyDescent="0.25">
      <c r="A25" s="352" t="s">
        <v>56</v>
      </c>
      <c r="B25" s="355">
        <v>3.8999999999999998E-3</v>
      </c>
      <c r="C25" s="356">
        <f t="shared" si="1"/>
        <v>3.8999999999999999E-4</v>
      </c>
      <c r="D25" s="338">
        <f>Statistik!C25</f>
        <v>0</v>
      </c>
      <c r="E25" s="346">
        <f>E26+D25</f>
        <v>0</v>
      </c>
      <c r="F25" s="340">
        <f t="shared" si="3"/>
        <v>0</v>
      </c>
      <c r="G25" s="347">
        <f>G26+F25</f>
        <v>0</v>
      </c>
      <c r="H25" s="342"/>
      <c r="I25" s="343">
        <f t="shared" si="4"/>
        <v>9.0822523688901678E-4</v>
      </c>
      <c r="J25" s="343">
        <f t="shared" si="6"/>
        <v>0</v>
      </c>
    </row>
    <row r="26" spans="1:11" ht="13.8" thickBot="1" x14ac:dyDescent="0.3">
      <c r="A26" s="357" t="s">
        <v>57</v>
      </c>
      <c r="B26" s="358">
        <v>6.0000000000000002E-5</v>
      </c>
      <c r="C26" s="359">
        <f t="shared" si="1"/>
        <v>6.0000000000000002E-6</v>
      </c>
      <c r="D26" s="360">
        <f>Statistik!C26</f>
        <v>0</v>
      </c>
      <c r="E26" s="361">
        <f>D26</f>
        <v>0</v>
      </c>
      <c r="F26" s="362">
        <f t="shared" si="3"/>
        <v>0</v>
      </c>
      <c r="G26" s="363">
        <f>F26</f>
        <v>0</v>
      </c>
      <c r="H26" s="342"/>
      <c r="I26" s="343">
        <f t="shared" si="4"/>
        <v>3.279367552225615E-5</v>
      </c>
      <c r="J26" s="343"/>
    </row>
    <row r="27" spans="1:11" ht="14.4" x14ac:dyDescent="0.3">
      <c r="I27" s="365" t="s">
        <v>206</v>
      </c>
      <c r="J27" s="366">
        <f>100/SUM(J11:J26)</f>
        <v>0.26748889907815238</v>
      </c>
    </row>
    <row r="28" spans="1:11" ht="14.4" x14ac:dyDescent="0.3">
      <c r="I28" s="367" t="s">
        <v>207</v>
      </c>
      <c r="J28" s="368">
        <v>6.1</v>
      </c>
      <c r="K28" s="310" t="s">
        <v>208</v>
      </c>
    </row>
    <row r="29" spans="1:11" x14ac:dyDescent="0.25">
      <c r="I29" s="369" t="s">
        <v>209</v>
      </c>
      <c r="J29" s="343">
        <f>[1]Daten!$L$14</f>
        <v>0.1778257819846718</v>
      </c>
      <c r="K29" s="310" t="s">
        <v>222</v>
      </c>
    </row>
    <row r="30" spans="1:11" x14ac:dyDescent="0.25">
      <c r="I30" s="369" t="s">
        <v>210</v>
      </c>
      <c r="J30" s="367">
        <f>J29/(1-J29)</f>
        <v>0.21628722731531397</v>
      </c>
    </row>
    <row r="31" spans="1:11" x14ac:dyDescent="0.25">
      <c r="I31" s="367">
        <f>1.99*10^4</f>
        <v>19900</v>
      </c>
      <c r="J31" s="369"/>
    </row>
    <row r="32" spans="1:11" ht="14.4" x14ac:dyDescent="0.3">
      <c r="I32" s="370" t="s">
        <v>211</v>
      </c>
      <c r="J32" s="371">
        <f>I31*(J27/100)^2*(1/J28^2)*(J30^3/(1+J30))</f>
        <v>3.1831815332845598E-5</v>
      </c>
      <c r="K32" s="372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0.99999999999999989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0.99999999999999989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0.99999999999999989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0.9517286366601434</v>
      </c>
      <c r="C6" s="38">
        <f t="shared" si="1"/>
        <v>4.8271363339856488E-2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-0.26439576930136582</v>
      </c>
      <c r="G6" s="28">
        <f t="shared" si="4"/>
        <v>0.38639847393055804</v>
      </c>
      <c r="I6" s="30"/>
    </row>
    <row r="7" spans="1:9" x14ac:dyDescent="0.25">
      <c r="A7" s="37">
        <f>Statistik!B15</f>
        <v>16</v>
      </c>
      <c r="B7" s="254">
        <f>Statistik!F15</f>
        <v>0.69602087410306579</v>
      </c>
      <c r="C7" s="38">
        <f t="shared" si="1"/>
        <v>0.25570776255707761</v>
      </c>
      <c r="D7" s="253">
        <f t="shared" si="0"/>
        <v>-4</v>
      </c>
      <c r="E7" s="252">
        <f t="shared" si="2"/>
        <v>-4.4886399617499588</v>
      </c>
      <c r="F7" s="29">
        <f t="shared" si="3"/>
        <v>-1.1477800815433683</v>
      </c>
      <c r="G7" s="28">
        <f t="shared" si="4"/>
        <v>0.86630812135631274</v>
      </c>
      <c r="I7" s="30"/>
    </row>
    <row r="8" spans="1:9" x14ac:dyDescent="0.25">
      <c r="A8" s="37">
        <f>Statistik!B16</f>
        <v>8</v>
      </c>
      <c r="B8" s="254">
        <f>Statistik!F16</f>
        <v>0.44944553163731243</v>
      </c>
      <c r="C8" s="38">
        <f t="shared" si="1"/>
        <v>0.24657534246575336</v>
      </c>
      <c r="D8" s="253">
        <f t="shared" si="0"/>
        <v>-3</v>
      </c>
      <c r="E8" s="252">
        <f t="shared" si="2"/>
        <v>-3.5</v>
      </c>
      <c r="F8" s="29">
        <f t="shared" si="3"/>
        <v>-0.86301369863013677</v>
      </c>
      <c r="G8" s="28">
        <f t="shared" si="4"/>
        <v>0.17898181851288453</v>
      </c>
      <c r="I8" s="30"/>
    </row>
    <row r="9" spans="1:9" x14ac:dyDescent="0.25">
      <c r="A9" s="37">
        <f>Statistik!B17</f>
        <v>4</v>
      </c>
      <c r="B9" s="254">
        <f>Statistik!F17</f>
        <v>0.27592954990215263</v>
      </c>
      <c r="C9" s="38">
        <f t="shared" si="1"/>
        <v>0.17351598173515981</v>
      </c>
      <c r="D9" s="253">
        <f t="shared" si="0"/>
        <v>-2</v>
      </c>
      <c r="E9" s="252">
        <f t="shared" si="2"/>
        <v>-2.5</v>
      </c>
      <c r="F9" s="29">
        <f t="shared" si="3"/>
        <v>-0.43378995433789952</v>
      </c>
      <c r="G9" s="28">
        <f t="shared" si="4"/>
        <v>3.801697592494812E-3</v>
      </c>
      <c r="I9" s="30"/>
    </row>
    <row r="10" spans="1:9" x14ac:dyDescent="0.25">
      <c r="A10" s="37">
        <f>Statistik!B18</f>
        <v>2</v>
      </c>
      <c r="B10" s="254">
        <f>Statistik!F18</f>
        <v>0.18427919112850619</v>
      </c>
      <c r="C10" s="38">
        <f t="shared" si="1"/>
        <v>9.165035877364644E-2</v>
      </c>
      <c r="D10" s="253">
        <f t="shared" si="0"/>
        <v>-1</v>
      </c>
      <c r="E10" s="252">
        <f t="shared" si="2"/>
        <v>-1.5</v>
      </c>
      <c r="F10" s="29">
        <f t="shared" si="3"/>
        <v>-0.13747553816046965</v>
      </c>
      <c r="G10" s="28">
        <f t="shared" si="4"/>
        <v>0.12079048573360768</v>
      </c>
      <c r="I10" s="30"/>
    </row>
    <row r="11" spans="1:9" x14ac:dyDescent="0.25">
      <c r="A11" s="37">
        <f>Statistik!B19</f>
        <v>1</v>
      </c>
      <c r="B11" s="254">
        <f>Statistik!F19</f>
        <v>0.14024787997390736</v>
      </c>
      <c r="C11" s="38">
        <f t="shared" si="1"/>
        <v>4.4031311154598823E-2</v>
      </c>
      <c r="D11" s="253">
        <f t="shared" si="0"/>
        <v>0</v>
      </c>
      <c r="E11" s="252">
        <f t="shared" si="2"/>
        <v>-0.5</v>
      </c>
      <c r="F11" s="29">
        <f t="shared" si="3"/>
        <v>-2.2015655577299412E-2</v>
      </c>
      <c r="G11" s="28">
        <f t="shared" si="4"/>
        <v>0.20315993837028529</v>
      </c>
      <c r="I11" s="30"/>
    </row>
    <row r="12" spans="1:9" x14ac:dyDescent="0.25">
      <c r="A12" s="37">
        <f>Statistik!B20</f>
        <v>0.5</v>
      </c>
      <c r="B12" s="254">
        <f>Statistik!F20</f>
        <v>0.10110893672537508</v>
      </c>
      <c r="C12" s="38">
        <f t="shared" si="1"/>
        <v>3.9138943248532287E-2</v>
      </c>
      <c r="D12" s="253">
        <f t="shared" si="0"/>
        <v>1</v>
      </c>
      <c r="E12" s="252">
        <f t="shared" si="2"/>
        <v>0.5</v>
      </c>
      <c r="F12" s="29">
        <f t="shared" si="3"/>
        <v>1.9569471624266144E-2</v>
      </c>
      <c r="G12" s="28">
        <f t="shared" si="4"/>
        <v>0.38786798468627237</v>
      </c>
      <c r="I12" s="30"/>
    </row>
    <row r="13" spans="1:9" x14ac:dyDescent="0.25">
      <c r="A13" s="37">
        <f>Statistik!B21</f>
        <v>0.25</v>
      </c>
      <c r="B13" s="254">
        <f>Statistik!F21</f>
        <v>3.0006523157208087E-2</v>
      </c>
      <c r="C13" s="38">
        <f t="shared" si="1"/>
        <v>7.1102413568166989E-2</v>
      </c>
      <c r="D13" s="253">
        <f t="shared" si="0"/>
        <v>2</v>
      </c>
      <c r="E13" s="252">
        <f t="shared" si="2"/>
        <v>1.5</v>
      </c>
      <c r="F13" s="29">
        <f t="shared" si="3"/>
        <v>0.10665362035225048</v>
      </c>
      <c r="G13" s="28">
        <f t="shared" si="4"/>
        <v>1.2233928265725886</v>
      </c>
    </row>
    <row r="14" spans="1:9" x14ac:dyDescent="0.25">
      <c r="A14" s="37">
        <f>Statistik!B22</f>
        <v>0.125</v>
      </c>
      <c r="B14" s="254">
        <f>Statistik!F22</f>
        <v>1.2393998695368558E-2</v>
      </c>
      <c r="C14" s="38">
        <f t="shared" si="1"/>
        <v>1.7612524461839529E-2</v>
      </c>
      <c r="D14" s="253">
        <f t="shared" si="0"/>
        <v>3</v>
      </c>
      <c r="E14" s="252">
        <f t="shared" si="2"/>
        <v>2.5</v>
      </c>
      <c r="F14" s="29">
        <f t="shared" si="3"/>
        <v>4.4031311154598823E-2</v>
      </c>
      <c r="G14" s="28">
        <f t="shared" si="4"/>
        <v>0.46676897540127654</v>
      </c>
    </row>
    <row r="15" spans="1:9" x14ac:dyDescent="0.25">
      <c r="A15" s="37">
        <f>Statistik!B23</f>
        <v>6.3E-2</v>
      </c>
      <c r="B15" s="254">
        <f>Statistik!F23</f>
        <v>6.8493150684931503E-3</v>
      </c>
      <c r="C15" s="38">
        <f t="shared" si="1"/>
        <v>5.5446836268754074E-3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1.9374522853841634E-2</v>
      </c>
      <c r="G15" s="28">
        <f t="shared" si="4"/>
        <v>0.20918706184179253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6.8493150684931503E-3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3.0822234025470487E-2</v>
      </c>
      <c r="G16" s="28">
        <f t="shared" si="4"/>
        <v>0.34996468031984268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-2.6480195375401117</v>
      </c>
      <c r="G19" s="3"/>
    </row>
    <row r="20" spans="1:8" x14ac:dyDescent="0.25">
      <c r="G20" s="33">
        <f>SUM(G3:G18)</f>
        <v>4.3966220643179161</v>
      </c>
    </row>
    <row r="21" spans="1:8" ht="18" thickBot="1" x14ac:dyDescent="0.35">
      <c r="C21" s="41" t="s">
        <v>75</v>
      </c>
      <c r="F21" s="42"/>
      <c r="G21" s="40">
        <f>SQRT(G20)</f>
        <v>2.0968123579180653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14.024787997390737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0.16647101649923626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4.8271363339856488E-2</v>
      </c>
      <c r="H20" s="87">
        <f>Statistik!E14</f>
        <v>0.25570776255707761</v>
      </c>
      <c r="I20" s="87">
        <f>Statistik!E15</f>
        <v>0.24657534246575341</v>
      </c>
      <c r="J20" s="87">
        <f>Statistik!E16</f>
        <v>0.17351598173515981</v>
      </c>
      <c r="K20" s="87">
        <f>Statistik!E17</f>
        <v>9.165035877364644E-2</v>
      </c>
      <c r="L20" s="87">
        <f>Statistik!E18</f>
        <v>4.4031311154598823E-2</v>
      </c>
      <c r="M20" s="87">
        <f>Statistik!E19</f>
        <v>3.9138943248532287E-2</v>
      </c>
      <c r="N20" s="87">
        <f>Statistik!E20</f>
        <v>7.1102413568166989E-2</v>
      </c>
      <c r="O20" s="87">
        <f>Statistik!E21</f>
        <v>1.7612524461839529E-2</v>
      </c>
      <c r="P20" s="87">
        <f>Statistik!E22</f>
        <v>5.5446836268754074E-3</v>
      </c>
      <c r="Q20" s="87">
        <f>Statistik!E23</f>
        <v>6.8493150684931503E-3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4.8271363339856488E-2</v>
      </c>
      <c r="H15" s="124">
        <f>'Eintrag_Yu&amp;Stand'!H20</f>
        <v>0.25570776255707761</v>
      </c>
      <c r="I15" s="124">
        <f>'Eintrag_Yu&amp;Stand'!I20</f>
        <v>0.24657534246575341</v>
      </c>
      <c r="J15" s="124">
        <f>'Eintrag_Yu&amp;Stand'!J20</f>
        <v>0.17351598173515981</v>
      </c>
      <c r="K15" s="125">
        <f>'Eintrag_Yu&amp;Stand'!K20</f>
        <v>9.165035877364644E-2</v>
      </c>
      <c r="L15" s="124">
        <f>'Eintrag_Yu&amp;Stand'!L20</f>
        <v>4.4031311154598823E-2</v>
      </c>
      <c r="M15" s="124">
        <f>'Eintrag_Yu&amp;Stand'!M20</f>
        <v>3.9138943248532287E-2</v>
      </c>
      <c r="N15" s="124">
        <f>'Eintrag_Yu&amp;Stand'!N20</f>
        <v>7.1102413568166989E-2</v>
      </c>
      <c r="O15" s="124">
        <f>'Eintrag_Yu&amp;Stand'!O20</f>
        <v>1.7612524461839529E-2</v>
      </c>
      <c r="P15" s="124">
        <f>'Eintrag_Yu&amp;Stand'!P20</f>
        <v>5.5446836268754074E-3</v>
      </c>
      <c r="Q15" s="124">
        <f>'Eintrag_Yu&amp;Stand'!Q20</f>
        <v>6.8493150684931503E-3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-4.7697040513424195E-3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-1.165094838831277E-2</v>
      </c>
      <c r="H296" s="178">
        <f t="shared" si="156"/>
        <v>-2.329996323329173E-2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-1.0448614050371894E-2</v>
      </c>
      <c r="H297" s="178">
        <f t="shared" si="156"/>
        <v>-4.3431563361438205E-2</v>
      </c>
      <c r="I297" s="178">
        <f t="shared" si="156"/>
        <v>-1.653282552931528E-2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-5.9104977518936262E-3</v>
      </c>
      <c r="H298" s="179">
        <f t="shared" si="156"/>
        <v>-2.9235311290300877E-2</v>
      </c>
      <c r="I298" s="179">
        <f t="shared" si="156"/>
        <v>-2.2336162059086843E-2</v>
      </c>
      <c r="J298" s="179">
        <f t="shared" si="156"/>
        <v>-6.1451375313989346E-3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-2.896605741180564E-3</v>
      </c>
      <c r="H299" s="179">
        <f t="shared" si="156"/>
        <v>-1.5042009282976374E-2</v>
      </c>
      <c r="I299" s="179">
        <f t="shared" si="156"/>
        <v>-1.3580309237149328E-2</v>
      </c>
      <c r="J299" s="179">
        <f t="shared" si="156"/>
        <v>-7.5513715146379012E-3</v>
      </c>
      <c r="K299" s="179">
        <f t="shared" si="156"/>
        <v>-1.5593864036444664E-3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-2.5903136827916309E-3</v>
      </c>
      <c r="H300" s="179">
        <f t="shared" si="160"/>
        <v>-1.3639272679192566E-2</v>
      </c>
      <c r="I300" s="179">
        <f t="shared" si="160"/>
        <v>-1.2903125366568456E-2</v>
      </c>
      <c r="J300" s="179">
        <f t="shared" si="160"/>
        <v>-8.4946790289987563E-3</v>
      </c>
      <c r="K300" s="179">
        <f t="shared" si="160"/>
        <v>-3.5454225490614034E-3</v>
      </c>
      <c r="L300" s="179">
        <f t="shared" si="160"/>
        <v>-6.6593013678767235E-4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-4.7150378778426242E-3</v>
      </c>
      <c r="H301" s="179">
        <f t="shared" si="160"/>
        <v>-2.4927685368991169E-2</v>
      </c>
      <c r="I301" s="179">
        <f t="shared" si="160"/>
        <v>-2.3898555412483685E-2</v>
      </c>
      <c r="J301" s="179">
        <f t="shared" si="160"/>
        <v>-1.6495291749483498E-2</v>
      </c>
      <c r="K301" s="179">
        <f t="shared" si="160"/>
        <v>-8.1511129066166328E-3</v>
      </c>
      <c r="L301" s="179">
        <f t="shared" si="160"/>
        <v>-3.0943590041185381E-3</v>
      </c>
      <c r="M301" s="179">
        <f t="shared" si="160"/>
        <v>-1.0753538505163896E-3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-1.1687863982482486E-3</v>
      </c>
      <c r="H302" s="179">
        <f t="shared" si="160"/>
        <v>-6.1869527521803041E-3</v>
      </c>
      <c r="I302" s="179">
        <f t="shared" si="160"/>
        <v>-5.9546518698544854E-3</v>
      </c>
      <c r="J302" s="179">
        <f t="shared" si="160"/>
        <v>-4.1658032370384401E-3</v>
      </c>
      <c r="K302" s="179">
        <f t="shared" si="160"/>
        <v>-2.1582013261938903E-3</v>
      </c>
      <c r="L302" s="179">
        <f t="shared" si="160"/>
        <v>-9.7002208836780924E-4</v>
      </c>
      <c r="M302" s="179">
        <f t="shared" si="160"/>
        <v>-6.8132675320041209E-4</v>
      </c>
      <c r="N302" s="179">
        <f t="shared" si="160"/>
        <v>-4.8390923273237534E-4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-3.6805875747681716E-4</v>
      </c>
      <c r="H303" s="179">
        <f t="shared" si="160"/>
        <v>-1.9491472867683504E-3</v>
      </c>
      <c r="I303" s="179">
        <f t="shared" si="160"/>
        <v>-1.8782294600663719E-3</v>
      </c>
      <c r="J303" s="179">
        <f t="shared" si="160"/>
        <v>-1.3191718477112474E-3</v>
      </c>
      <c r="K303" s="179">
        <f t="shared" si="160"/>
        <v>-6.9270544637053152E-4</v>
      </c>
      <c r="L303" s="179">
        <f t="shared" si="160"/>
        <v>-3.264183500471186E-4</v>
      </c>
      <c r="M303" s="179">
        <f t="shared" si="160"/>
        <v>-2.7144651032514824E-4</v>
      </c>
      <c r="N303" s="179">
        <f t="shared" si="160"/>
        <v>-3.8966002274085299E-4</v>
      </c>
      <c r="O303" s="179">
        <f t="shared" si="160"/>
        <v>-3.7736041084634771E-5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-4.547189834388294E-4</v>
      </c>
      <c r="H304" s="179">
        <f t="shared" si="164"/>
        <v>-2.4084683310581921E-3</v>
      </c>
      <c r="I304" s="179">
        <f t="shared" si="164"/>
        <v>-2.321789702861724E-3</v>
      </c>
      <c r="J304" s="179">
        <f t="shared" si="164"/>
        <v>-1.6326885491220364E-3</v>
      </c>
      <c r="K304" s="179">
        <f t="shared" si="164"/>
        <v>-8.606976861021793E-4</v>
      </c>
      <c r="L304" s="179">
        <f t="shared" si="164"/>
        <v>-4.1105169005981902E-4</v>
      </c>
      <c r="M304" s="179">
        <f t="shared" si="164"/>
        <v>-3.58280906020399E-4</v>
      </c>
      <c r="N304" s="179">
        <f t="shared" si="164"/>
        <v>-6.0833485556372813E-4</v>
      </c>
      <c r="O304" s="179">
        <f t="shared" si="164"/>
        <v>-1.1865413614668776E-4</v>
      </c>
      <c r="P304" s="179">
        <f t="shared" si="164"/>
        <v>-1.4350903004480144E-5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1.6900415440852812E-4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1.0248539432965588E-3</v>
      </c>
      <c r="H423" s="179">
        <f t="shared" si="258"/>
        <v>-3.46646279276838E-5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7.2609002476959077E-4</v>
      </c>
      <c r="H424" s="179">
        <f t="shared" si="258"/>
        <v>-1.5834455069852239E-3</v>
      </c>
      <c r="I424" s="179">
        <f t="shared" si="258"/>
        <v>-2.0632123694748413E-4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1.5200197583082188E-4</v>
      </c>
      <c r="H425" s="179">
        <f t="shared" si="258"/>
        <v>-2.6611923475175509E-3</v>
      </c>
      <c r="I425" s="179">
        <f t="shared" si="258"/>
        <v>-1.5488818776305886E-3</v>
      </c>
      <c r="J425" s="179">
        <f t="shared" si="258"/>
        <v>-8.5931849744561392E-5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-7.4394870218355734E-6</v>
      </c>
      <c r="H426" s="179">
        <f t="shared" si="258"/>
        <v>-1.887661355490647E-3</v>
      </c>
      <c r="I426" s="179">
        <f t="shared" si="258"/>
        <v>-1.5300143106551929E-3</v>
      </c>
      <c r="J426" s="179">
        <f t="shared" si="258"/>
        <v>-4.3765559104579625E-4</v>
      </c>
      <c r="K426" s="179">
        <f t="shared" si="258"/>
        <v>-1.2683976563410306E-5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-1.4437340950035104E-5</v>
      </c>
      <c r="H427" s="179">
        <f t="shared" si="262"/>
        <v>-1.7892438881400212E-3</v>
      </c>
      <c r="I427" s="179">
        <f t="shared" si="262"/>
        <v>-1.588074081943605E-3</v>
      </c>
      <c r="J427" s="179">
        <f t="shared" si="262"/>
        <v>-6.3494838532349119E-4</v>
      </c>
      <c r="K427" s="179">
        <f t="shared" si="262"/>
        <v>-8.3331656574277293E-5</v>
      </c>
      <c r="L427" s="179">
        <f t="shared" si="262"/>
        <v>-5.56504602304357E-7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6.5888984625860151E-5</v>
      </c>
      <c r="H428" s="179">
        <f t="shared" si="262"/>
        <v>-2.808505039639757E-3</v>
      </c>
      <c r="I428" s="179">
        <f t="shared" si="262"/>
        <v>-2.54086174257343E-3</v>
      </c>
      <c r="J428" s="179">
        <f t="shared" si="262"/>
        <v>-1.002324566196361E-3</v>
      </c>
      <c r="K428" s="179">
        <f t="shared" si="262"/>
        <v>-9.316476475827101E-5</v>
      </c>
      <c r="L428" s="179">
        <f t="shared" si="262"/>
        <v>3.7494272193626244E-5</v>
      </c>
      <c r="M428" s="179">
        <f t="shared" si="262"/>
        <v>5.8711922585828555E-6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-2.1959326009361252E-5</v>
      </c>
      <c r="H429" s="179">
        <f t="shared" si="262"/>
        <v>-9.016318580540465E-4</v>
      </c>
      <c r="I429" s="179">
        <f t="shared" si="262"/>
        <v>-8.3217258946525921E-4</v>
      </c>
      <c r="J429" s="179">
        <f t="shared" si="262"/>
        <v>-3.935081741081799E-4</v>
      </c>
      <c r="K429" s="179">
        <f t="shared" si="262"/>
        <v>-9.4806155908334013E-5</v>
      </c>
      <c r="L429" s="179">
        <f t="shared" si="262"/>
        <v>-1.4254791714178814E-5</v>
      </c>
      <c r="M429" s="179">
        <f t="shared" si="262"/>
        <v>-6.5647095340669809E-6</v>
      </c>
      <c r="N429" s="179">
        <f t="shared" si="262"/>
        <v>-4.4213672314634159E-6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-9.6423298689274921E-6</v>
      </c>
      <c r="H430" s="179">
        <f t="shared" si="262"/>
        <v>-2.9881061785119175E-4</v>
      </c>
      <c r="I430" s="179">
        <f t="shared" si="262"/>
        <v>-2.7710231274231874E-4</v>
      </c>
      <c r="J430" s="179">
        <f t="shared" si="262"/>
        <v>-1.3524727448774475E-4</v>
      </c>
      <c r="K430" s="179">
        <f t="shared" si="262"/>
        <v>-3.6139291787457715E-5</v>
      </c>
      <c r="L430" s="179">
        <f t="shared" si="262"/>
        <v>-7.4537581620125574E-6</v>
      </c>
      <c r="M430" s="179">
        <f t="shared" si="262"/>
        <v>-5.0724260105730034E-6</v>
      </c>
      <c r="N430" s="179">
        <f t="shared" si="262"/>
        <v>-1.1433996259314671E-5</v>
      </c>
      <c r="O430" s="179">
        <f t="shared" si="262"/>
        <v>-7.7786976633209008E-8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-1.1551854582056611E-5</v>
      </c>
      <c r="H431" s="179">
        <f t="shared" si="264"/>
        <v>-3.6749986182737387E-4</v>
      </c>
      <c r="I431" s="179">
        <f t="shared" si="264"/>
        <v>-3.410908246981217E-4</v>
      </c>
      <c r="J431" s="179">
        <f t="shared" si="264"/>
        <v>-1.6655685500503817E-4</v>
      </c>
      <c r="K431" s="179">
        <f t="shared" si="264"/>
        <v>-4.4547384706037858E-5</v>
      </c>
      <c r="L431" s="179">
        <f t="shared" si="264"/>
        <v>-9.2591179842798614E-6</v>
      </c>
      <c r="M431" s="179">
        <f t="shared" si="264"/>
        <v>-6.8612623503858284E-6</v>
      </c>
      <c r="N431" s="179">
        <f t="shared" si="264"/>
        <v>-2.1714683416610744E-5</v>
      </c>
      <c r="O431" s="179">
        <f t="shared" si="264"/>
        <v>-5.6904380665378604E-7</v>
      </c>
      <c r="P431" s="179">
        <f t="shared" si="264"/>
        <v>3.1230032114044792E-9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1.6210651486736027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1.5425695198823763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1.4568510750684607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1.3980708006506393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1.3765790961484659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1.3739009495026295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1.3126672001000441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1.3297965268780794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1.4115116744058542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1.4428903490580778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1.4680372860132105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1.4532113461671345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1.574883478852906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0.12174034378257169</v>
      </c>
      <c r="G552" s="175">
        <f t="shared" si="358"/>
        <v>6.6643439083957229E-2</v>
      </c>
      <c r="H552" s="175">
        <f t="shared" si="358"/>
        <v>1.9105740620372794E-2</v>
      </c>
      <c r="I552" s="175">
        <f t="shared" si="358"/>
        <v>4.9981297823200989E-3</v>
      </c>
      <c r="J552" s="175">
        <f t="shared" si="358"/>
        <v>1.2506372507783085E-3</v>
      </c>
      <c r="K552" s="175">
        <f t="shared" si="358"/>
        <v>3.1314096547852748E-4</v>
      </c>
      <c r="L552" s="175">
        <f t="shared" si="358"/>
        <v>7.5986035685962568E-5</v>
      </c>
      <c r="M552" s="175">
        <f t="shared" si="358"/>
        <v>1.9164830069731335E-5</v>
      </c>
      <c r="N552" s="175">
        <f t="shared" si="358"/>
        <v>4.9875630313831653E-6</v>
      </c>
      <c r="O552" s="175">
        <f t="shared" si="358"/>
        <v>1.2657303386812842E-6</v>
      </c>
      <c r="P552" s="175">
        <f t="shared" si="358"/>
        <v>3.2020535908199737E-7</v>
      </c>
      <c r="Q552" s="175">
        <f t="shared" si="358"/>
        <v>8.0772424622615214E-8</v>
      </c>
      <c r="R552" s="175">
        <f t="shared" si="358"/>
        <v>2.0679644229836322E-8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0.1087564651978313</v>
      </c>
      <c r="H553" s="179">
        <f t="shared" si="358"/>
        <v>6.2029539702367208E-2</v>
      </c>
      <c r="I553" s="179">
        <f t="shared" si="358"/>
        <v>1.8995249085297563E-2</v>
      </c>
      <c r="J553" s="179">
        <f t="shared" si="358"/>
        <v>4.9424033711211587E-3</v>
      </c>
      <c r="K553" s="179">
        <f t="shared" si="358"/>
        <v>1.2489683899587964E-3</v>
      </c>
      <c r="L553" s="179">
        <f t="shared" si="358"/>
        <v>3.0369536774897676E-4</v>
      </c>
      <c r="M553" s="179">
        <f t="shared" si="358"/>
        <v>7.6644594883869006E-5</v>
      </c>
      <c r="N553" s="179">
        <f t="shared" si="358"/>
        <v>1.9949468956879536E-5</v>
      </c>
      <c r="O553" s="179">
        <f t="shared" si="358"/>
        <v>5.062874807550264E-6</v>
      </c>
      <c r="P553" s="179">
        <f t="shared" si="358"/>
        <v>1.2808186275493254E-6</v>
      </c>
      <c r="Q553" s="179">
        <f t="shared" si="358"/>
        <v>3.2308951390942221E-7</v>
      </c>
      <c r="R553" s="179">
        <f t="shared" si="358"/>
        <v>8.2718567404958503E-8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0.12217417938537276</v>
      </c>
      <c r="G554" s="179">
        <f t="shared" si="358"/>
        <v>0</v>
      </c>
      <c r="H554" s="179">
        <f t="shared" si="358"/>
        <v>9.4755791263903211E-2</v>
      </c>
      <c r="I554" s="179">
        <f t="shared" si="358"/>
        <v>5.9155658481630138E-2</v>
      </c>
      <c r="J554" s="179">
        <f t="shared" si="358"/>
        <v>1.8462561890086968E-2</v>
      </c>
      <c r="K554" s="179">
        <f t="shared" si="358"/>
        <v>4.8586890321500971E-3</v>
      </c>
      <c r="L554" s="179">
        <f t="shared" si="358"/>
        <v>1.1916345287322932E-3</v>
      </c>
      <c r="M554" s="179">
        <f t="shared" si="358"/>
        <v>3.0150105896964148E-4</v>
      </c>
      <c r="N554" s="179">
        <f t="shared" si="358"/>
        <v>7.8524108419720124E-5</v>
      </c>
      <c r="O554" s="179">
        <f t="shared" si="358"/>
        <v>1.9930602326194435E-5</v>
      </c>
      <c r="P554" s="179">
        <f t="shared" si="358"/>
        <v>5.0422320223515628E-6</v>
      </c>
      <c r="Q554" s="179">
        <f t="shared" si="358"/>
        <v>1.2719229910152596E-6</v>
      </c>
      <c r="R554" s="179">
        <f t="shared" si="358"/>
        <v>3.2564299151904993E-7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0.48889035208154341</v>
      </c>
      <c r="G555" s="179">
        <f t="shared" si="358"/>
        <v>0.1157148932617659</v>
      </c>
      <c r="H555" s="179">
        <f t="shared" si="358"/>
        <v>0</v>
      </c>
      <c r="I555" s="179">
        <f t="shared" si="358"/>
        <v>8.3467808325674533E-2</v>
      </c>
      <c r="J555" s="179">
        <f t="shared" si="358"/>
        <v>5.776936145684964E-2</v>
      </c>
      <c r="K555" s="179">
        <f t="shared" si="358"/>
        <v>1.8430567532888353E-2</v>
      </c>
      <c r="L555" s="179">
        <f t="shared" si="358"/>
        <v>4.7000594119785584E-3</v>
      </c>
      <c r="M555" s="179">
        <f t="shared" si="358"/>
        <v>1.2021962893418333E-3</v>
      </c>
      <c r="N555" s="179">
        <f t="shared" si="358"/>
        <v>3.1389799640245717E-4</v>
      </c>
      <c r="O555" s="179">
        <f t="shared" si="358"/>
        <v>7.971074112154206E-5</v>
      </c>
      <c r="P555" s="179">
        <f t="shared" si="358"/>
        <v>2.0168227819034275E-5</v>
      </c>
      <c r="Q555" s="179">
        <f t="shared" si="358"/>
        <v>5.0876460674649429E-6</v>
      </c>
      <c r="R555" s="179">
        <f t="shared" si="358"/>
        <v>1.3025696037637802E-6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0.74749134311985255</v>
      </c>
      <c r="G556" s="179">
        <f t="shared" si="358"/>
        <v>0.46773436571263993</v>
      </c>
      <c r="H556" s="179">
        <f t="shared" si="358"/>
        <v>9.7374832217115209E-2</v>
      </c>
      <c r="I556" s="179">
        <f t="shared" si="358"/>
        <v>0</v>
      </c>
      <c r="J556" s="179">
        <f t="shared" si="358"/>
        <v>8.0506941086914127E-2</v>
      </c>
      <c r="K556" s="179">
        <f t="shared" si="358"/>
        <v>5.6413064608000704E-2</v>
      </c>
      <c r="L556" s="179">
        <f t="shared" si="358"/>
        <v>1.7168001729114389E-2</v>
      </c>
      <c r="M556" s="179">
        <f t="shared" si="358"/>
        <v>4.6003587910070235E-3</v>
      </c>
      <c r="N556" s="179">
        <f t="shared" si="358"/>
        <v>1.2136317544115711E-3</v>
      </c>
      <c r="O556" s="179">
        <f t="shared" si="358"/>
        <v>3.0878111864093458E-4</v>
      </c>
      <c r="P556" s="179">
        <f t="shared" si="358"/>
        <v>7.8161097161234352E-5</v>
      </c>
      <c r="Q556" s="179">
        <f t="shared" si="358"/>
        <v>1.9718912313226754E-5</v>
      </c>
      <c r="R556" s="179">
        <f t="shared" si="358"/>
        <v>5.0486940853709429E-6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0.88045983127910343</v>
      </c>
      <c r="G557" s="179">
        <f t="shared" si="358"/>
        <v>0.73945694117912664</v>
      </c>
      <c r="H557" s="179">
        <f t="shared" si="358"/>
        <v>0.44574876498702548</v>
      </c>
      <c r="I557" s="179">
        <f t="shared" si="358"/>
        <v>9.4683689106875649E-2</v>
      </c>
      <c r="J557" s="179">
        <f t="shared" si="358"/>
        <v>0</v>
      </c>
      <c r="K557" s="179">
        <f t="shared" si="358"/>
        <v>8.0017912359912707E-2</v>
      </c>
      <c r="L557" s="179">
        <f t="shared" si="358"/>
        <v>5.2260680974584209E-2</v>
      </c>
      <c r="M557" s="179">
        <f t="shared" si="358"/>
        <v>1.7378884568204526E-2</v>
      </c>
      <c r="N557" s="179">
        <f t="shared" si="358"/>
        <v>4.8030825881032876E-3</v>
      </c>
      <c r="O557" s="179">
        <f t="shared" si="358"/>
        <v>1.2322033326066623E-3</v>
      </c>
      <c r="P557" s="179">
        <f t="shared" si="358"/>
        <v>3.1247252213077801E-4</v>
      </c>
      <c r="Q557" s="179">
        <f t="shared" si="358"/>
        <v>7.8864498372657795E-5</v>
      </c>
      <c r="R557" s="179">
        <f t="shared" si="358"/>
        <v>2.0194205644809046E-5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0.94253235422245507</v>
      </c>
      <c r="G558" s="179">
        <f t="shared" si="358"/>
        <v>0.87671706593705678</v>
      </c>
      <c r="H558" s="179">
        <f t="shared" si="358"/>
        <v>0.72640074064162719</v>
      </c>
      <c r="I558" s="179">
        <f t="shared" si="358"/>
        <v>0.436124587606179</v>
      </c>
      <c r="J558" s="179">
        <f t="shared" si="358"/>
        <v>9.1224958768346617E-2</v>
      </c>
      <c r="K558" s="179">
        <f t="shared" si="358"/>
        <v>0</v>
      </c>
      <c r="L558" s="179">
        <f t="shared" si="358"/>
        <v>6.8575494014634322E-2</v>
      </c>
      <c r="M558" s="179">
        <f t="shared" si="358"/>
        <v>5.3478514891301294E-2</v>
      </c>
      <c r="N558" s="179">
        <f t="shared" si="358"/>
        <v>1.8326084823084586E-2</v>
      </c>
      <c r="O558" s="179">
        <f t="shared" si="358"/>
        <v>4.879719601125999E-3</v>
      </c>
      <c r="P558" s="179">
        <f t="shared" si="358"/>
        <v>1.2470656105931478E-3</v>
      </c>
      <c r="Q558" s="179">
        <f t="shared" si="358"/>
        <v>3.1527705458135391E-4</v>
      </c>
      <c r="R558" s="179">
        <f t="shared" si="358"/>
        <v>8.0767630071341287E-5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0.97191429522955763</v>
      </c>
      <c r="G559" s="179">
        <f t="shared" si="358"/>
        <v>0.94082042869652838</v>
      </c>
      <c r="H559" s="179">
        <f t="shared" si="358"/>
        <v>0.87075788687365197</v>
      </c>
      <c r="I559" s="179">
        <f t="shared" si="358"/>
        <v>0.72056035201196611</v>
      </c>
      <c r="J559" s="179">
        <f t="shared" si="358"/>
        <v>0.42899323493729641</v>
      </c>
      <c r="K559" s="179">
        <f t="shared" si="358"/>
        <v>9.0786768691525105E-2</v>
      </c>
      <c r="L559" s="179">
        <f t="shared" si="358"/>
        <v>0</v>
      </c>
      <c r="M559" s="179">
        <f t="shared" si="358"/>
        <v>7.182820077548388E-2</v>
      </c>
      <c r="N559" s="179">
        <f t="shared" si="358"/>
        <v>5.8728037219958978E-2</v>
      </c>
      <c r="O559" s="179">
        <f t="shared" si="358"/>
        <v>1.867108879965149E-2</v>
      </c>
      <c r="P559" s="179">
        <f t="shared" si="358"/>
        <v>4.9407915245241237E-3</v>
      </c>
      <c r="Q559" s="179">
        <f t="shared" si="358"/>
        <v>1.2581337931755457E-3</v>
      </c>
      <c r="R559" s="179">
        <f t="shared" si="358"/>
        <v>3.229214824332117E-4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0.98612772002347193</v>
      </c>
      <c r="G560" s="179">
        <f t="shared" si="358"/>
        <v>0.97110894286158156</v>
      </c>
      <c r="H560" s="179">
        <f t="shared" si="358"/>
        <v>0.93814514818056227</v>
      </c>
      <c r="I560" s="179">
        <f t="shared" si="358"/>
        <v>0.86828966716389933</v>
      </c>
      <c r="J560" s="179">
        <f t="shared" si="358"/>
        <v>0.71629388527904525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0.42807433238527981</v>
      </c>
      <c r="L560" s="179">
        <f t="shared" si="358"/>
        <v>8.0285648355837819E-2</v>
      </c>
      <c r="M560" s="179">
        <f t="shared" si="358"/>
        <v>0</v>
      </c>
      <c r="N560" s="179">
        <f t="shared" si="358"/>
        <v>8.6802901763678442E-2</v>
      </c>
      <c r="O560" s="179">
        <f t="shared" si="358"/>
        <v>6.055305416384682E-2</v>
      </c>
      <c r="P560" s="179">
        <f t="shared" si="358"/>
        <v>1.8942148391796861E-2</v>
      </c>
      <c r="Q560" s="179">
        <f t="shared" si="358"/>
        <v>4.9825288488527979E-3</v>
      </c>
      <c r="R560" s="179">
        <f t="shared" si="358"/>
        <v>1.2892391986789068E-3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0.9931075332715007</v>
      </c>
      <c r="G561" s="179">
        <f t="shared" si="358"/>
        <v>0.98573894939475504</v>
      </c>
      <c r="H561" s="179">
        <f t="shared" si="358"/>
        <v>0.96986639616896764</v>
      </c>
      <c r="I561" s="179">
        <f t="shared" si="358"/>
        <v>0.93713253239350003</v>
      </c>
      <c r="J561" s="179">
        <f t="shared" si="358"/>
        <v>0.86642207792830928</v>
      </c>
      <c r="K561" s="179">
        <f t="shared" si="358"/>
        <v>0.715742213198866</v>
      </c>
      <c r="L561" s="179">
        <f t="shared" si="358"/>
        <v>0.40488494715054646</v>
      </c>
      <c r="M561" s="179">
        <f t="shared" si="358"/>
        <v>8.3321794417729939E-2</v>
      </c>
      <c r="N561" s="179">
        <f t="shared" si="358"/>
        <v>0</v>
      </c>
      <c r="O561" s="179">
        <f t="shared" si="358"/>
        <v>9.233233778590054E-2</v>
      </c>
      <c r="P561" s="179">
        <f t="shared" si="358"/>
        <v>6.1956568025763402E-2</v>
      </c>
      <c r="Q561" s="179">
        <f t="shared" si="358"/>
        <v>1.906578757466976E-2</v>
      </c>
      <c r="R561" s="179">
        <f t="shared" si="358"/>
        <v>5.1158751026838551E-3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0.9965648112128227</v>
      </c>
      <c r="G562" s="179">
        <f t="shared" si="358"/>
        <v>0.99291677378735843</v>
      </c>
      <c r="H562" s="179">
        <f t="shared" si="358"/>
        <v>0.98514364332627791</v>
      </c>
      <c r="I562" s="179">
        <f t="shared" si="358"/>
        <v>0.96942802088107061</v>
      </c>
      <c r="J562" s="179">
        <f t="shared" si="358"/>
        <v>0.93633336773868026</v>
      </c>
      <c r="K562" s="179">
        <f t="shared" si="358"/>
        <v>0.86618179807698015</v>
      </c>
      <c r="L562" s="179">
        <f t="shared" si="358"/>
        <v>0.70164183156662641</v>
      </c>
      <c r="M562" s="179">
        <f t="shared" si="358"/>
        <v>0.41183548163092781</v>
      </c>
      <c r="N562" s="179">
        <f t="shared" si="358"/>
        <v>9.6796861796316136E-2</v>
      </c>
      <c r="O562" s="179">
        <f t="shared" si="358"/>
        <v>0</v>
      </c>
      <c r="P562" s="179">
        <f t="shared" si="358"/>
        <v>9.6681817284554161E-2</v>
      </c>
      <c r="Q562" s="179">
        <f t="shared" si="358"/>
        <v>6.1822425162538469E-2</v>
      </c>
      <c r="R562" s="179">
        <f t="shared" si="358"/>
        <v>1.9750758275084063E-2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0.99828518237218256</v>
      </c>
      <c r="G563" s="179">
        <f t="shared" si="358"/>
        <v>0.99647035611509516</v>
      </c>
      <c r="H563" s="179">
        <f t="shared" si="358"/>
        <v>0.9926258722722433</v>
      </c>
      <c r="I563" s="179">
        <f t="shared" si="358"/>
        <v>0.98494286214723159</v>
      </c>
      <c r="J563" s="179">
        <f t="shared" si="358"/>
        <v>0.96907000656830322</v>
      </c>
      <c r="K563" s="179">
        <f t="shared" si="358"/>
        <v>0.93623124829355164</v>
      </c>
      <c r="L563" s="179">
        <f t="shared" si="358"/>
        <v>0.86012882482866826</v>
      </c>
      <c r="M563" s="179">
        <f t="shared" si="358"/>
        <v>0.70590804983728672</v>
      </c>
      <c r="N563" s="179">
        <f t="shared" si="358"/>
        <v>0.44038016735193392</v>
      </c>
      <c r="O563" s="179">
        <f t="shared" si="358"/>
        <v>0.10159150766985194</v>
      </c>
      <c r="P563" s="179">
        <f t="shared" si="358"/>
        <v>0</v>
      </c>
      <c r="Q563" s="179">
        <f t="shared" si="358"/>
        <v>9.3676182465972799E-2</v>
      </c>
      <c r="R563" s="179">
        <f t="shared" si="358"/>
        <v>6.6657741677076263E-2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0.99913642799977243</v>
      </c>
      <c r="G564" s="179">
        <f t="shared" si="358"/>
        <v>0.99822406940998276</v>
      </c>
      <c r="H564" s="179">
        <f t="shared" si="358"/>
        <v>0.99629712685049643</v>
      </c>
      <c r="I564" s="179">
        <f t="shared" si="358"/>
        <v>0.99247001310097771</v>
      </c>
      <c r="J564" s="179">
        <f t="shared" si="358"/>
        <v>0.98465137054131602</v>
      </c>
      <c r="K564" s="179">
        <f t="shared" si="358"/>
        <v>0.96876906488520198</v>
      </c>
      <c r="L564" s="179">
        <f t="shared" si="358"/>
        <v>0.93314987987410991</v>
      </c>
      <c r="M564" s="179">
        <f t="shared" si="358"/>
        <v>0.86073930592642589</v>
      </c>
      <c r="N564" s="179">
        <f t="shared" si="358"/>
        <v>0.72071000866337731</v>
      </c>
      <c r="O564" s="179">
        <f t="shared" si="358"/>
        <v>0.44573246333275135</v>
      </c>
      <c r="P564" s="179">
        <f t="shared" si="358"/>
        <v>0.10206368126217891</v>
      </c>
      <c r="Q564" s="179">
        <f t="shared" si="358"/>
        <v>0</v>
      </c>
      <c r="R564" s="179">
        <f t="shared" si="358"/>
        <v>0.11511440929113005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0.99957524477585757</v>
      </c>
      <c r="G565" s="179">
        <f t="shared" si="358"/>
        <v>0.999126896080064</v>
      </c>
      <c r="H565" s="179">
        <f t="shared" si="358"/>
        <v>0.99818144956150157</v>
      </c>
      <c r="I565" s="179">
        <f t="shared" si="358"/>
        <v>0.99630990391203367</v>
      </c>
      <c r="J565" s="179">
        <f t="shared" si="358"/>
        <v>0.99251021623630187</v>
      </c>
      <c r="K565" s="179">
        <f t="shared" si="358"/>
        <v>0.98487782782978972</v>
      </c>
      <c r="L565" s="179">
        <f t="shared" si="358"/>
        <v>0.96818775827044146</v>
      </c>
      <c r="M565" s="179">
        <f t="shared" si="358"/>
        <v>0.93501177158689353</v>
      </c>
      <c r="N565" s="179">
        <f t="shared" si="358"/>
        <v>0.87053460584069176</v>
      </c>
      <c r="O565" s="179">
        <f t="shared" si="358"/>
        <v>0.730998946978477</v>
      </c>
      <c r="P565" s="179">
        <f t="shared" si="358"/>
        <v>0.46085491545659302</v>
      </c>
      <c r="Q565" s="179">
        <f t="shared" si="358"/>
        <v>0.10964787848693357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0.99994658193012775</v>
      </c>
      <c r="G566" s="179">
        <f t="shared" si="358"/>
        <v>0.9998902397296946</v>
      </c>
      <c r="H566" s="179">
        <f t="shared" si="358"/>
        <v>0.99977158880712225</v>
      </c>
      <c r="I566" s="179">
        <f t="shared" si="358"/>
        <v>0.9995373878617031</v>
      </c>
      <c r="J566" s="179">
        <f t="shared" si="358"/>
        <v>0.99906453230538439</v>
      </c>
      <c r="K566" s="179">
        <f t="shared" si="358"/>
        <v>0.99812461801948393</v>
      </c>
      <c r="L566" s="179">
        <f t="shared" si="358"/>
        <v>0.99612272158334492</v>
      </c>
      <c r="M566" s="179">
        <f t="shared" si="358"/>
        <v>0.99227829038505444</v>
      </c>
      <c r="N566" s="179">
        <f t="shared" si="358"/>
        <v>0.98506969450647763</v>
      </c>
      <c r="O566" s="179">
        <f t="shared" si="358"/>
        <v>0.97018701100031646</v>
      </c>
      <c r="P566" s="179">
        <f t="shared" si="358"/>
        <v>0.93962266501638458</v>
      </c>
      <c r="Q566" s="179">
        <f t="shared" si="358"/>
        <v>0.87396515395218721</v>
      </c>
      <c r="R566" s="179">
        <f t="shared" si="358"/>
        <v>0.74638581053719366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0.99999917822471185</v>
      </c>
      <c r="G567" s="179">
        <f t="shared" si="358"/>
        <v>0.99999831155902763</v>
      </c>
      <c r="H567" s="179">
        <f t="shared" si="358"/>
        <v>0.99999648679903075</v>
      </c>
      <c r="I567" s="179">
        <f t="shared" si="358"/>
        <v>0.9999928864491916</v>
      </c>
      <c r="J567" s="179">
        <f t="shared" si="358"/>
        <v>0.99998562313058259</v>
      </c>
      <c r="K567" s="179">
        <f t="shared" si="358"/>
        <v>0.99997120805051842</v>
      </c>
      <c r="L567" s="179">
        <f t="shared" si="358"/>
        <v>0.99994063215880336</v>
      </c>
      <c r="M567" s="179">
        <f t="shared" si="358"/>
        <v>0.99988227496928384</v>
      </c>
      <c r="N567" s="179">
        <f t="shared" si="358"/>
        <v>0.99977378504591696</v>
      </c>
      <c r="O567" s="179">
        <f t="shared" si="358"/>
        <v>0.99955420083972435</v>
      </c>
      <c r="P567" s="179">
        <f t="shared" si="358"/>
        <v>0.99911852119891709</v>
      </c>
      <c r="Q567" s="179">
        <f t="shared" si="358"/>
        <v>0.99823718150626306</v>
      </c>
      <c r="R567" s="179">
        <f t="shared" si="358"/>
        <v>0.99660711956009551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1.0000000000000002</v>
      </c>
      <c r="L568" s="179">
        <f t="shared" si="372"/>
        <v>0.99999999999999989</v>
      </c>
      <c r="M568" s="179">
        <f t="shared" si="372"/>
        <v>1</v>
      </c>
      <c r="N568" s="179">
        <f t="shared" si="372"/>
        <v>0.99999999999999978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1.0000000000000002</v>
      </c>
      <c r="L569" s="179">
        <f t="shared" si="372"/>
        <v>0.99999999999999989</v>
      </c>
      <c r="M569" s="179">
        <f t="shared" si="372"/>
        <v>1</v>
      </c>
      <c r="N569" s="179">
        <f t="shared" si="372"/>
        <v>0.99999999999999978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1.0000000000000002</v>
      </c>
      <c r="L570" s="179">
        <f t="shared" si="372"/>
        <v>0.99999999999999989</v>
      </c>
      <c r="M570" s="179">
        <f t="shared" si="372"/>
        <v>1</v>
      </c>
      <c r="N570" s="179">
        <f t="shared" si="372"/>
        <v>0.99999999999999978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1.0000000000000002</v>
      </c>
      <c r="L571" s="179">
        <f t="shared" si="372"/>
        <v>0.99999999999999989</v>
      </c>
      <c r="M571" s="179">
        <f t="shared" si="372"/>
        <v>1</v>
      </c>
      <c r="N571" s="179">
        <f t="shared" si="372"/>
        <v>0.99999999999999978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1.0000000000000002</v>
      </c>
      <c r="L572" s="179">
        <f t="shared" si="372"/>
        <v>0.99999999999999989</v>
      </c>
      <c r="M572" s="179">
        <f t="shared" si="372"/>
        <v>1</v>
      </c>
      <c r="N572" s="179">
        <f t="shared" si="372"/>
        <v>0.99999999999999978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1.0000000000000002</v>
      </c>
      <c r="L573" s="179">
        <f t="shared" si="372"/>
        <v>0.99999999999999989</v>
      </c>
      <c r="M573" s="179">
        <f t="shared" si="372"/>
        <v>1</v>
      </c>
      <c r="N573" s="179">
        <f t="shared" si="372"/>
        <v>0.99999999999999978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1.0000000000000002</v>
      </c>
      <c r="L574" s="179">
        <f t="shared" si="372"/>
        <v>0.99999999999999989</v>
      </c>
      <c r="M574" s="179">
        <f t="shared" si="372"/>
        <v>1</v>
      </c>
      <c r="N574" s="179">
        <f t="shared" si="372"/>
        <v>0.99999999999999978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1.0000000000000002</v>
      </c>
      <c r="L575" s="179">
        <f t="shared" si="372"/>
        <v>0.99999999999999989</v>
      </c>
      <c r="M575" s="179">
        <f t="shared" si="372"/>
        <v>1</v>
      </c>
      <c r="N575" s="179">
        <f t="shared" si="372"/>
        <v>0.99999999999999978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1.0000000000000002</v>
      </c>
      <c r="L576" s="179">
        <f t="shared" si="372"/>
        <v>0.99999999999999989</v>
      </c>
      <c r="M576" s="179">
        <f t="shared" si="372"/>
        <v>1</v>
      </c>
      <c r="N576" s="179">
        <f t="shared" si="372"/>
        <v>0.99999999999999978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1.0000000000000002</v>
      </c>
      <c r="L577" s="179">
        <f t="shared" si="372"/>
        <v>0.99999999999999989</v>
      </c>
      <c r="M577" s="179">
        <f t="shared" si="372"/>
        <v>1</v>
      </c>
      <c r="N577" s="179">
        <f t="shared" si="372"/>
        <v>0.99999999999999978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1.0000000000000002</v>
      </c>
      <c r="L578" s="179">
        <f t="shared" si="372"/>
        <v>0.99999999999999989</v>
      </c>
      <c r="M578" s="179">
        <f t="shared" si="372"/>
        <v>1</v>
      </c>
      <c r="N578" s="179">
        <f t="shared" si="372"/>
        <v>0.99999999999999978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1.0000000000000002</v>
      </c>
      <c r="L579" s="179">
        <f t="shared" si="372"/>
        <v>0.99999999999999989</v>
      </c>
      <c r="M579" s="179">
        <f t="shared" si="372"/>
        <v>1</v>
      </c>
      <c r="N579" s="179">
        <f t="shared" si="372"/>
        <v>0.99999999999999978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1.0000000000000002</v>
      </c>
      <c r="L580" s="179">
        <f t="shared" si="372"/>
        <v>0.99999999999999989</v>
      </c>
      <c r="M580" s="179">
        <f t="shared" si="372"/>
        <v>1</v>
      </c>
      <c r="N580" s="179">
        <f t="shared" si="372"/>
        <v>0.99999999999999978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1.0000000000000002</v>
      </c>
      <c r="L581" s="179">
        <f t="shared" si="372"/>
        <v>0.99999999999999989</v>
      </c>
      <c r="M581" s="179">
        <f t="shared" si="372"/>
        <v>1</v>
      </c>
      <c r="N581" s="179">
        <f t="shared" si="372"/>
        <v>0.99999999999999978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1.0000000000000002</v>
      </c>
      <c r="L582" s="179">
        <f t="shared" si="372"/>
        <v>0.99999999999999989</v>
      </c>
      <c r="M582" s="179">
        <f t="shared" si="372"/>
        <v>1</v>
      </c>
      <c r="N582" s="179">
        <f t="shared" si="372"/>
        <v>0.99999999999999978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1.0000000000000002</v>
      </c>
      <c r="L583" s="179">
        <f t="shared" si="372"/>
        <v>0.99999999999999989</v>
      </c>
      <c r="M583" s="179">
        <f t="shared" si="372"/>
        <v>1</v>
      </c>
      <c r="N583" s="179">
        <f t="shared" si="372"/>
        <v>0.99999999999999978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1.0000000000000002</v>
      </c>
      <c r="L584" s="179">
        <f t="shared" si="381"/>
        <v>0.99999999999999989</v>
      </c>
      <c r="M584" s="179">
        <f t="shared" si="381"/>
        <v>1</v>
      </c>
      <c r="N584" s="179">
        <f t="shared" si="381"/>
        <v>0.99999999999999978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1.0000000000000002</v>
      </c>
      <c r="L585" s="179">
        <f t="shared" si="381"/>
        <v>0.99999999999999989</v>
      </c>
      <c r="M585" s="179">
        <f t="shared" si="381"/>
        <v>1</v>
      </c>
      <c r="N585" s="179">
        <f t="shared" si="381"/>
        <v>0.99999999999999978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1.0000000000000002</v>
      </c>
      <c r="L586" s="179">
        <f t="shared" si="381"/>
        <v>0.99999999999999989</v>
      </c>
      <c r="M586" s="179">
        <f t="shared" si="381"/>
        <v>1</v>
      </c>
      <c r="N586" s="179">
        <f t="shared" si="381"/>
        <v>0.99999999999999978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1.0000000000000002</v>
      </c>
      <c r="L587" s="179">
        <f t="shared" si="381"/>
        <v>0.99999999999999989</v>
      </c>
      <c r="M587" s="179">
        <f t="shared" si="381"/>
        <v>1</v>
      </c>
      <c r="N587" s="179">
        <f t="shared" si="381"/>
        <v>0.99999999999999978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1.0000000000000002</v>
      </c>
      <c r="L588" s="179">
        <f t="shared" si="381"/>
        <v>0.99999999999999989</v>
      </c>
      <c r="M588" s="179">
        <f t="shared" si="381"/>
        <v>1</v>
      </c>
      <c r="N588" s="179">
        <f t="shared" si="381"/>
        <v>0.99999999999999978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1.0000000000000002</v>
      </c>
      <c r="L589" s="179">
        <f t="shared" si="381"/>
        <v>0.99999999999999989</v>
      </c>
      <c r="M589" s="179">
        <f t="shared" si="381"/>
        <v>1</v>
      </c>
      <c r="N589" s="179">
        <f t="shared" si="381"/>
        <v>0.99999999999999978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1.0000000000000002</v>
      </c>
      <c r="L590" s="179">
        <f t="shared" si="381"/>
        <v>0.99999999999999989</v>
      </c>
      <c r="M590" s="179">
        <f t="shared" si="381"/>
        <v>1</v>
      </c>
      <c r="N590" s="179">
        <f t="shared" si="381"/>
        <v>0.99999999999999978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1.0000000000000002</v>
      </c>
      <c r="L591" s="179">
        <f t="shared" si="381"/>
        <v>0.99999999999999989</v>
      </c>
      <c r="M591" s="179">
        <f t="shared" si="381"/>
        <v>1</v>
      </c>
      <c r="N591" s="179">
        <f t="shared" si="381"/>
        <v>0.99999999999999978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1.0000000000000002</v>
      </c>
      <c r="L592" s="179">
        <f t="shared" si="381"/>
        <v>0.99999999999999989</v>
      </c>
      <c r="M592" s="179">
        <f t="shared" si="381"/>
        <v>1</v>
      </c>
      <c r="N592" s="179">
        <f t="shared" si="381"/>
        <v>0.99999999999999978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1.0000000000000002</v>
      </c>
      <c r="L593" s="179">
        <f t="shared" si="381"/>
        <v>0.99999999999999989</v>
      </c>
      <c r="M593" s="179">
        <f t="shared" si="381"/>
        <v>1</v>
      </c>
      <c r="N593" s="179">
        <f t="shared" si="381"/>
        <v>0.99999999999999978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1.0000000000000002</v>
      </c>
      <c r="L594" s="179">
        <f t="shared" si="381"/>
        <v>0.99999999999999989</v>
      </c>
      <c r="M594" s="179">
        <f t="shared" si="381"/>
        <v>1</v>
      </c>
      <c r="N594" s="179">
        <f t="shared" si="381"/>
        <v>0.99999999999999978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1.0000000000000002</v>
      </c>
      <c r="L595" s="179">
        <f t="shared" si="381"/>
        <v>0.99999999999999989</v>
      </c>
      <c r="M595" s="179">
        <f t="shared" si="381"/>
        <v>1</v>
      </c>
      <c r="N595" s="179">
        <f t="shared" si="381"/>
        <v>0.99999999999999978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1.0000000000000002</v>
      </c>
      <c r="L596" s="179">
        <f t="shared" si="381"/>
        <v>0.99999999999999989</v>
      </c>
      <c r="M596" s="179">
        <f t="shared" si="381"/>
        <v>1</v>
      </c>
      <c r="N596" s="179">
        <f t="shared" si="381"/>
        <v>0.99999999999999978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1.0000000000000002</v>
      </c>
      <c r="L597" s="179">
        <f t="shared" si="381"/>
        <v>0.99999999999999989</v>
      </c>
      <c r="M597" s="179">
        <f t="shared" si="381"/>
        <v>1</v>
      </c>
      <c r="N597" s="179">
        <f t="shared" si="381"/>
        <v>0.99999999999999978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1.0000000000000002</v>
      </c>
      <c r="L598" s="179">
        <f t="shared" si="381"/>
        <v>0.99999999999999989</v>
      </c>
      <c r="M598" s="179">
        <f t="shared" si="381"/>
        <v>1</v>
      </c>
      <c r="N598" s="179">
        <f t="shared" si="381"/>
        <v>0.99999999999999978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1.0000000000000002</v>
      </c>
      <c r="L599" s="179">
        <f t="shared" si="381"/>
        <v>0.99999999999999989</v>
      </c>
      <c r="M599" s="179">
        <f t="shared" si="381"/>
        <v>1</v>
      </c>
      <c r="N599" s="179">
        <f t="shared" si="381"/>
        <v>0.99999999999999978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1.0000000000000002</v>
      </c>
      <c r="L600" s="179">
        <f t="shared" si="389"/>
        <v>0.99999999999999989</v>
      </c>
      <c r="M600" s="179">
        <f t="shared" si="389"/>
        <v>1</v>
      </c>
      <c r="N600" s="179">
        <f t="shared" si="389"/>
        <v>0.99999999999999978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1.0000000000000002</v>
      </c>
      <c r="L601" s="179">
        <f t="shared" si="389"/>
        <v>0.99999999999999989</v>
      </c>
      <c r="M601" s="179">
        <f t="shared" si="389"/>
        <v>1</v>
      </c>
      <c r="N601" s="179">
        <f t="shared" si="389"/>
        <v>0.99999999999999978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1.0000000000000002</v>
      </c>
      <c r="L602" s="179">
        <f t="shared" si="389"/>
        <v>0.99999999999999989</v>
      </c>
      <c r="M602" s="179">
        <f t="shared" si="389"/>
        <v>1</v>
      </c>
      <c r="N602" s="179">
        <f t="shared" si="389"/>
        <v>0.99999999999999978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1.0000000000000002</v>
      </c>
      <c r="L603" s="179">
        <f t="shared" si="389"/>
        <v>0.99999999999999989</v>
      </c>
      <c r="M603" s="179">
        <f t="shared" si="389"/>
        <v>1</v>
      </c>
      <c r="N603" s="179">
        <f t="shared" si="389"/>
        <v>0.99999999999999978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1.0000000000000002</v>
      </c>
      <c r="L604" s="179">
        <f t="shared" si="389"/>
        <v>0.99999999999999989</v>
      </c>
      <c r="M604" s="179">
        <f t="shared" si="389"/>
        <v>1</v>
      </c>
      <c r="N604" s="179">
        <f t="shared" si="389"/>
        <v>0.99999999999999978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1.0000000000000002</v>
      </c>
      <c r="L605" s="179">
        <f t="shared" si="389"/>
        <v>0.99999999999999989</v>
      </c>
      <c r="M605" s="179">
        <f t="shared" si="389"/>
        <v>1</v>
      </c>
      <c r="N605" s="179">
        <f t="shared" si="389"/>
        <v>0.99999999999999978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1.0000000000000002</v>
      </c>
      <c r="L606" s="179">
        <f t="shared" si="389"/>
        <v>0.99999999999999989</v>
      </c>
      <c r="M606" s="179">
        <f t="shared" si="389"/>
        <v>1</v>
      </c>
      <c r="N606" s="179">
        <f t="shared" si="389"/>
        <v>0.99999999999999978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1.0000000000000002</v>
      </c>
      <c r="L607" s="179">
        <f t="shared" si="389"/>
        <v>0.99999999999999989</v>
      </c>
      <c r="M607" s="179">
        <f t="shared" si="389"/>
        <v>1</v>
      </c>
      <c r="N607" s="179">
        <f t="shared" si="389"/>
        <v>0.99999999999999978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1.0000000000000002</v>
      </c>
      <c r="L608" s="179">
        <f t="shared" si="389"/>
        <v>0.99999999999999989</v>
      </c>
      <c r="M608" s="179">
        <f t="shared" si="389"/>
        <v>1</v>
      </c>
      <c r="N608" s="179">
        <f t="shared" si="389"/>
        <v>0.99999999999999978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1.0000000000000002</v>
      </c>
      <c r="L609" s="179">
        <f t="shared" si="389"/>
        <v>0.99999999999999989</v>
      </c>
      <c r="M609" s="179">
        <f t="shared" si="389"/>
        <v>1</v>
      </c>
      <c r="N609" s="179">
        <f t="shared" si="389"/>
        <v>0.99999999999999978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1.0000000000000002</v>
      </c>
      <c r="L610" s="179">
        <f t="shared" si="389"/>
        <v>0.99999999999999989</v>
      </c>
      <c r="M610" s="179">
        <f t="shared" si="389"/>
        <v>1</v>
      </c>
      <c r="N610" s="179">
        <f t="shared" si="389"/>
        <v>0.99999999999999978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1.0000000000000002</v>
      </c>
      <c r="L611" s="179">
        <f t="shared" si="389"/>
        <v>0.99999999999999989</v>
      </c>
      <c r="M611" s="179">
        <f t="shared" si="389"/>
        <v>1</v>
      </c>
      <c r="N611" s="179">
        <f t="shared" si="389"/>
        <v>0.99999999999999978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1.0000000000000002</v>
      </c>
      <c r="L612" s="179">
        <f t="shared" si="389"/>
        <v>0.99999999999999989</v>
      </c>
      <c r="M612" s="179">
        <f t="shared" si="389"/>
        <v>1</v>
      </c>
      <c r="N612" s="179">
        <f t="shared" si="389"/>
        <v>0.99999999999999978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1.0000000000000002</v>
      </c>
      <c r="L613" s="179">
        <f t="shared" si="389"/>
        <v>0.99999999999999989</v>
      </c>
      <c r="M613" s="179">
        <f t="shared" si="389"/>
        <v>1</v>
      </c>
      <c r="N613" s="179">
        <f t="shared" si="389"/>
        <v>0.99999999999999978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1.0000000000000002</v>
      </c>
      <c r="L614" s="179">
        <f t="shared" si="389"/>
        <v>0.99999999999999989</v>
      </c>
      <c r="M614" s="179">
        <f t="shared" si="389"/>
        <v>1</v>
      </c>
      <c r="N614" s="179">
        <f t="shared" si="389"/>
        <v>0.99999999999999978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1.0000000000000002</v>
      </c>
      <c r="L615" s="179">
        <f t="shared" si="389"/>
        <v>0.99999999999999989</v>
      </c>
      <c r="M615" s="179">
        <f t="shared" si="389"/>
        <v>1</v>
      </c>
      <c r="N615" s="179">
        <f t="shared" si="389"/>
        <v>0.99999999999999978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1.0000000000000002</v>
      </c>
      <c r="L616" s="179">
        <f t="shared" si="398"/>
        <v>0.99999999999999989</v>
      </c>
      <c r="M616" s="179">
        <f t="shared" si="398"/>
        <v>1</v>
      </c>
      <c r="N616" s="179">
        <f t="shared" si="398"/>
        <v>0.99999999999999978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1.0000000000000002</v>
      </c>
      <c r="L617" s="179">
        <f t="shared" si="398"/>
        <v>0.99999999999999989</v>
      </c>
      <c r="M617" s="179">
        <f t="shared" si="398"/>
        <v>1</v>
      </c>
      <c r="N617" s="179">
        <f t="shared" si="398"/>
        <v>0.99999999999999978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1.0000000000000002</v>
      </c>
      <c r="L618" s="179">
        <f t="shared" si="398"/>
        <v>0.99999999999999989</v>
      </c>
      <c r="M618" s="179">
        <f t="shared" si="398"/>
        <v>1</v>
      </c>
      <c r="N618" s="179">
        <f t="shared" si="398"/>
        <v>0.99999999999999978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1.0000000000000002</v>
      </c>
      <c r="L619" s="179">
        <f t="shared" si="398"/>
        <v>0.99999999999999989</v>
      </c>
      <c r="M619" s="179">
        <f t="shared" si="398"/>
        <v>1</v>
      </c>
      <c r="N619" s="179">
        <f t="shared" si="398"/>
        <v>0.99999999999999978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1.0000000000000002</v>
      </c>
      <c r="L620" s="179">
        <f t="shared" si="398"/>
        <v>0.99999999999999989</v>
      </c>
      <c r="M620" s="179">
        <f t="shared" si="398"/>
        <v>1</v>
      </c>
      <c r="N620" s="179">
        <f t="shared" si="398"/>
        <v>0.99999999999999978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1.0000000000000002</v>
      </c>
      <c r="L621" s="179">
        <f t="shared" si="398"/>
        <v>0.99999999999999989</v>
      </c>
      <c r="M621" s="179">
        <f t="shared" si="398"/>
        <v>1</v>
      </c>
      <c r="N621" s="179">
        <f t="shared" si="398"/>
        <v>0.99999999999999978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1.0000000000000002</v>
      </c>
      <c r="L622" s="179">
        <f t="shared" si="398"/>
        <v>0.99999999999999989</v>
      </c>
      <c r="M622" s="179">
        <f t="shared" si="398"/>
        <v>1</v>
      </c>
      <c r="N622" s="179">
        <f t="shared" si="398"/>
        <v>0.99999999999999978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1.0000000000000002</v>
      </c>
      <c r="L623" s="179">
        <f t="shared" si="398"/>
        <v>0.99999999999999989</v>
      </c>
      <c r="M623" s="179">
        <f t="shared" si="398"/>
        <v>1</v>
      </c>
      <c r="N623" s="179">
        <f t="shared" si="398"/>
        <v>0.99999999999999978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1.0000000000000002</v>
      </c>
      <c r="L624" s="179">
        <f t="shared" si="398"/>
        <v>0.99999999999999989</v>
      </c>
      <c r="M624" s="179">
        <f t="shared" si="398"/>
        <v>1</v>
      </c>
      <c r="N624" s="179">
        <f t="shared" si="398"/>
        <v>0.99999999999999978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1.0000000000000002</v>
      </c>
      <c r="L625" s="179">
        <f t="shared" si="398"/>
        <v>0.99999999999999989</v>
      </c>
      <c r="M625" s="179">
        <f t="shared" si="398"/>
        <v>1</v>
      </c>
      <c r="N625" s="179">
        <f t="shared" si="398"/>
        <v>0.99999999999999978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1.0000000000000002</v>
      </c>
      <c r="L626" s="179">
        <f t="shared" si="398"/>
        <v>0.99999999999999989</v>
      </c>
      <c r="M626" s="179">
        <f t="shared" si="398"/>
        <v>1</v>
      </c>
      <c r="N626" s="179">
        <f t="shared" si="398"/>
        <v>0.99999999999999978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1.0000000000000002</v>
      </c>
      <c r="L627" s="179">
        <f t="shared" si="398"/>
        <v>0.99999999999999989</v>
      </c>
      <c r="M627" s="179">
        <f t="shared" si="398"/>
        <v>1</v>
      </c>
      <c r="N627" s="179">
        <f t="shared" si="398"/>
        <v>0.99999999999999978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1.0000000000000002</v>
      </c>
      <c r="L628" s="179">
        <f t="shared" si="398"/>
        <v>0.99999999999999989</v>
      </c>
      <c r="M628" s="179">
        <f t="shared" si="398"/>
        <v>1</v>
      </c>
      <c r="N628" s="179">
        <f t="shared" si="398"/>
        <v>0.99999999999999978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1.0000000000000002</v>
      </c>
      <c r="L629" s="179">
        <f t="shared" si="398"/>
        <v>0.99999999999999989</v>
      </c>
      <c r="M629" s="179">
        <f t="shared" si="398"/>
        <v>1</v>
      </c>
      <c r="N629" s="179">
        <f t="shared" si="398"/>
        <v>0.99999999999999978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1.0000000000000002</v>
      </c>
      <c r="L630" s="179">
        <f t="shared" si="398"/>
        <v>0.99999999999999989</v>
      </c>
      <c r="M630" s="179">
        <f t="shared" si="398"/>
        <v>1</v>
      </c>
      <c r="N630" s="179">
        <f t="shared" si="398"/>
        <v>0.99999999999999978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1.0000000000000002</v>
      </c>
      <c r="L631" s="179">
        <f t="shared" si="398"/>
        <v>0.99999999999999989</v>
      </c>
      <c r="M631" s="179">
        <f t="shared" si="398"/>
        <v>1</v>
      </c>
      <c r="N631" s="179">
        <f t="shared" si="398"/>
        <v>0.99999999999999978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1.0000000000000002</v>
      </c>
      <c r="L632" s="179">
        <f t="shared" si="407"/>
        <v>0.99999999999999989</v>
      </c>
      <c r="M632" s="179">
        <f t="shared" si="407"/>
        <v>1</v>
      </c>
      <c r="N632" s="179">
        <f t="shared" si="407"/>
        <v>0.99999999999999978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1.0000000000000002</v>
      </c>
      <c r="L633" s="179">
        <f t="shared" si="407"/>
        <v>0.99999999999999989</v>
      </c>
      <c r="M633" s="179">
        <f t="shared" si="407"/>
        <v>1</v>
      </c>
      <c r="N633" s="179">
        <f t="shared" si="407"/>
        <v>0.99999999999999978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1.0000000000000002</v>
      </c>
      <c r="L634" s="179">
        <f t="shared" si="407"/>
        <v>0.99999999999999989</v>
      </c>
      <c r="M634" s="179">
        <f t="shared" si="407"/>
        <v>1</v>
      </c>
      <c r="N634" s="179">
        <f t="shared" si="407"/>
        <v>0.99999999999999978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1.0000000000000002</v>
      </c>
      <c r="L635" s="179">
        <f t="shared" si="407"/>
        <v>0.99999999999999989</v>
      </c>
      <c r="M635" s="179">
        <f t="shared" si="407"/>
        <v>1</v>
      </c>
      <c r="N635" s="179">
        <f t="shared" si="407"/>
        <v>0.99999999999999978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1.0000000000000002</v>
      </c>
      <c r="L636" s="179">
        <f t="shared" si="407"/>
        <v>0.99999999999999989</v>
      </c>
      <c r="M636" s="179">
        <f t="shared" si="407"/>
        <v>1</v>
      </c>
      <c r="N636" s="179">
        <f t="shared" si="407"/>
        <v>0.99999999999999978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1.0000000000000002</v>
      </c>
      <c r="L637" s="179">
        <f t="shared" si="407"/>
        <v>0.99999999999999989</v>
      </c>
      <c r="M637" s="179">
        <f t="shared" si="407"/>
        <v>1</v>
      </c>
      <c r="N637" s="179">
        <f t="shared" si="407"/>
        <v>0.99999999999999978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1.0000000000000002</v>
      </c>
      <c r="L638" s="179">
        <f t="shared" si="407"/>
        <v>0.99999999999999989</v>
      </c>
      <c r="M638" s="179">
        <f t="shared" si="407"/>
        <v>1</v>
      </c>
      <c r="N638" s="179">
        <f t="shared" si="407"/>
        <v>0.99999999999999978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1.0000000000000002</v>
      </c>
      <c r="L639" s="179">
        <f t="shared" si="407"/>
        <v>0.99999999999999989</v>
      </c>
      <c r="M639" s="179">
        <f t="shared" si="407"/>
        <v>1</v>
      </c>
      <c r="N639" s="179">
        <f t="shared" si="407"/>
        <v>0.99999999999999978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1.0000000000000002</v>
      </c>
      <c r="L640" s="179">
        <f t="shared" si="407"/>
        <v>0.99999999999999989</v>
      </c>
      <c r="M640" s="179">
        <f t="shared" si="407"/>
        <v>1</v>
      </c>
      <c r="N640" s="179">
        <f t="shared" si="407"/>
        <v>0.99999999999999978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1.0000000000000002</v>
      </c>
      <c r="L641" s="179">
        <f t="shared" si="407"/>
        <v>0.99999999999999989</v>
      </c>
      <c r="M641" s="179">
        <f t="shared" si="407"/>
        <v>1</v>
      </c>
      <c r="N641" s="179">
        <f t="shared" si="407"/>
        <v>0.99999999999999978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1.0000000000000002</v>
      </c>
      <c r="L642" s="179">
        <f t="shared" si="407"/>
        <v>0.99999999999999989</v>
      </c>
      <c r="M642" s="179">
        <f t="shared" si="407"/>
        <v>1</v>
      </c>
      <c r="N642" s="179">
        <f t="shared" si="407"/>
        <v>0.99999999999999978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1.0000000000000002</v>
      </c>
      <c r="L643" s="179">
        <f t="shared" si="407"/>
        <v>0.99999999999999989</v>
      </c>
      <c r="M643" s="179">
        <f t="shared" si="407"/>
        <v>1</v>
      </c>
      <c r="N643" s="179">
        <f t="shared" si="407"/>
        <v>0.99999999999999978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1.0000000000000002</v>
      </c>
      <c r="L644" s="179">
        <f t="shared" si="407"/>
        <v>0.99999999999999989</v>
      </c>
      <c r="M644" s="179">
        <f t="shared" si="407"/>
        <v>1</v>
      </c>
      <c r="N644" s="179">
        <f t="shared" si="407"/>
        <v>0.99999999999999978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1.0000000000000002</v>
      </c>
      <c r="L645" s="179">
        <f t="shared" si="407"/>
        <v>0.99999999999999989</v>
      </c>
      <c r="M645" s="179">
        <f t="shared" si="407"/>
        <v>1</v>
      </c>
      <c r="N645" s="179">
        <f t="shared" si="407"/>
        <v>0.99999999999999978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1.0000000000000002</v>
      </c>
      <c r="L646" s="179">
        <f t="shared" si="407"/>
        <v>0.99999999999999989</v>
      </c>
      <c r="M646" s="179">
        <f t="shared" si="407"/>
        <v>1</v>
      </c>
      <c r="N646" s="179">
        <f t="shared" si="407"/>
        <v>0.99999999999999978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1.0000000000000002</v>
      </c>
      <c r="L647" s="179">
        <f t="shared" si="407"/>
        <v>0.99999999999999989</v>
      </c>
      <c r="M647" s="179">
        <f t="shared" si="407"/>
        <v>1</v>
      </c>
      <c r="N647" s="179">
        <f t="shared" si="407"/>
        <v>0.99999999999999978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1.0000000000000002</v>
      </c>
      <c r="L648" s="179">
        <f t="shared" si="416"/>
        <v>0.99999999999999989</v>
      </c>
      <c r="M648" s="179">
        <f t="shared" si="416"/>
        <v>1</v>
      </c>
      <c r="N648" s="179">
        <f t="shared" si="416"/>
        <v>0.99999999999999978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1.0000000000000002</v>
      </c>
      <c r="L649" s="179">
        <f t="shared" si="416"/>
        <v>0.99999999999999989</v>
      </c>
      <c r="M649" s="179">
        <f t="shared" si="416"/>
        <v>1</v>
      </c>
      <c r="N649" s="179">
        <f t="shared" si="416"/>
        <v>0.99999999999999978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1.0000000000000002</v>
      </c>
      <c r="L650" s="179">
        <f t="shared" si="416"/>
        <v>0.99999999999999989</v>
      </c>
      <c r="M650" s="179">
        <f t="shared" si="416"/>
        <v>1</v>
      </c>
      <c r="N650" s="179">
        <f t="shared" si="416"/>
        <v>0.99999999999999978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1.0000000000000002</v>
      </c>
      <c r="L651" s="179">
        <f t="shared" si="416"/>
        <v>0.99999999999999989</v>
      </c>
      <c r="M651" s="179">
        <f t="shared" si="416"/>
        <v>1</v>
      </c>
      <c r="N651" s="179">
        <f t="shared" si="416"/>
        <v>0.99999999999999978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1.0000000000000002</v>
      </c>
      <c r="L652" s="179">
        <f t="shared" si="416"/>
        <v>0.99999999999999989</v>
      </c>
      <c r="M652" s="179">
        <f t="shared" si="416"/>
        <v>1</v>
      </c>
      <c r="N652" s="179">
        <f t="shared" si="416"/>
        <v>0.99999999999999978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1.0000000000000002</v>
      </c>
      <c r="L653" s="179">
        <f t="shared" si="416"/>
        <v>0.99999999999999989</v>
      </c>
      <c r="M653" s="179">
        <f t="shared" si="416"/>
        <v>1</v>
      </c>
      <c r="N653" s="179">
        <f t="shared" si="416"/>
        <v>0.99999999999999978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1.0000000000000002</v>
      </c>
      <c r="L654" s="179">
        <f t="shared" si="416"/>
        <v>0.99999999999999989</v>
      </c>
      <c r="M654" s="179">
        <f t="shared" si="416"/>
        <v>1</v>
      </c>
      <c r="N654" s="179">
        <f t="shared" si="416"/>
        <v>0.99999999999999978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1.0000000000000002</v>
      </c>
      <c r="L655" s="179">
        <f t="shared" si="416"/>
        <v>0.99999999999999989</v>
      </c>
      <c r="M655" s="179">
        <f t="shared" si="416"/>
        <v>1</v>
      </c>
      <c r="N655" s="179">
        <f t="shared" si="416"/>
        <v>0.99999999999999978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1.0000000000000002</v>
      </c>
      <c r="L656" s="179">
        <f t="shared" si="416"/>
        <v>0.99999999999999989</v>
      </c>
      <c r="M656" s="179">
        <f t="shared" si="416"/>
        <v>1</v>
      </c>
      <c r="N656" s="179">
        <f t="shared" si="416"/>
        <v>0.99999999999999978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1.0000000000000002</v>
      </c>
      <c r="L657" s="179">
        <f t="shared" si="416"/>
        <v>0.99999999999999989</v>
      </c>
      <c r="M657" s="179">
        <f t="shared" si="416"/>
        <v>1</v>
      </c>
      <c r="N657" s="179">
        <f t="shared" si="416"/>
        <v>0.99999999999999978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1.0000000000000002</v>
      </c>
      <c r="L658" s="179">
        <f t="shared" si="416"/>
        <v>0.99999999999999989</v>
      </c>
      <c r="M658" s="179">
        <f t="shared" si="416"/>
        <v>1</v>
      </c>
      <c r="N658" s="179">
        <f t="shared" si="416"/>
        <v>0.99999999999999978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1.0000000000000002</v>
      </c>
      <c r="L659" s="179">
        <f t="shared" si="416"/>
        <v>0.99999999999999989</v>
      </c>
      <c r="M659" s="179">
        <f t="shared" si="416"/>
        <v>1</v>
      </c>
      <c r="N659" s="179">
        <f t="shared" si="416"/>
        <v>0.99999999999999978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1.0000000000000002</v>
      </c>
      <c r="L660" s="179">
        <f t="shared" si="416"/>
        <v>0.99999999999999989</v>
      </c>
      <c r="M660" s="179">
        <f t="shared" si="416"/>
        <v>1</v>
      </c>
      <c r="N660" s="179">
        <f t="shared" si="416"/>
        <v>0.99999999999999978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1.0000000000000002</v>
      </c>
      <c r="L661" s="179">
        <f t="shared" si="416"/>
        <v>0.99999999999999989</v>
      </c>
      <c r="M661" s="179">
        <f t="shared" si="416"/>
        <v>1</v>
      </c>
      <c r="N661" s="179">
        <f t="shared" si="416"/>
        <v>0.99999999999999978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1.0000000000000002</v>
      </c>
      <c r="L662" s="179">
        <f t="shared" si="416"/>
        <v>0.99999999999999989</v>
      </c>
      <c r="M662" s="179">
        <f t="shared" si="416"/>
        <v>1</v>
      </c>
      <c r="N662" s="179">
        <f t="shared" si="416"/>
        <v>0.99999999999999978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1.0000000000000002</v>
      </c>
      <c r="L663" s="179">
        <f t="shared" si="416"/>
        <v>0.99999999999999989</v>
      </c>
      <c r="M663" s="179">
        <f t="shared" si="416"/>
        <v>1</v>
      </c>
      <c r="N663" s="179">
        <f t="shared" si="416"/>
        <v>0.99999999999999978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1.0000000000000002</v>
      </c>
      <c r="L664" s="179">
        <f t="shared" si="426"/>
        <v>0.99999999999999989</v>
      </c>
      <c r="M664" s="179">
        <f t="shared" si="426"/>
        <v>1</v>
      </c>
      <c r="N664" s="179">
        <f t="shared" si="426"/>
        <v>0.99999999999999978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1.0000000000000002</v>
      </c>
      <c r="L665" s="179">
        <f t="shared" si="426"/>
        <v>0.99999999999999989</v>
      </c>
      <c r="M665" s="179">
        <f t="shared" si="426"/>
        <v>1</v>
      </c>
      <c r="N665" s="179">
        <f t="shared" si="426"/>
        <v>0.99999999999999978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1.0000000000000002</v>
      </c>
      <c r="L666" s="179">
        <f t="shared" si="426"/>
        <v>0.99999999999999989</v>
      </c>
      <c r="M666" s="179">
        <f t="shared" si="426"/>
        <v>1</v>
      </c>
      <c r="N666" s="179">
        <f t="shared" si="426"/>
        <v>0.99999999999999978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1.0000000000000002</v>
      </c>
      <c r="L667" s="179">
        <f t="shared" si="426"/>
        <v>0.99999999999999989</v>
      </c>
      <c r="M667" s="179">
        <f t="shared" si="426"/>
        <v>1</v>
      </c>
      <c r="N667" s="179">
        <f t="shared" si="426"/>
        <v>0.99999999999999978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1.0000000000000002</v>
      </c>
      <c r="L668" s="179">
        <f t="shared" si="426"/>
        <v>0.99999999999999989</v>
      </c>
      <c r="M668" s="179">
        <f t="shared" si="426"/>
        <v>1</v>
      </c>
      <c r="N668" s="179">
        <f t="shared" si="426"/>
        <v>0.99999999999999978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1.0000000000000002</v>
      </c>
      <c r="L669" s="179">
        <f t="shared" si="426"/>
        <v>0.99999999999999989</v>
      </c>
      <c r="M669" s="179">
        <f t="shared" si="426"/>
        <v>1</v>
      </c>
      <c r="N669" s="179">
        <f t="shared" si="426"/>
        <v>0.99999999999999978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1.0000000000000002</v>
      </c>
      <c r="L670" s="179">
        <f t="shared" si="426"/>
        <v>0.99999999999999989</v>
      </c>
      <c r="M670" s="179">
        <f t="shared" si="426"/>
        <v>1</v>
      </c>
      <c r="N670" s="179">
        <f t="shared" si="426"/>
        <v>0.99999999999999978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1.0000000000000002</v>
      </c>
      <c r="L671" s="194">
        <f t="shared" si="426"/>
        <v>0.99999999999999989</v>
      </c>
      <c r="M671" s="194">
        <f t="shared" si="426"/>
        <v>1</v>
      </c>
      <c r="N671" s="194">
        <f t="shared" si="426"/>
        <v>0.99999999999999978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0.28042436075697497</v>
      </c>
      <c r="G679" s="175">
        <f t="shared" si="428"/>
        <v>0.60185876971010099</v>
      </c>
      <c r="H679" s="175">
        <f t="shared" si="428"/>
        <v>0.78332148066193208</v>
      </c>
      <c r="I679" s="175">
        <f t="shared" si="428"/>
        <v>0.88331792519144814</v>
      </c>
      <c r="J679" s="175">
        <f t="shared" si="428"/>
        <v>0.9399192959476026</v>
      </c>
      <c r="K679" s="175">
        <f t="shared" si="428"/>
        <v>0.96961094736944764</v>
      </c>
      <c r="L679" s="175">
        <f t="shared" si="428"/>
        <v>0.98425878372104203</v>
      </c>
      <c r="M679" s="175">
        <f t="shared" si="428"/>
        <v>0.99217454836328367</v>
      </c>
      <c r="N679" s="175">
        <f t="shared" si="428"/>
        <v>0.99623548563791875</v>
      </c>
      <c r="O679" s="175">
        <f t="shared" si="428"/>
        <v>0.99814451939741533</v>
      </c>
      <c r="P679" s="175">
        <f t="shared" si="428"/>
        <v>0.99908289765822911</v>
      </c>
      <c r="Q679" s="175">
        <f t="shared" si="428"/>
        <v>0.99953447911017623</v>
      </c>
      <c r="R679" s="175">
        <f t="shared" si="428"/>
        <v>0.99978334907804389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0.26785485853229052</v>
      </c>
      <c r="H680" s="179">
        <f t="shared" si="428"/>
        <v>0.59144096090266196</v>
      </c>
      <c r="I680" s="179">
        <f t="shared" si="428"/>
        <v>0.77497128835379747</v>
      </c>
      <c r="J680" s="179">
        <f t="shared" si="428"/>
        <v>0.88220161663427632</v>
      </c>
      <c r="K680" s="179">
        <f t="shared" si="428"/>
        <v>0.93984399918633843</v>
      </c>
      <c r="L680" s="179">
        <f t="shared" si="428"/>
        <v>0.96869280933258228</v>
      </c>
      <c r="M680" s="179">
        <f t="shared" si="428"/>
        <v>0.98439226487081233</v>
      </c>
      <c r="N680" s="179">
        <f t="shared" si="428"/>
        <v>0.99248055531685209</v>
      </c>
      <c r="O680" s="179">
        <f t="shared" si="428"/>
        <v>0.99629133241563728</v>
      </c>
      <c r="P680" s="179">
        <f t="shared" si="428"/>
        <v>0.99816634872433208</v>
      </c>
      <c r="Q680" s="179">
        <f t="shared" si="428"/>
        <v>0.99906910201785426</v>
      </c>
      <c r="R680" s="179">
        <f t="shared" si="428"/>
        <v>0.99956672737784358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-0.47791688394505533</v>
      </c>
      <c r="G681" s="179" t="e">
        <f t="shared" si="428"/>
        <v>#DIV/0!</v>
      </c>
      <c r="H681" s="179">
        <f t="shared" si="428"/>
        <v>0.26428525370335254</v>
      </c>
      <c r="I681" s="179">
        <f t="shared" si="428"/>
        <v>0.58116606234311141</v>
      </c>
      <c r="J681" s="179">
        <f t="shared" si="428"/>
        <v>0.77471123117160967</v>
      </c>
      <c r="K681" s="179">
        <f t="shared" si="428"/>
        <v>0.88296084894017013</v>
      </c>
      <c r="L681" s="179">
        <f t="shared" si="428"/>
        <v>0.9385511910229517</v>
      </c>
      <c r="M681" s="179">
        <f t="shared" si="428"/>
        <v>0.96919886465687932</v>
      </c>
      <c r="N681" s="179">
        <f t="shared" si="428"/>
        <v>0.98511766043278259</v>
      </c>
      <c r="O681" s="179">
        <f t="shared" si="428"/>
        <v>0.99265046087381337</v>
      </c>
      <c r="P681" s="179">
        <f t="shared" si="428"/>
        <v>0.99636396066226873</v>
      </c>
      <c r="Q681" s="179">
        <f t="shared" si="428"/>
        <v>0.99815354129971501</v>
      </c>
      <c r="R681" s="179">
        <f t="shared" si="428"/>
        <v>0.99914044616586029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-0.20686050361997291</v>
      </c>
      <c r="G682" s="179">
        <f t="shared" si="428"/>
        <v>-0.48353945698546835</v>
      </c>
      <c r="H682" s="179" t="e">
        <f t="shared" si="428"/>
        <v>#DIV/0!</v>
      </c>
      <c r="I682" s="179">
        <f t="shared" si="428"/>
        <v>0.24900350171443716</v>
      </c>
      <c r="J682" s="179">
        <f t="shared" si="428"/>
        <v>0.57838993359527979</v>
      </c>
      <c r="K682" s="179">
        <f t="shared" si="428"/>
        <v>0.77446953777469185</v>
      </c>
      <c r="L682" s="179">
        <f t="shared" si="428"/>
        <v>0.87967885221968323</v>
      </c>
      <c r="M682" s="179">
        <f t="shared" si="428"/>
        <v>0.93905390058268101</v>
      </c>
      <c r="N682" s="179">
        <f t="shared" si="428"/>
        <v>0.97038343095818025</v>
      </c>
      <c r="O682" s="179">
        <f t="shared" si="428"/>
        <v>0.98533669173521876</v>
      </c>
      <c r="P682" s="179">
        <f t="shared" si="428"/>
        <v>0.9927365928219577</v>
      </c>
      <c r="Q682" s="179">
        <f t="shared" si="428"/>
        <v>0.99630934140407068</v>
      </c>
      <c r="R682" s="179">
        <f t="shared" si="428"/>
        <v>0.99828135186215861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-5.8925400488529282E-2</v>
      </c>
      <c r="G683" s="179">
        <f t="shared" si="428"/>
        <v>-0.22598088442727607</v>
      </c>
      <c r="H683" s="179">
        <f t="shared" si="428"/>
        <v>-0.49401381477352374</v>
      </c>
      <c r="I683" s="179" t="e">
        <f t="shared" si="428"/>
        <v>#DIV/0!</v>
      </c>
      <c r="J683" s="179">
        <f t="shared" si="428"/>
        <v>0.25621465360519025</v>
      </c>
      <c r="K683" s="179">
        <f t="shared" si="428"/>
        <v>0.58382228669254754</v>
      </c>
      <c r="L683" s="179">
        <f t="shared" si="428"/>
        <v>0.77214549032349233</v>
      </c>
      <c r="M683" s="179">
        <f t="shared" si="428"/>
        <v>0.8824052381666182</v>
      </c>
      <c r="N683" s="179">
        <f t="shared" si="428"/>
        <v>0.94224379189412144</v>
      </c>
      <c r="O683" s="179">
        <f t="shared" si="428"/>
        <v>0.97126634893328645</v>
      </c>
      <c r="P683" s="179">
        <f t="shared" si="428"/>
        <v>0.98573303114395971</v>
      </c>
      <c r="Q683" s="179">
        <f t="shared" si="428"/>
        <v>0.99274260425442984</v>
      </c>
      <c r="R683" s="179">
        <f t="shared" si="428"/>
        <v>0.99661816121854641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-1.5012829315169559E-2</v>
      </c>
      <c r="G684" s="179">
        <f t="shared" si="428"/>
        <v>-6.3775152635332483E-2</v>
      </c>
      <c r="H684" s="179">
        <f t="shared" si="428"/>
        <v>-0.24886074078034756</v>
      </c>
      <c r="I684" s="179">
        <f t="shared" si="428"/>
        <v>-0.49928495988070065</v>
      </c>
      <c r="J684" s="179" t="e">
        <f t="shared" si="428"/>
        <v>#DIV/0!</v>
      </c>
      <c r="K684" s="179">
        <f t="shared" si="428"/>
        <v>0.25594328979246606</v>
      </c>
      <c r="L684" s="179">
        <f t="shared" si="428"/>
        <v>0.5757593865507995</v>
      </c>
      <c r="M684" s="179">
        <f t="shared" si="428"/>
        <v>0.77373820573833196</v>
      </c>
      <c r="N684" s="179">
        <f t="shared" si="428"/>
        <v>0.88662506491706672</v>
      </c>
      <c r="O684" s="179">
        <f t="shared" si="428"/>
        <v>0.94306688515892412</v>
      </c>
      <c r="P684" s="179">
        <f t="shared" si="428"/>
        <v>0.97159793338578115</v>
      </c>
      <c r="Q684" s="179">
        <f t="shared" si="428"/>
        <v>0.98551989228930648</v>
      </c>
      <c r="R684" s="179">
        <f t="shared" si="428"/>
        <v>0.99324340903772912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-3.7677184683240546E-3</v>
      </c>
      <c r="G685" s="179">
        <f t="shared" si="428"/>
        <v>-1.6313195136834095E-2</v>
      </c>
      <c r="H685" s="179">
        <f t="shared" si="428"/>
        <v>-7.2201840983633109E-2</v>
      </c>
      <c r="I685" s="179">
        <f t="shared" si="428"/>
        <v>-0.26252219946791622</v>
      </c>
      <c r="J685" s="179">
        <f t="shared" si="428"/>
        <v>-0.50191330098335585</v>
      </c>
      <c r="K685" s="179" t="e">
        <f t="shared" si="428"/>
        <v>#DIV/0!</v>
      </c>
      <c r="L685" s="179">
        <f t="shared" si="428"/>
        <v>0.24970124717271175</v>
      </c>
      <c r="M685" s="179">
        <f t="shared" si="428"/>
        <v>0.57804187736532575</v>
      </c>
      <c r="N685" s="179">
        <f t="shared" si="428"/>
        <v>0.78105837381320475</v>
      </c>
      <c r="O685" s="179">
        <f t="shared" si="428"/>
        <v>0.8881686267775486</v>
      </c>
      <c r="P685" s="179">
        <f t="shared" si="428"/>
        <v>0.94371004659835345</v>
      </c>
      <c r="Q685" s="179">
        <f t="shared" si="428"/>
        <v>0.97117674740761573</v>
      </c>
      <c r="R685" s="179">
        <f t="shared" si="428"/>
        <v>0.98651496297255803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-9.4273987890223143E-4</v>
      </c>
      <c r="G686" s="179">
        <f t="shared" si="428"/>
        <v>-4.0978069203979573E-3</v>
      </c>
      <c r="H686" s="179">
        <f t="shared" si="428"/>
        <v>-1.8586829471187071E-2</v>
      </c>
      <c r="I686" s="179">
        <f t="shared" si="428"/>
        <v>-7.7595243234925337E-2</v>
      </c>
      <c r="J686" s="179">
        <f t="shared" si="428"/>
        <v>-0.27089316203621117</v>
      </c>
      <c r="K686" s="179">
        <f t="shared" si="428"/>
        <v>-0.50224667185617144</v>
      </c>
      <c r="L686" s="179" t="e">
        <f t="shared" si="428"/>
        <v>#DIV/0!</v>
      </c>
      <c r="M686" s="179">
        <f t="shared" si="428"/>
        <v>0.25145465030293507</v>
      </c>
      <c r="N686" s="179">
        <f t="shared" si="428"/>
        <v>0.58864465696413304</v>
      </c>
      <c r="O686" s="179">
        <f t="shared" si="428"/>
        <v>0.78375306081901042</v>
      </c>
      <c r="P686" s="179">
        <f t="shared" si="428"/>
        <v>0.88937662251262917</v>
      </c>
      <c r="Q686" s="179">
        <f t="shared" si="428"/>
        <v>0.94288759523990429</v>
      </c>
      <c r="R686" s="179">
        <f t="shared" si="428"/>
        <v>0.97314091776375322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-2.3573262759865889E-4</v>
      </c>
      <c r="G687" s="179">
        <f t="shared" si="428"/>
        <v>-1.0255554872530546E-3</v>
      </c>
      <c r="H687" s="179">
        <f t="shared" si="428"/>
        <v>-4.6757239683947512E-3</v>
      </c>
      <c r="I687" s="179">
        <f t="shared" si="428"/>
        <v>-2.0068701941728054E-2</v>
      </c>
      <c r="J687" s="179">
        <f t="shared" si="428"/>
        <v>-8.0904298255924281E-2</v>
      </c>
      <c r="K687" s="179">
        <f t="shared" si="428"/>
        <v>-0.27198670129030023</v>
      </c>
      <c r="L687" s="179">
        <f t="shared" si="428"/>
        <v>-0.51024568364643952</v>
      </c>
      <c r="M687" s="179" t="e">
        <f t="shared" si="428"/>
        <v>#DIV/0!</v>
      </c>
      <c r="N687" s="179">
        <f t="shared" si="428"/>
        <v>0.25974172596437273</v>
      </c>
      <c r="O687" s="179">
        <f t="shared" si="428"/>
        <v>0.59259486879174972</v>
      </c>
      <c r="P687" s="179">
        <f t="shared" si="428"/>
        <v>0.78586835264834753</v>
      </c>
      <c r="Q687" s="179">
        <f t="shared" si="428"/>
        <v>0.88780807551896146</v>
      </c>
      <c r="R687" s="179">
        <f t="shared" si="428"/>
        <v>0.94671347948882845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-5.89360431424442E-5</v>
      </c>
      <c r="G688" s="179">
        <f t="shared" si="428"/>
        <v>-2.5645425697689856E-4</v>
      </c>
      <c r="H688" s="179">
        <f t="shared" si="428"/>
        <v>-1.1705922558630387E-3</v>
      </c>
      <c r="I688" s="179">
        <f t="shared" si="428"/>
        <v>-5.0540688517674232E-3</v>
      </c>
      <c r="J688" s="179">
        <f t="shared" si="428"/>
        <v>-2.0977220511496111E-2</v>
      </c>
      <c r="K688" s="179">
        <f t="shared" si="428"/>
        <v>-8.1341678701046305E-2</v>
      </c>
      <c r="L688" s="179">
        <f t="shared" si="428"/>
        <v>-0.30063026751057703</v>
      </c>
      <c r="M688" s="179">
        <f t="shared" si="428"/>
        <v>-0.50793274239058062</v>
      </c>
      <c r="N688" s="179" t="e">
        <f t="shared" si="428"/>
        <v>#DIV/0!</v>
      </c>
      <c r="O688" s="179">
        <f t="shared" si="428"/>
        <v>0.26289033193397893</v>
      </c>
      <c r="P688" s="179">
        <f t="shared" si="428"/>
        <v>0.5957137617396342</v>
      </c>
      <c r="Q688" s="179">
        <f t="shared" si="428"/>
        <v>0.7830134598730959</v>
      </c>
      <c r="R688" s="179">
        <f t="shared" si="428"/>
        <v>0.89506072266531023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-1.4734188304320004E-5</v>
      </c>
      <c r="G689" s="179">
        <f t="shared" si="428"/>
        <v>-6.4117538904595464E-5</v>
      </c>
      <c r="H689" s="179">
        <f t="shared" si="428"/>
        <v>-2.9274707154769609E-4</v>
      </c>
      <c r="I689" s="179">
        <f t="shared" si="428"/>
        <v>-1.2656475264296737E-3</v>
      </c>
      <c r="J689" s="179">
        <f t="shared" si="428"/>
        <v>-5.2859368525007382E-3</v>
      </c>
      <c r="K689" s="179">
        <f t="shared" si="428"/>
        <v>-2.1097648078128729E-2</v>
      </c>
      <c r="L689" s="179">
        <f t="shared" si="428"/>
        <v>-9.3238818935535428E-2</v>
      </c>
      <c r="M689" s="179">
        <f t="shared" si="428"/>
        <v>-0.29184272548796425</v>
      </c>
      <c r="N689" s="179">
        <f t="shared" si="428"/>
        <v>-0.49768245343464618</v>
      </c>
      <c r="O689" s="179" t="e">
        <f t="shared" si="428"/>
        <v>#DIV/0!</v>
      </c>
      <c r="P689" s="179">
        <f t="shared" si="428"/>
        <v>0.26540033187232254</v>
      </c>
      <c r="Q689" s="179">
        <f t="shared" si="428"/>
        <v>0.59098828571084894</v>
      </c>
      <c r="R689" s="179">
        <f t="shared" si="428"/>
        <v>0.79599822424733713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-3.6835580815169616E-6</v>
      </c>
      <c r="G690" s="179">
        <f t="shared" si="428"/>
        <v>-1.6029629657104327E-5</v>
      </c>
      <c r="H690" s="179">
        <f t="shared" si="428"/>
        <v>-7.3192804990012989E-5</v>
      </c>
      <c r="I690" s="179">
        <f t="shared" si="428"/>
        <v>-3.1653938524115371E-4</v>
      </c>
      <c r="J690" s="179">
        <f t="shared" si="428"/>
        <v>-1.3238945182356245E-3</v>
      </c>
      <c r="K690" s="179">
        <f t="shared" si="428"/>
        <v>-5.3166920493488102E-3</v>
      </c>
      <c r="L690" s="179">
        <f t="shared" si="428"/>
        <v>-2.4404422351316752E-2</v>
      </c>
      <c r="M690" s="179">
        <f t="shared" si="428"/>
        <v>-8.9496220192019221E-2</v>
      </c>
      <c r="N690" s="179">
        <f t="shared" si="428"/>
        <v>-0.2576270799217244</v>
      </c>
      <c r="O690" s="179">
        <f t="shared" si="428"/>
        <v>-0.49405909858584768</v>
      </c>
      <c r="P690" s="179" t="e">
        <f t="shared" si="428"/>
        <v>#DIV/0!</v>
      </c>
      <c r="Q690" s="179">
        <f t="shared" si="428"/>
        <v>0.25911496625589736</v>
      </c>
      <c r="R690" s="179">
        <f t="shared" si="428"/>
        <v>0.61137549127127155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-9.3568338196497567E-7</v>
      </c>
      <c r="G691" s="179">
        <f t="shared" si="428"/>
        <v>-4.0717977681339016E-6</v>
      </c>
      <c r="H691" s="179">
        <f t="shared" si="428"/>
        <v>-1.8592520126342038E-5</v>
      </c>
      <c r="I691" s="179">
        <f t="shared" si="428"/>
        <v>-8.041394295938121E-5</v>
      </c>
      <c r="J691" s="179">
        <f t="shared" si="428"/>
        <v>-3.3643637626834549E-4</v>
      </c>
      <c r="K691" s="179">
        <f t="shared" si="428"/>
        <v>-1.3529998952990919E-3</v>
      </c>
      <c r="L691" s="179">
        <f t="shared" si="428"/>
        <v>-6.2617230919712009E-3</v>
      </c>
      <c r="M691" s="179">
        <f t="shared" si="428"/>
        <v>-2.3727902657394759E-2</v>
      </c>
      <c r="N691" s="179">
        <f t="shared" si="428"/>
        <v>-7.6849810038125854E-2</v>
      </c>
      <c r="O691" s="179">
        <f t="shared" si="428"/>
        <v>-0.2501921769982956</v>
      </c>
      <c r="P691" s="179">
        <f t="shared" si="428"/>
        <v>-0.4921534800009566</v>
      </c>
      <c r="Q691" s="179" t="e">
        <f t="shared" si="428"/>
        <v>#DIV/0!</v>
      </c>
      <c r="R691" s="179">
        <f t="shared" si="428"/>
        <v>0.28579913326572987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-2.2655376704881274E-7</v>
      </c>
      <c r="G692" s="179">
        <f t="shared" si="428"/>
        <v>-9.8589101817561829E-7</v>
      </c>
      <c r="H692" s="179">
        <f t="shared" si="428"/>
        <v>-4.5017648379361299E-6</v>
      </c>
      <c r="I692" s="179">
        <f t="shared" si="428"/>
        <v>-1.9470831381631631E-5</v>
      </c>
      <c r="J692" s="179">
        <f t="shared" si="428"/>
        <v>-8.1469079587585412E-5</v>
      </c>
      <c r="K692" s="179">
        <f t="shared" si="428"/>
        <v>-3.2774541077191583E-4</v>
      </c>
      <c r="L692" s="179">
        <f t="shared" si="428"/>
        <v>-1.5197822030536456E-3</v>
      </c>
      <c r="M692" s="179">
        <f t="shared" si="428"/>
        <v>-5.8010830516157571E-3</v>
      </c>
      <c r="N692" s="179">
        <f t="shared" si="428"/>
        <v>-1.9239595724005305E-2</v>
      </c>
      <c r="O692" s="179">
        <f t="shared" si="428"/>
        <v>-7.0579436005286628E-2</v>
      </c>
      <c r="P692" s="179">
        <f t="shared" si="428"/>
        <v>-0.23641945566279746</v>
      </c>
      <c r="Q692" s="179">
        <f t="shared" si="428"/>
        <v>-0.49103812826588322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-3.5857263299015756E-9</v>
      </c>
      <c r="G693" s="179">
        <f t="shared" si="428"/>
        <v>-1.5603961447409982E-8</v>
      </c>
      <c r="H693" s="179">
        <f t="shared" si="428"/>
        <v>-7.1250733190770036E-8</v>
      </c>
      <c r="I693" s="179">
        <f t="shared" si="428"/>
        <v>-3.0817237889116213E-7</v>
      </c>
      <c r="J693" s="179">
        <f t="shared" si="428"/>
        <v>-1.2894764142030824E-6</v>
      </c>
      <c r="K693" s="179">
        <f t="shared" si="428"/>
        <v>-5.1880326531915555E-6</v>
      </c>
      <c r="L693" s="179">
        <f t="shared" si="428"/>
        <v>-2.4071384075279698E-5</v>
      </c>
      <c r="M693" s="179">
        <f t="shared" si="428"/>
        <v>-9.2071698384956074E-5</v>
      </c>
      <c r="N693" s="179">
        <f t="shared" si="428"/>
        <v>-3.0721041351920795E-4</v>
      </c>
      <c r="O693" s="179">
        <f t="shared" si="428"/>
        <v>-1.1586366849100345E-3</v>
      </c>
      <c r="P693" s="179">
        <f t="shared" si="428"/>
        <v>-4.4321318372467187E-3</v>
      </c>
      <c r="Q693" s="179">
        <f t="shared" si="428"/>
        <v>-1.7786477613434933E-2</v>
      </c>
      <c r="R693" s="179">
        <f t="shared" si="428"/>
        <v>-6.0127111223265466E-2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-8.4869262327789912E-13</v>
      </c>
      <c r="G694" s="179">
        <f t="shared" si="428"/>
        <v>-3.6932453310468405E-12</v>
      </c>
      <c r="H694" s="179">
        <f t="shared" si="428"/>
        <v>-1.686407930183289E-11</v>
      </c>
      <c r="I694" s="179">
        <f t="shared" si="428"/>
        <v>-7.2940217131811293E-11</v>
      </c>
      <c r="J694" s="179">
        <f t="shared" si="428"/>
        <v>-3.052016835748878E-10</v>
      </c>
      <c r="K694" s="179">
        <f t="shared" si="428"/>
        <v>-1.2279394155351389E-9</v>
      </c>
      <c r="L694" s="179">
        <f t="shared" si="428"/>
        <v>-5.6974331646955448E-9</v>
      </c>
      <c r="M694" s="179">
        <f t="shared" si="428"/>
        <v>-2.1793035523458437E-8</v>
      </c>
      <c r="N694" s="179">
        <f t="shared" si="428"/>
        <v>-7.2721551077463142E-8</v>
      </c>
      <c r="O694" s="179">
        <f t="shared" si="428"/>
        <v>-2.7435791239326848E-7</v>
      </c>
      <c r="P694" s="179">
        <f t="shared" si="428"/>
        <v>-1.0508470576103519E-6</v>
      </c>
      <c r="Q694" s="179">
        <f t="shared" si="428"/>
        <v>-4.2425875918070575E-6</v>
      </c>
      <c r="R694" s="179">
        <f t="shared" si="428"/>
        <v>-1.4606489987324237E-5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4.0389306095924428E-2</v>
      </c>
      <c r="F807" s="179">
        <f t="shared" si="503"/>
        <v>6.869077004951675E-2</v>
      </c>
      <c r="G807" s="179">
        <f t="shared" si="503"/>
        <v>7.4461933771230171E-2</v>
      </c>
      <c r="H807" s="179">
        <f t="shared" si="503"/>
        <v>6.366056353786978E-2</v>
      </c>
      <c r="I807" s="179">
        <f t="shared" si="503"/>
        <v>6.3494558470796866E-2</v>
      </c>
      <c r="J807" s="179">
        <f t="shared" si="503"/>
        <v>6.5222524484541841E-2</v>
      </c>
      <c r="K807" s="179">
        <f t="shared" si="503"/>
        <v>6.5997843320334967E-2</v>
      </c>
      <c r="L807" s="179">
        <f t="shared" si="503"/>
        <v>6.3288728349599227E-2</v>
      </c>
      <c r="M807" s="179">
        <f t="shared" si="503"/>
        <v>6.4171737635002515E-2</v>
      </c>
      <c r="N807" s="179">
        <f t="shared" si="503"/>
        <v>6.8130242607010574E-2</v>
      </c>
      <c r="O807" s="179">
        <f t="shared" si="503"/>
        <v>6.9648896126836557E-2</v>
      </c>
      <c r="P807" s="179">
        <f t="shared" si="503"/>
        <v>7.0863803916057511E-2</v>
      </c>
      <c r="Q807" s="179">
        <f t="shared" si="503"/>
        <v>7.014840367695481E-2</v>
      </c>
      <c r="R807" s="179">
        <f t="shared" si="503"/>
        <v>7.602174786968835E-2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0.10353862266576079</v>
      </c>
      <c r="F808" s="179">
        <f t="shared" si="503"/>
        <v>0.21186463056584909</v>
      </c>
      <c r="G808" s="179">
        <f t="shared" si="503"/>
        <v>0.34880360795551912</v>
      </c>
      <c r="H808" s="179">
        <f t="shared" si="503"/>
        <v>0.37252812878462921</v>
      </c>
      <c r="I808" s="179">
        <f t="shared" si="503"/>
        <v>0.32765801882204437</v>
      </c>
      <c r="J808" s="179">
        <f t="shared" si="503"/>
        <v>0.33166703216014071</v>
      </c>
      <c r="K808" s="179">
        <f t="shared" si="503"/>
        <v>0.34484216353918734</v>
      </c>
      <c r="L808" s="179">
        <f t="shared" si="503"/>
        <v>0.33408157457168686</v>
      </c>
      <c r="M808" s="179">
        <f t="shared" si="503"/>
        <v>0.339630500566035</v>
      </c>
      <c r="N808" s="179">
        <f t="shared" si="503"/>
        <v>0.36082119547161706</v>
      </c>
      <c r="O808" s="179">
        <f t="shared" si="503"/>
        <v>0.36892885283627325</v>
      </c>
      <c r="P808" s="179">
        <f t="shared" si="503"/>
        <v>0.37538095883541389</v>
      </c>
      <c r="Q808" s="179">
        <f t="shared" si="503"/>
        <v>0.37159553129479483</v>
      </c>
      <c r="R808" s="179">
        <f t="shared" si="503"/>
        <v>0.40270940610786848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4.8077663301044037E-2</v>
      </c>
      <c r="F809" s="179">
        <f t="shared" si="503"/>
        <v>0.10093142056605731</v>
      </c>
      <c r="G809" s="179">
        <f t="shared" si="503"/>
        <v>0.20245234781898283</v>
      </c>
      <c r="H809" s="179">
        <f t="shared" si="503"/>
        <v>0.32424421957849614</v>
      </c>
      <c r="I809" s="179">
        <f t="shared" si="503"/>
        <v>0.34472978646180147</v>
      </c>
      <c r="J809" s="179">
        <f t="shared" si="503"/>
        <v>0.31210395385151435</v>
      </c>
      <c r="K809" s="179">
        <f t="shared" si="503"/>
        <v>0.3196590377605506</v>
      </c>
      <c r="L809" s="179">
        <f t="shared" si="503"/>
        <v>0.31811457386440478</v>
      </c>
      <c r="M809" s="179">
        <f t="shared" si="503"/>
        <v>0.32638659922242869</v>
      </c>
      <c r="N809" s="179">
        <f t="shared" si="503"/>
        <v>0.34762157729163434</v>
      </c>
      <c r="O809" s="179">
        <f t="shared" si="503"/>
        <v>0.35567132344816915</v>
      </c>
      <c r="P809" s="179">
        <f t="shared" si="503"/>
        <v>0.36195350365683171</v>
      </c>
      <c r="Q809" s="179">
        <f t="shared" si="503"/>
        <v>0.35831901955562306</v>
      </c>
      <c r="R809" s="179">
        <f t="shared" si="503"/>
        <v>0.38832547259539757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1.6275449530713471E-2</v>
      </c>
      <c r="F810" s="179">
        <f t="shared" si="506"/>
        <v>3.3624343618448828E-2</v>
      </c>
      <c r="G810" s="179">
        <f t="shared" si="506"/>
        <v>6.9737076181972668E-2</v>
      </c>
      <c r="H810" s="179">
        <f t="shared" si="506"/>
        <v>0.14010747620225392</v>
      </c>
      <c r="I810" s="179">
        <f t="shared" si="506"/>
        <v>0.21961853600581036</v>
      </c>
      <c r="J810" s="179">
        <f t="shared" si="506"/>
        <v>0.23885847330429999</v>
      </c>
      <c r="K810" s="179">
        <f t="shared" si="506"/>
        <v>0.21931800009998553</v>
      </c>
      <c r="L810" s="179">
        <f t="shared" si="506"/>
        <v>0.21586538856864371</v>
      </c>
      <c r="M810" s="179">
        <f t="shared" si="506"/>
        <v>0.22673092953632007</v>
      </c>
      <c r="N810" s="179">
        <f t="shared" si="506"/>
        <v>0.24374346372541195</v>
      </c>
      <c r="O810" s="179">
        <f t="shared" si="506"/>
        <v>0.25005603543804811</v>
      </c>
      <c r="P810" s="179">
        <f t="shared" si="506"/>
        <v>0.25464833542737436</v>
      </c>
      <c r="Q810" s="179">
        <f t="shared" si="506"/>
        <v>0.25213550729025114</v>
      </c>
      <c r="R810" s="179">
        <f t="shared" si="506"/>
        <v>0.2732619345325048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4.203538176448759E-3</v>
      </c>
      <c r="F811" s="179">
        <f t="shared" si="506"/>
        <v>8.5380372363697589E-3</v>
      </c>
      <c r="G811" s="179">
        <f t="shared" si="506"/>
        <v>1.7429377524596657E-2</v>
      </c>
      <c r="H811" s="179">
        <f t="shared" si="506"/>
        <v>3.653122583584624E-2</v>
      </c>
      <c r="I811" s="179">
        <f t="shared" si="506"/>
        <v>7.2251437555646267E-2</v>
      </c>
      <c r="J811" s="179">
        <f t="shared" si="506"/>
        <v>0.11465466525959822</v>
      </c>
      <c r="K811" s="179">
        <f t="shared" si="506"/>
        <v>0.12591851494136949</v>
      </c>
      <c r="L811" s="179">
        <f t="shared" si="506"/>
        <v>0.11205634766593668</v>
      </c>
      <c r="M811" s="179">
        <f t="shared" si="506"/>
        <v>0.1153585637205353</v>
      </c>
      <c r="N811" s="179">
        <f t="shared" si="506"/>
        <v>0.12699478730484967</v>
      </c>
      <c r="O811" s="179">
        <f t="shared" si="506"/>
        <v>0.13159611712191796</v>
      </c>
      <c r="P811" s="179">
        <f t="shared" si="506"/>
        <v>0.13437835608703524</v>
      </c>
      <c r="Q811" s="179">
        <f t="shared" si="506"/>
        <v>0.13314535033749472</v>
      </c>
      <c r="R811" s="179">
        <f t="shared" si="506"/>
        <v>0.14432697797401084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9.9778877395881901E-4</v>
      </c>
      <c r="F812" s="179">
        <f t="shared" si="506"/>
        <v>2.004690873843936E-3</v>
      </c>
      <c r="G812" s="179">
        <f t="shared" si="506"/>
        <v>4.0195568788256829E-3</v>
      </c>
      <c r="H812" s="179">
        <f t="shared" si="506"/>
        <v>8.2905019719675017E-3</v>
      </c>
      <c r="I812" s="179">
        <f t="shared" si="506"/>
        <v>1.7201994674977836E-2</v>
      </c>
      <c r="J812" s="179">
        <f t="shared" si="506"/>
        <v>3.4610194661947563E-2</v>
      </c>
      <c r="K812" s="179">
        <f t="shared" si="506"/>
        <v>5.5002545480213341E-2</v>
      </c>
      <c r="L812" s="179">
        <f t="shared" si="506"/>
        <v>5.7798457930041076E-2</v>
      </c>
      <c r="M812" s="179">
        <f t="shared" si="506"/>
        <v>5.434695065848559E-2</v>
      </c>
      <c r="N812" s="179">
        <f t="shared" si="506"/>
        <v>5.8500720539601106E-2</v>
      </c>
      <c r="O812" s="179">
        <f t="shared" si="506"/>
        <v>6.2346135699627631E-2</v>
      </c>
      <c r="P812" s="179">
        <f t="shared" si="506"/>
        <v>6.4320235706923287E-2</v>
      </c>
      <c r="Q812" s="179">
        <f t="shared" si="506"/>
        <v>6.3906296999877973E-2</v>
      </c>
      <c r="R812" s="179">
        <f t="shared" si="506"/>
        <v>6.9321791762755852E-2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4.4074266020550825E-4</v>
      </c>
      <c r="F813" s="179">
        <f t="shared" si="506"/>
        <v>8.8015145215625484E-4</v>
      </c>
      <c r="G813" s="179">
        <f t="shared" si="506"/>
        <v>1.7442843107203301E-3</v>
      </c>
      <c r="H813" s="179">
        <f t="shared" si="506"/>
        <v>3.526939623144743E-3</v>
      </c>
      <c r="I813" s="179">
        <f t="shared" si="506"/>
        <v>7.2070595100637742E-3</v>
      </c>
      <c r="J813" s="179">
        <f t="shared" si="506"/>
        <v>1.528547581112974E-2</v>
      </c>
      <c r="K813" s="179">
        <f t="shared" si="506"/>
        <v>3.0754176821165921E-2</v>
      </c>
      <c r="L813" s="179">
        <f t="shared" si="506"/>
        <v>4.7251618898808988E-2</v>
      </c>
      <c r="M813" s="179">
        <f t="shared" si="506"/>
        <v>5.2046830797576486E-2</v>
      </c>
      <c r="N813" s="179">
        <f t="shared" si="506"/>
        <v>5.0449642473350979E-2</v>
      </c>
      <c r="O813" s="179">
        <f t="shared" si="506"/>
        <v>5.3053578536167205E-2</v>
      </c>
      <c r="P813" s="179">
        <f t="shared" si="506"/>
        <v>5.6369060896158805E-2</v>
      </c>
      <c r="Q813" s="179">
        <f t="shared" si="506"/>
        <v>5.6593764333126281E-2</v>
      </c>
      <c r="R813" s="179">
        <f t="shared" si="506"/>
        <v>6.155980733223549E-2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3.9909261988966204E-4</v>
      </c>
      <c r="F814" s="179">
        <f t="shared" si="509"/>
        <v>7.9443705062878106E-4</v>
      </c>
      <c r="G814" s="179">
        <f t="shared" si="509"/>
        <v>1.5641579624145194E-3</v>
      </c>
      <c r="H814" s="179">
        <f t="shared" si="509"/>
        <v>3.1214082660958884E-3</v>
      </c>
      <c r="I814" s="179">
        <f t="shared" si="509"/>
        <v>6.2494165780125448E-3</v>
      </c>
      <c r="J814" s="179">
        <f t="shared" si="509"/>
        <v>1.3074352707215502E-2</v>
      </c>
      <c r="K814" s="179">
        <f t="shared" si="509"/>
        <v>2.7768481870623453E-2</v>
      </c>
      <c r="L814" s="179">
        <f t="shared" si="509"/>
        <v>5.5544352972980902E-2</v>
      </c>
      <c r="M814" s="179">
        <f t="shared" si="509"/>
        <v>8.6673521755542382E-2</v>
      </c>
      <c r="N814" s="179">
        <f t="shared" si="509"/>
        <v>0.10036188682990091</v>
      </c>
      <c r="O814" s="179">
        <f t="shared" si="509"/>
        <v>9.3120336063751211E-2</v>
      </c>
      <c r="P814" s="179">
        <f t="shared" si="509"/>
        <v>9.7913906073150273E-2</v>
      </c>
      <c r="Q814" s="179">
        <f t="shared" si="509"/>
        <v>0.10135682666670666</v>
      </c>
      <c r="R814" s="179">
        <f t="shared" si="509"/>
        <v>0.11140515088874478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4.935115778879958E-5</v>
      </c>
      <c r="F815" s="179">
        <f t="shared" si="509"/>
        <v>9.8078245397391743E-5</v>
      </c>
      <c r="G815" s="179">
        <f t="shared" si="509"/>
        <v>1.9244093879153601E-4</v>
      </c>
      <c r="H815" s="179">
        <f t="shared" si="509"/>
        <v>3.8119665895384102E-4</v>
      </c>
      <c r="I815" s="179">
        <f t="shared" si="509"/>
        <v>7.5279084524165578E-4</v>
      </c>
      <c r="J815" s="179">
        <f t="shared" si="509"/>
        <v>1.5435996004656333E-3</v>
      </c>
      <c r="K815" s="179">
        <f t="shared" si="509"/>
        <v>3.238114661731789E-3</v>
      </c>
      <c r="L815" s="179">
        <f t="shared" si="509"/>
        <v>6.8978568185121816E-3</v>
      </c>
      <c r="M815" s="179">
        <f t="shared" si="509"/>
        <v>1.3775444625911928E-2</v>
      </c>
      <c r="N815" s="179">
        <f t="shared" si="509"/>
        <v>2.2453886429374823E-2</v>
      </c>
      <c r="O815" s="179">
        <f t="shared" si="509"/>
        <v>2.5412941568537573E-2</v>
      </c>
      <c r="P815" s="179">
        <f t="shared" si="509"/>
        <v>2.3356052759764611E-2</v>
      </c>
      <c r="Q815" s="179">
        <f t="shared" si="509"/>
        <v>2.4012392697182555E-2</v>
      </c>
      <c r="R815" s="179">
        <f t="shared" si="509"/>
        <v>2.71898337055889E-2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7.7621025133202995E-6</v>
      </c>
      <c r="F816" s="179">
        <f t="shared" si="509"/>
        <v>1.5413283945649707E-5</v>
      </c>
      <c r="G816" s="179">
        <f t="shared" si="509"/>
        <v>3.0189255785775697E-5</v>
      </c>
      <c r="H816" s="179">
        <f t="shared" si="509"/>
        <v>5.9566568960817443E-5</v>
      </c>
      <c r="I816" s="179">
        <f t="shared" si="509"/>
        <v>1.1672082881492452E-4</v>
      </c>
      <c r="J816" s="179">
        <f t="shared" si="509"/>
        <v>2.3607922401676883E-4</v>
      </c>
      <c r="K816" s="179">
        <f t="shared" si="509"/>
        <v>4.8578053646688708E-4</v>
      </c>
      <c r="L816" s="179">
        <f t="shared" si="509"/>
        <v>1.0180277775853007E-3</v>
      </c>
      <c r="M816" s="179">
        <f t="shared" si="509"/>
        <v>2.1684284789484716E-3</v>
      </c>
      <c r="N816" s="179">
        <f t="shared" si="509"/>
        <v>4.3798006390086521E-3</v>
      </c>
      <c r="O816" s="179">
        <f t="shared" si="509"/>
        <v>7.1876007934164408E-3</v>
      </c>
      <c r="P816" s="179">
        <f t="shared" si="509"/>
        <v>8.1398023034000584E-3</v>
      </c>
      <c r="Q816" s="179">
        <f t="shared" si="509"/>
        <v>7.3027922159208487E-3</v>
      </c>
      <c r="R816" s="179">
        <f t="shared" si="509"/>
        <v>8.1501598652043619E-3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4.8306965731024058E-6</v>
      </c>
      <c r="F817" s="179">
        <f t="shared" si="509"/>
        <v>9.5884004995840688E-6</v>
      </c>
      <c r="G817" s="179">
        <f t="shared" si="509"/>
        <v>1.8763673956077513E-5</v>
      </c>
      <c r="H817" s="179">
        <f t="shared" si="509"/>
        <v>3.6948868004769961E-5</v>
      </c>
      <c r="I817" s="179">
        <f t="shared" si="509"/>
        <v>7.2105854882225463E-5</v>
      </c>
      <c r="J817" s="179">
        <f t="shared" si="509"/>
        <v>1.4471645525584187E-4</v>
      </c>
      <c r="K817" s="179">
        <f t="shared" si="509"/>
        <v>2.938918589594247E-4</v>
      </c>
      <c r="L817" s="179">
        <f t="shared" si="509"/>
        <v>6.0104082200002561E-4</v>
      </c>
      <c r="M817" s="179">
        <f t="shared" si="509"/>
        <v>1.2684136117100655E-3</v>
      </c>
      <c r="N817" s="179">
        <f t="shared" si="509"/>
        <v>2.7001444062763891E-3</v>
      </c>
      <c r="O817" s="179">
        <f t="shared" si="509"/>
        <v>5.4777210921463518E-3</v>
      </c>
      <c r="P817" s="179">
        <f t="shared" si="509"/>
        <v>9.0287944957024927E-3</v>
      </c>
      <c r="Q817" s="179">
        <f t="shared" si="509"/>
        <v>9.9535023710077709E-3</v>
      </c>
      <c r="R817" s="179">
        <f t="shared" si="509"/>
        <v>9.5451486128931076E-3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8.6852729555874336E-2</v>
      </c>
      <c r="F934" s="179">
        <f t="shared" si="605"/>
        <v>9.2578811170800843E-2</v>
      </c>
      <c r="G934" s="179" t="e">
        <f t="shared" si="605"/>
        <v>#DIV/0!</v>
      </c>
      <c r="H934" s="179">
        <f t="shared" si="605"/>
        <v>6.4495951328383164E-2</v>
      </c>
      <c r="I934" s="179">
        <f t="shared" si="605"/>
        <v>5.6319433468233905E-2</v>
      </c>
      <c r="J934" s="179">
        <f t="shared" si="605"/>
        <v>5.2366659510369791E-2</v>
      </c>
      <c r="K934" s="179">
        <f t="shared" si="605"/>
        <v>5.038376887055359E-2</v>
      </c>
      <c r="L934" s="179">
        <f t="shared" si="605"/>
        <v>4.9198802349558292E-2</v>
      </c>
      <c r="M934" s="179">
        <f t="shared" si="605"/>
        <v>4.8761709035906486E-2</v>
      </c>
      <c r="N934" s="179">
        <f t="shared" si="605"/>
        <v>4.856698954931786E-2</v>
      </c>
      <c r="O934" s="179">
        <f t="shared" si="605"/>
        <v>4.842848855592103E-2</v>
      </c>
      <c r="P934" s="179">
        <f t="shared" si="605"/>
        <v>4.8353511641733016E-2</v>
      </c>
      <c r="Q934" s="179">
        <f t="shared" si="605"/>
        <v>4.8311758556070887E-2</v>
      </c>
      <c r="R934" s="179">
        <f t="shared" si="605"/>
        <v>4.8295216310557033E-2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0.43546051973546901</v>
      </c>
      <c r="F935" s="179">
        <f t="shared" si="605"/>
        <v>0.44737070271281321</v>
      </c>
      <c r="G935" s="179">
        <f t="shared" si="605"/>
        <v>0.46153289630400612</v>
      </c>
      <c r="H935" s="179" t="e">
        <f t="shared" si="605"/>
        <v>#DIV/0!</v>
      </c>
      <c r="I935" s="179">
        <f t="shared" si="605"/>
        <v>0.33215154124232049</v>
      </c>
      <c r="J935" s="179">
        <f t="shared" si="605"/>
        <v>0.29630636581320507</v>
      </c>
      <c r="K935" s="179">
        <f t="shared" si="605"/>
        <v>0.27727058914245362</v>
      </c>
      <c r="L935" s="179">
        <f t="shared" si="605"/>
        <v>0.26532761040091568</v>
      </c>
      <c r="M935" s="179">
        <f t="shared" si="605"/>
        <v>0.26084744048957753</v>
      </c>
      <c r="N935" s="179">
        <f t="shared" si="605"/>
        <v>0.25882421725720151</v>
      </c>
      <c r="O935" s="179">
        <f t="shared" si="605"/>
        <v>0.25736838955288199</v>
      </c>
      <c r="P935" s="179">
        <f t="shared" si="605"/>
        <v>0.25657705270062969</v>
      </c>
      <c r="Q935" s="179">
        <f t="shared" si="605"/>
        <v>0.25613547172432993</v>
      </c>
      <c r="R935" s="179">
        <f t="shared" si="605"/>
        <v>0.25596040755955596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0.41330523861808199</v>
      </c>
      <c r="F936" s="179">
        <f t="shared" si="605"/>
        <v>0.40873849182460176</v>
      </c>
      <c r="G936" s="179">
        <f t="shared" si="605"/>
        <v>0.41059229420926308</v>
      </c>
      <c r="H936" s="179">
        <f t="shared" si="605"/>
        <v>0.41487332484980127</v>
      </c>
      <c r="I936" s="179" t="e">
        <f t="shared" si="605"/>
        <v>#DIV/0!</v>
      </c>
      <c r="J936" s="179">
        <f t="shared" si="605"/>
        <v>0.31563961976067062</v>
      </c>
      <c r="K936" s="179">
        <f t="shared" si="605"/>
        <v>0.28494474464403857</v>
      </c>
      <c r="L936" s="179">
        <f t="shared" si="605"/>
        <v>0.26414201874346566</v>
      </c>
      <c r="M936" s="179">
        <f t="shared" si="605"/>
        <v>0.25613811222699556</v>
      </c>
      <c r="N936" s="179">
        <f t="shared" si="605"/>
        <v>0.25243578589437937</v>
      </c>
      <c r="O936" s="179">
        <f t="shared" si="605"/>
        <v>0.24971322495221501</v>
      </c>
      <c r="P936" s="179">
        <f t="shared" si="605"/>
        <v>0.24822184275197656</v>
      </c>
      <c r="Q936" s="179">
        <f t="shared" si="605"/>
        <v>0.2473863618317714</v>
      </c>
      <c r="R936" s="179">
        <f t="shared" si="605"/>
        <v>0.24705472518335383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0.2896074843095357</v>
      </c>
      <c r="F937" s="179">
        <f t="shared" si="608"/>
        <v>0.28289856421132931</v>
      </c>
      <c r="G937" s="179">
        <f t="shared" si="608"/>
        <v>0.27366454340397189</v>
      </c>
      <c r="H937" s="179">
        <f t="shared" si="608"/>
        <v>0.27251437505652626</v>
      </c>
      <c r="I937" s="179">
        <f t="shared" si="608"/>
        <v>0.27707406139981977</v>
      </c>
      <c r="J937" s="179" t="e">
        <f t="shared" si="608"/>
        <v>#DIV/0!</v>
      </c>
      <c r="K937" s="179">
        <f t="shared" si="608"/>
        <v>0.2217887369696584</v>
      </c>
      <c r="L937" s="179">
        <f t="shared" si="608"/>
        <v>0.19653220429901228</v>
      </c>
      <c r="M937" s="179">
        <f t="shared" si="608"/>
        <v>0.18646380570174712</v>
      </c>
      <c r="N937" s="179">
        <f t="shared" si="608"/>
        <v>0.18161138884073996</v>
      </c>
      <c r="O937" s="179">
        <f t="shared" si="608"/>
        <v>0.17789120926934818</v>
      </c>
      <c r="P937" s="179">
        <f t="shared" si="608"/>
        <v>0.17582256892539197</v>
      </c>
      <c r="Q937" s="179">
        <f t="shared" si="608"/>
        <v>0.1746546888863558</v>
      </c>
      <c r="R937" s="179">
        <f t="shared" si="608"/>
        <v>0.17418996162405434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0.15280533110314881</v>
      </c>
      <c r="F938" s="179">
        <f t="shared" si="608"/>
        <v>0.14878566418542277</v>
      </c>
      <c r="G938" s="179">
        <f t="shared" si="608"/>
        <v>0.14218825114686234</v>
      </c>
      <c r="H938" s="179">
        <f t="shared" si="608"/>
        <v>0.13654405558121177</v>
      </c>
      <c r="I938" s="179">
        <f t="shared" si="608"/>
        <v>0.13771137495158944</v>
      </c>
      <c r="J938" s="179">
        <f t="shared" si="608"/>
        <v>0.14348680759919291</v>
      </c>
      <c r="K938" s="179" t="e">
        <f t="shared" si="608"/>
        <v>#DIV/0!</v>
      </c>
      <c r="L938" s="179">
        <f t="shared" si="608"/>
        <v>0.11315096565234924</v>
      </c>
      <c r="M938" s="179">
        <f t="shared" si="608"/>
        <v>0.1044044523341643</v>
      </c>
      <c r="N938" s="179">
        <f t="shared" si="608"/>
        <v>9.990778437318476E-2</v>
      </c>
      <c r="O938" s="179">
        <f t="shared" si="608"/>
        <v>9.6189712685622999E-2</v>
      </c>
      <c r="P938" s="179">
        <f t="shared" si="608"/>
        <v>9.4064960522699484E-2</v>
      </c>
      <c r="Q938" s="179">
        <f t="shared" si="608"/>
        <v>9.2847589711492193E-2</v>
      </c>
      <c r="R938" s="179">
        <f t="shared" si="608"/>
        <v>9.236086214111601E-2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7.3392093564089447E-2</v>
      </c>
      <c r="F939" s="179">
        <f t="shared" si="608"/>
        <v>7.1403404422748937E-2</v>
      </c>
      <c r="G939" s="179">
        <f t="shared" si="608"/>
        <v>6.8019255308912549E-2</v>
      </c>
      <c r="H939" s="179">
        <f t="shared" si="608"/>
        <v>6.4520951041342367E-2</v>
      </c>
      <c r="I939" s="179">
        <f t="shared" si="608"/>
        <v>6.291894721754708E-2</v>
      </c>
      <c r="J939" s="179">
        <f t="shared" si="608"/>
        <v>6.5104335539861835E-2</v>
      </c>
      <c r="K939" s="179">
        <f t="shared" si="608"/>
        <v>6.8763322470389854E-2</v>
      </c>
      <c r="L939" s="179" t="e">
        <f t="shared" si="608"/>
        <v>#DIV/0!</v>
      </c>
      <c r="M939" s="179">
        <f t="shared" si="608"/>
        <v>5.4901217753754721E-2</v>
      </c>
      <c r="N939" s="179">
        <f t="shared" si="608"/>
        <v>5.1484822572878459E-2</v>
      </c>
      <c r="O939" s="179">
        <f t="shared" si="608"/>
        <v>4.8248351963745023E-2</v>
      </c>
      <c r="P939" s="179">
        <f t="shared" si="608"/>
        <v>4.6311070392951244E-2</v>
      </c>
      <c r="Q939" s="179">
        <f t="shared" si="608"/>
        <v>4.5171017165349735E-2</v>
      </c>
      <c r="R939" s="179">
        <f t="shared" si="608"/>
        <v>4.4711191701139567E-2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6.5233033247884237E-2</v>
      </c>
      <c r="F940" s="179">
        <f t="shared" si="608"/>
        <v>6.3452507005597236E-2</v>
      </c>
      <c r="G940" s="179">
        <f t="shared" si="608"/>
        <v>6.0396319179284064E-2</v>
      </c>
      <c r="H940" s="179">
        <f t="shared" si="608"/>
        <v>5.7103216618009593E-2</v>
      </c>
      <c r="I940" s="179">
        <f t="shared" si="608"/>
        <v>5.5031685514700661E-2</v>
      </c>
      <c r="J940" s="179">
        <f t="shared" si="608"/>
        <v>5.5070292119773295E-2</v>
      </c>
      <c r="K940" s="179">
        <f t="shared" si="608"/>
        <v>5.7753308624937799E-2</v>
      </c>
      <c r="L940" s="179">
        <f t="shared" si="608"/>
        <v>5.7620520131855549E-2</v>
      </c>
      <c r="M940" s="179" t="e">
        <f t="shared" si="608"/>
        <v>#DIV/0!</v>
      </c>
      <c r="N940" s="179">
        <f t="shared" si="608"/>
        <v>5.1061640776563159E-2</v>
      </c>
      <c r="O940" s="179">
        <f t="shared" si="608"/>
        <v>4.6201009814828727E-2</v>
      </c>
      <c r="P940" s="179">
        <f t="shared" si="608"/>
        <v>4.3061510570489438E-2</v>
      </c>
      <c r="Q940" s="179">
        <f t="shared" si="608"/>
        <v>4.1129027519496389E-2</v>
      </c>
      <c r="R940" s="179">
        <f t="shared" si="608"/>
        <v>4.0337907643343593E-2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0.11850468623385992</v>
      </c>
      <c r="F941" s="179">
        <f t="shared" si="611"/>
        <v>0.11526424719227912</v>
      </c>
      <c r="G941" s="179">
        <f t="shared" si="611"/>
        <v>0.10969030945326465</v>
      </c>
      <c r="H941" s="179">
        <f t="shared" si="611"/>
        <v>0.10362365224559231</v>
      </c>
      <c r="I941" s="179">
        <f t="shared" si="611"/>
        <v>9.9549257592606397E-2</v>
      </c>
      <c r="J941" s="179">
        <f t="shared" si="611"/>
        <v>9.843977560263191E-2</v>
      </c>
      <c r="K941" s="179">
        <f t="shared" si="611"/>
        <v>9.9850163185868659E-2</v>
      </c>
      <c r="L941" s="179">
        <f t="shared" si="611"/>
        <v>0.1000172356345476</v>
      </c>
      <c r="M941" s="179">
        <f t="shared" si="611"/>
        <v>0.10646242462587767</v>
      </c>
      <c r="N941" s="179" t="e">
        <f t="shared" si="611"/>
        <v>#DIV/0!</v>
      </c>
      <c r="O941" s="179">
        <f t="shared" si="611"/>
        <v>9.4314419205504874E-2</v>
      </c>
      <c r="P941" s="179">
        <f t="shared" si="611"/>
        <v>8.4556485764082215E-2</v>
      </c>
      <c r="Q941" s="179">
        <f t="shared" si="611"/>
        <v>7.8094679095020145E-2</v>
      </c>
      <c r="R941" s="179">
        <f t="shared" si="611"/>
        <v>7.5391869793639862E-2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2.9354248532254486E-2</v>
      </c>
      <c r="F942" s="179">
        <f t="shared" si="611"/>
        <v>2.8551210755538299E-2</v>
      </c>
      <c r="G942" s="179">
        <f t="shared" si="611"/>
        <v>2.7169156111432644E-2</v>
      </c>
      <c r="H942" s="179">
        <f t="shared" si="611"/>
        <v>2.5661180727877462E-2</v>
      </c>
      <c r="I942" s="179">
        <f t="shared" si="611"/>
        <v>2.4632429670789508E-2</v>
      </c>
      <c r="J942" s="179">
        <f t="shared" si="611"/>
        <v>2.4280092025902356E-2</v>
      </c>
      <c r="K942" s="179">
        <f t="shared" si="611"/>
        <v>2.4336799259025099E-2</v>
      </c>
      <c r="L942" s="179">
        <f t="shared" si="611"/>
        <v>2.3632836174198191E-2</v>
      </c>
      <c r="M942" s="179">
        <f t="shared" si="611"/>
        <v>2.5116256746081766E-2</v>
      </c>
      <c r="N942" s="179">
        <f t="shared" si="611"/>
        <v>2.8467366589570314E-2</v>
      </c>
      <c r="O942" s="179" t="e">
        <f t="shared" si="611"/>
        <v>#DIV/0!</v>
      </c>
      <c r="P942" s="179">
        <f t="shared" si="611"/>
        <v>2.3668063238336888E-2</v>
      </c>
      <c r="Q942" s="179">
        <f t="shared" si="611"/>
        <v>2.0877336099178124E-2</v>
      </c>
      <c r="R942" s="179">
        <f t="shared" si="611"/>
        <v>1.9678072905737278E-2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9.2411426125237721E-3</v>
      </c>
      <c r="F943" s="179">
        <f t="shared" si="611"/>
        <v>8.988306072685439E-3</v>
      </c>
      <c r="G943" s="179">
        <f t="shared" si="611"/>
        <v>8.5531081833673632E-3</v>
      </c>
      <c r="H943" s="179">
        <f t="shared" si="611"/>
        <v>8.0779637070325597E-3</v>
      </c>
      <c r="I943" s="179">
        <f t="shared" si="611"/>
        <v>7.7525589359203236E-3</v>
      </c>
      <c r="J943" s="179">
        <f t="shared" si="611"/>
        <v>7.6354598830861578E-3</v>
      </c>
      <c r="K943" s="179">
        <f t="shared" si="611"/>
        <v>7.6288684660918453E-3</v>
      </c>
      <c r="L943" s="179">
        <f t="shared" si="611"/>
        <v>7.320632831902713E-3</v>
      </c>
      <c r="M943" s="179">
        <f t="shared" si="611"/>
        <v>7.5369553753829397E-3</v>
      </c>
      <c r="N943" s="179">
        <f t="shared" si="611"/>
        <v>8.4142139049003511E-3</v>
      </c>
      <c r="O943" s="179">
        <f t="shared" si="611"/>
        <v>9.2136249336801732E-3</v>
      </c>
      <c r="P943" s="179" t="e">
        <f t="shared" si="611"/>
        <v>#DIV/0!</v>
      </c>
      <c r="Q943" s="179">
        <f t="shared" si="611"/>
        <v>7.4064636527952418E-3</v>
      </c>
      <c r="R943" s="179">
        <f t="shared" si="611"/>
        <v>6.7834425186800518E-3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1.1415526129059305E-2</v>
      </c>
      <c r="F944" s="179">
        <f t="shared" si="611"/>
        <v>1.110318993009549E-2</v>
      </c>
      <c r="G944" s="179">
        <f t="shared" si="611"/>
        <v>1.0565559788463947E-2</v>
      </c>
      <c r="H944" s="179">
        <f t="shared" si="611"/>
        <v>9.9784901991867708E-3</v>
      </c>
      <c r="I944" s="179">
        <f t="shared" si="611"/>
        <v>9.5760466513239474E-3</v>
      </c>
      <c r="J944" s="179">
        <f t="shared" si="611"/>
        <v>9.429491719554468E-3</v>
      </c>
      <c r="K944" s="179">
        <f t="shared" si="611"/>
        <v>9.4137454619736896E-3</v>
      </c>
      <c r="L944" s="179">
        <f t="shared" si="611"/>
        <v>9.0042810652535103E-3</v>
      </c>
      <c r="M944" s="179">
        <f t="shared" si="611"/>
        <v>9.1617938819492425E-3</v>
      </c>
      <c r="N944" s="179">
        <f t="shared" si="611"/>
        <v>9.8844949891261306E-3</v>
      </c>
      <c r="O944" s="179">
        <f t="shared" si="611"/>
        <v>1.0641767463427761E-2</v>
      </c>
      <c r="P944" s="179">
        <f t="shared" si="611"/>
        <v>1.1632763459553528E-2</v>
      </c>
      <c r="Q944" s="179" t="e">
        <f t="shared" si="611"/>
        <v>#DIV/0!</v>
      </c>
      <c r="R944" s="179">
        <f t="shared" si="611"/>
        <v>9.6615224579997099E-3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0.17399484168489626</v>
      </c>
      <c r="F1058" s="199">
        <f t="array" ref="F1058">IF(F33=MAX(IF(ISNUMBER($E$33:$DT$33),$E$33:$DT$33)),0,SUM(IF($D$805:$D$924&gt;=F33+1,IF($D$805:$D$924&lt;=MAX(IF(ISNUMBER($E$33:$DT$33),$E$33:$DT$33)),F$805:F$924))))</f>
        <v>0.14689616072734749</v>
      </c>
      <c r="G1058" s="199">
        <f t="array" ref="G1058">IF(G33=MAX(IF(ISNUMBER($E$33:$DT$33),$E$33:$DT$33)),0,SUM(IF($D$805:$D$924&gt;=G33+1,IF($D$805:$D$924&lt;=MAX(IF(ISNUMBER($E$33:$DT$33),$E$33:$DT$33)),G$805:G$924))))</f>
        <v>9.4735846727063255E-2</v>
      </c>
      <c r="H1058" s="199">
        <f t="array" ref="H1058">IF(H33=MAX(IF(ISNUMBER($E$33:$DT$33),$E$33:$DT$33)),0,SUM(IF($D$805:$D$924&gt;=H33+1,IF($D$805:$D$924&lt;=MAX(IF(ISNUMBER($E$33:$DT$33),$E$33:$DT$33)),H$805:H$924))))</f>
        <v>5.19477877929738E-2</v>
      </c>
      <c r="I1058" s="199">
        <f t="array" ref="I1058">IF(I33=MAX(IF(ISNUMBER($E$33:$DT$33),$E$33:$DT$33)),0,SUM(IF($D$805:$D$924&gt;=I33+1,IF($D$805:$D$924&lt;=MAX(IF(ISNUMBER($E$33:$DT$33),$E$33:$DT$33)),I$805:I$924))))</f>
        <v>3.1600088291992963E-2</v>
      </c>
      <c r="J1058" s="199">
        <f t="array" ref="J1058">IF(J33=MAX(IF(ISNUMBER($E$33:$DT$33),$E$33:$DT$33)),0,SUM(IF($D$805:$D$924&gt;=J33+1,IF($D$805:$D$924&lt;=MAX(IF(ISNUMBER($E$33:$DT$33),$E$33:$DT$33)),J$805:J$924))))</f>
        <v>3.0284223798083487E-2</v>
      </c>
      <c r="K1058" s="199">
        <f t="array" ref="K1058">IF(K33=MAX(IF(ISNUMBER($E$33:$DT$33),$E$33:$DT$33)),0,SUM(IF($D$805:$D$924&gt;=K33+1,IF($D$805:$D$924&lt;=MAX(IF(ISNUMBER($E$33:$DT$33),$E$33:$DT$33)),K$805:K$924))))</f>
        <v>3.1786268927781552E-2</v>
      </c>
      <c r="L1058" s="199">
        <f t="array" ref="L1058">IF(L33=MAX(IF(ISNUMBER($E$33:$DT$33),$E$33:$DT$33)),0,SUM(IF($D$805:$D$924&gt;=L33+1,IF($D$805:$D$924&lt;=MAX(IF(ISNUMBER($E$33:$DT$33),$E$33:$DT$33)),L$805:L$924))))</f>
        <v>8.5169254180975078E-3</v>
      </c>
      <c r="M1058" s="199">
        <f t="array" ref="M1058">IF(M33=MAX(IF(ISNUMBER($E$33:$DT$33),$E$33:$DT$33)),0,SUM(IF($D$805:$D$924&gt;=M33+1,IF($D$805:$D$924&lt;=MAX(IF(ISNUMBER($E$33:$DT$33),$E$33:$DT$33)),M$805:M$924))))</f>
        <v>3.4368420906585369E-3</v>
      </c>
      <c r="N1058" s="199">
        <f t="array" ref="N1058">IF(N33=MAX(IF(ISNUMBER($E$33:$DT$33),$E$33:$DT$33)),0,SUM(IF($D$805:$D$924&gt;=N33+1,IF($D$805:$D$924&lt;=MAX(IF(ISNUMBER($E$33:$DT$33),$E$33:$DT$33)),N$805:N$924))))</f>
        <v>2.7001444062763891E-3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5.2366659510369791E-2</v>
      </c>
      <c r="K1065" s="199">
        <f t="array" ref="K1065">IF(K32=MIN($E$12:$DT$12),0,SUM(IF($D$932:$D$1051&gt;=MIN($E$12:$DT$12),IF($D$932:$D$1051&lt;=K32-1,K$932:K$1051))))</f>
        <v>0.32765435801300719</v>
      </c>
      <c r="L1065" s="199">
        <f t="array" ref="L1065">IF(L32=MIN($E$12:$DT$12),0,SUM(IF($D$932:$D$1051&gt;=MIN($E$12:$DT$12),IF($D$932:$D$1051&lt;=L32-1,L$932:L$1051))))</f>
        <v>0.57866843149393965</v>
      </c>
      <c r="M1065" s="199">
        <f t="array" ref="M1065">IF(M32=MIN($E$12:$DT$12),0,SUM(IF($D$932:$D$1051&gt;=MIN($E$12:$DT$12),IF($D$932:$D$1051&lt;=M32-1,M$932:M$1051))))</f>
        <v>0.75221106745422672</v>
      </c>
      <c r="N1065" s="199">
        <f t="array" ref="N1065">IF(N32=MIN($E$12:$DT$12),0,SUM(IF($D$932:$D$1051&gt;=MIN($E$12:$DT$12),IF($D$932:$D$1051&lt;=N32-1,N$932:N$1051))))</f>
        <v>0.84134616591482358</v>
      </c>
      <c r="O1065" s="199">
        <f t="array" ref="O1065">IF(O32=MIN($E$12:$DT$12),0,SUM(IF($D$932:$D$1051&gt;=MIN($E$12:$DT$12),IF($D$932:$D$1051&lt;=O32-1,O$932:O$1051))))</f>
        <v>0.87783937697973424</v>
      </c>
      <c r="P1065" s="199">
        <f t="array" ref="P1065">IF(P32=MIN($E$12:$DT$12),0,SUM(IF($D$932:$D$1051&gt;=MIN($E$12:$DT$12),IF($D$932:$D$1051&lt;=P32-1,P$932:P$1051))))</f>
        <v>0.91241251750587138</v>
      </c>
      <c r="Q1065" s="199">
        <f t="array" ref="Q1065">IF(Q32=MIN($E$12:$DT$12),0,SUM(IF($D$932:$D$1051&gt;=MIN($E$12:$DT$12),IF($D$932:$D$1051&lt;=Q32-1,Q$932:Q$1051))))</f>
        <v>0.98373059448988653</v>
      </c>
      <c r="R1065" s="199">
        <f t="array" ref="R1065">IF(R32=MIN($E$12:$DT$12),0,SUM(IF($D$932:$D$1051&gt;=MIN($E$12:$DT$12),IF($D$932:$D$1051&lt;=R32-1,R$932:R$1051))))</f>
        <v>0.99798021486249755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8.0452272233094146E-2</v>
      </c>
      <c r="F1072" s="199">
        <f t="array" ref="F1072">(F$545)*SUM(IF($E$12:$DT$12&gt;=F32,IF($E$12:$DT$12&lt;=F33,$E$15:$DT$15)))</f>
        <v>0.49276996691578528</v>
      </c>
      <c r="G1072" s="199">
        <f t="array" ref="G1072">(G$545)*SUM(IF($E$12:$DT$12&gt;=G32,IF($E$12:$DT$12&lt;=G33,$E$15:$DT$15)))</f>
        <v>0.84926854193132784</v>
      </c>
      <c r="H1072" s="199">
        <f t="array" ref="H1072">(H$545)*SUM(IF($E$12:$DT$12&gt;=H32,IF($E$12:$DT$12&lt;=H33,$E$15:$DT$15)))</f>
        <v>1.0548628136503531</v>
      </c>
      <c r="I1072" s="199">
        <f t="array" ref="I1072">(I$545)*SUM(IF($E$12:$DT$12&gt;=I32,IF($E$12:$DT$12&lt;=I33,$E$15:$DT$15)))</f>
        <v>1.1404354443663565</v>
      </c>
      <c r="J1072" s="199">
        <f t="array" ref="J1072">(J$545)*SUM(IF($E$12:$DT$12&gt;=J32,IF($E$12:$DT$12&lt;=J33,$E$15:$DT$15)))</f>
        <v>1.117067446581012</v>
      </c>
      <c r="K1072" s="199">
        <f t="array" ref="K1072">(K$545)*SUM(IF($E$12:$DT$12&gt;=K32,IF($E$12:$DT$12&lt;=K33,$E$15:$DT$15)))</f>
        <v>0.81735007563365825</v>
      </c>
      <c r="L1072" s="199">
        <f t="array" ref="L1072">(L$545)*SUM(IF($E$12:$DT$12&gt;=L32,IF($E$12:$DT$12&lt;=L33,$E$15:$DT$15)))</f>
        <v>0.55058382887431723</v>
      </c>
      <c r="M1072" s="199">
        <f t="array" ref="M1072">(M$545)*SUM(IF($E$12:$DT$12&gt;=M32,IF($E$12:$DT$12&lt;=M33,$E$15:$DT$15)))</f>
        <v>0.35044866070368169</v>
      </c>
      <c r="N1072" s="199">
        <f t="array" ref="N1072">(N$545)*SUM(IF($E$12:$DT$12&gt;=N32,IF($E$12:$DT$12&lt;=N33,$E$15:$DT$15)))</f>
        <v>0.25044434144709221</v>
      </c>
      <c r="O1072" s="199">
        <f t="array" ref="O1072">(O$545)*SUM(IF($E$12:$DT$12&gt;=O32,IF($E$12:$DT$12&lt;=O33,$E$15:$DT$15)))</f>
        <v>0.20236231249020659</v>
      </c>
      <c r="P1072" s="199">
        <f t="array" ref="P1072">(P$545)*SUM(IF($E$12:$DT$12&gt;=P32,IF($E$12:$DT$12&lt;=P33,$E$15:$DT$15)))</f>
        <v>0.14843168906200105</v>
      </c>
      <c r="Q1072" s="199">
        <f t="array" ref="Q1072">(Q$545)*SUM(IF($E$12:$DT$12&gt;=Q32,IF($E$12:$DT$12&lt;=Q33,$E$15:$DT$15)))</f>
        <v>4.3605819911081659E-2</v>
      </c>
      <c r="R1072" s="199">
        <f t="array" ref="R1072">(R$545)*SUM(IF($E$12:$DT$12&gt;=R32,IF($E$12:$DT$12&lt;=R33,$E$15:$DT$15)))</f>
        <v>1.9519103782260412E-2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0.25444711391799041</v>
      </c>
      <c r="F1079" s="199">
        <f t="shared" si="705"/>
        <v>0.6396661276431328</v>
      </c>
      <c r="G1079" s="199">
        <f t="shared" si="705"/>
        <v>0.94400438865839109</v>
      </c>
      <c r="H1079" s="199">
        <f t="shared" si="705"/>
        <v>1.1068106014433268</v>
      </c>
      <c r="I1079" s="199">
        <f t="shared" si="705"/>
        <v>1.1720355326583494</v>
      </c>
      <c r="J1079" s="199">
        <f t="shared" si="705"/>
        <v>1.1997183298894654</v>
      </c>
      <c r="K1079" s="199">
        <f t="shared" si="705"/>
        <v>1.1767907025744471</v>
      </c>
      <c r="L1079" s="199">
        <f t="shared" si="705"/>
        <v>1.1377691857863543</v>
      </c>
      <c r="M1079" s="199">
        <f t="shared" si="705"/>
        <v>1.106096570248567</v>
      </c>
      <c r="N1079" s="199">
        <f t="shared" si="705"/>
        <v>1.0944906517681923</v>
      </c>
      <c r="O1079" s="199">
        <f t="shared" si="705"/>
        <v>1.0802016894699409</v>
      </c>
      <c r="P1079" s="199">
        <f t="shared" si="705"/>
        <v>1.0608442065678725</v>
      </c>
      <c r="Q1079" s="199">
        <f t="shared" si="705"/>
        <v>1.0273364144009682</v>
      </c>
      <c r="R1079" s="199">
        <f t="shared" si="705"/>
        <v>1.0174993186447581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1.1997183298894654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0.16647101649923626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0.81148075668623609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0.14024787997390736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4.0611557025600847E-2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2021-10-07T07:09:24Z</dcterms:modified>
</cp:coreProperties>
</file>