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20_VERBUND_KW_Ering\200 Data Acquisition\240 Fieldwork\Siebanalysen_Ering\SP\vorspü\"/>
    </mc:Choice>
  </mc:AlternateContent>
  <bookViews>
    <workbookView xWindow="0" yWindow="0" windowWidth="23040" windowHeight="9192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Kf_Kozeny-Carman" sheetId="14" r:id="rId6"/>
    <sheet name="geometric_std_dev" sheetId="6" r:id="rId7"/>
    <sheet name="Eintrag_Yu&amp;Stand" sheetId="10" r:id="rId8"/>
    <sheet name="Berechnung_Yu&amp;Stand" sheetId="11" r:id="rId9"/>
    <sheet name="Info" sheetId="12" r:id="rId10"/>
  </sheets>
  <externalReferences>
    <externalReference r:id="rId11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7" i="13" l="1"/>
  <c r="D45" i="13"/>
  <c r="C35" i="13" l="1"/>
  <c r="C9" i="13" s="1"/>
  <c r="K34" i="13" l="1"/>
  <c r="J29" i="14"/>
  <c r="I31" i="14" l="1"/>
  <c r="J30" i="14"/>
  <c r="C26" i="14"/>
  <c r="C25" i="14"/>
  <c r="I26" i="14" s="1"/>
  <c r="C24" i="14"/>
  <c r="C23" i="14"/>
  <c r="C22" i="14"/>
  <c r="I23" i="14" s="1"/>
  <c r="C21" i="14"/>
  <c r="C20" i="14"/>
  <c r="C19" i="14"/>
  <c r="C18" i="14"/>
  <c r="C17" i="14"/>
  <c r="I18" i="14" s="1"/>
  <c r="C16" i="14"/>
  <c r="C15" i="14"/>
  <c r="C14" i="14"/>
  <c r="I15" i="14" s="1"/>
  <c r="C13" i="14"/>
  <c r="I13" i="14" s="1"/>
  <c r="C12" i="14"/>
  <c r="C11" i="14"/>
  <c r="I17" i="14" l="1"/>
  <c r="I25" i="14"/>
  <c r="I12" i="14"/>
  <c r="I20" i="14"/>
  <c r="I22" i="14"/>
  <c r="I14" i="14"/>
  <c r="I24" i="14"/>
  <c r="I16" i="14"/>
  <c r="I19" i="14"/>
  <c r="I21" i="14"/>
  <c r="K35" i="13" l="1"/>
  <c r="K36" i="13"/>
  <c r="K37" i="13"/>
  <c r="K38" i="13"/>
  <c r="K39" i="13"/>
  <c r="K40" i="13"/>
  <c r="K41" i="13"/>
  <c r="K42" i="13"/>
  <c r="K43" i="13"/>
  <c r="K44" i="13"/>
  <c r="K66" i="13" l="1"/>
  <c r="K65" i="13"/>
  <c r="C21" i="13" s="1"/>
  <c r="C57" i="13" l="1"/>
  <c r="D71" i="13"/>
  <c r="K64" i="13"/>
  <c r="K63" i="13"/>
  <c r="K62" i="13"/>
  <c r="K61" i="13"/>
  <c r="K69" i="13" l="1"/>
  <c r="K54" i="13"/>
  <c r="K55" i="13"/>
  <c r="K56" i="13"/>
  <c r="K57" i="13"/>
  <c r="K58" i="13"/>
  <c r="K59" i="13"/>
  <c r="K60" i="13"/>
  <c r="K53" i="13"/>
  <c r="K31" i="13"/>
  <c r="K67" i="13" l="1"/>
  <c r="K68" i="13" s="1"/>
  <c r="C26" i="2" l="1"/>
  <c r="K32" i="13"/>
  <c r="C10" i="13" s="1"/>
  <c r="K33" i="13"/>
  <c r="T19" i="10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C7" i="2"/>
  <c r="D7" i="14" s="1"/>
  <c r="C6" i="2"/>
  <c r="D6" i="14" s="1"/>
  <c r="C5" i="2"/>
  <c r="D5" i="14" s="1"/>
  <c r="C4" i="2"/>
  <c r="D4" i="14" s="1"/>
  <c r="C3" i="2"/>
  <c r="D3" i="14" s="1"/>
  <c r="D115" i="13"/>
  <c r="K111" i="13"/>
  <c r="C101" i="13"/>
  <c r="D93" i="13"/>
  <c r="K89" i="13"/>
  <c r="C79" i="13"/>
  <c r="C22" i="13"/>
  <c r="C23" i="2" s="1"/>
  <c r="D23" i="14" s="1"/>
  <c r="C20" i="13"/>
  <c r="C19" i="13"/>
  <c r="C18" i="13"/>
  <c r="C17" i="13"/>
  <c r="C16" i="13"/>
  <c r="C15" i="13"/>
  <c r="C14" i="13"/>
  <c r="D26" i="2" l="1"/>
  <c r="D26" i="14"/>
  <c r="C9" i="2"/>
  <c r="D9" i="14" s="1"/>
  <c r="K45" i="13"/>
  <c r="C11" i="13"/>
  <c r="C12" i="2" s="1"/>
  <c r="D12" i="14" s="1"/>
  <c r="C12" i="13"/>
  <c r="C13" i="2" s="1"/>
  <c r="D13" i="14" s="1"/>
  <c r="C13" i="13"/>
  <c r="C14" i="2" s="1"/>
  <c r="D14" i="14" s="1"/>
  <c r="K112" i="13"/>
  <c r="C22" i="2"/>
  <c r="D22" i="14" s="1"/>
  <c r="C11" i="2"/>
  <c r="D11" i="14" s="1"/>
  <c r="C19" i="2"/>
  <c r="D19" i="14" s="1"/>
  <c r="C16" i="2"/>
  <c r="D16" i="14" s="1"/>
  <c r="C20" i="2"/>
  <c r="D20" i="14" s="1"/>
  <c r="C17" i="2"/>
  <c r="D17" i="14" s="1"/>
  <c r="C18" i="2"/>
  <c r="D18" i="14" s="1"/>
  <c r="C21" i="2"/>
  <c r="D21" i="14" s="1"/>
  <c r="K90" i="13"/>
  <c r="C15" i="2"/>
  <c r="D15" i="14" s="1"/>
  <c r="F3" i="6"/>
  <c r="A16" i="6"/>
  <c r="K46" i="13" l="1"/>
  <c r="E48" i="13"/>
  <c r="E26" i="14"/>
  <c r="C25" i="2"/>
  <c r="C24" i="2"/>
  <c r="D24" i="14" s="1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E18" i="6" s="1"/>
  <c r="A3" i="6"/>
  <c r="D3" i="6" s="1"/>
  <c r="D25" i="2" l="1"/>
  <c r="D24" i="2" s="1"/>
  <c r="D25" i="14"/>
  <c r="E25" i="14"/>
  <c r="E24" i="14" s="1"/>
  <c r="E23" i="14" s="1"/>
  <c r="E22" i="14" s="1"/>
  <c r="E21" i="14" s="1"/>
  <c r="E20" i="14" s="1"/>
  <c r="E19" i="14" s="1"/>
  <c r="E18" i="14" s="1"/>
  <c r="E17" i="14" s="1"/>
  <c r="E16" i="14" s="1"/>
  <c r="E15" i="14" s="1"/>
  <c r="E14" i="14" s="1"/>
  <c r="E13" i="14" s="1"/>
  <c r="E12" i="14" s="1"/>
  <c r="E11" i="14" s="1"/>
  <c r="E17" i="6"/>
  <c r="E15" i="6"/>
  <c r="E11" i="6"/>
  <c r="E7" i="6"/>
  <c r="E13" i="6"/>
  <c r="E14" i="6"/>
  <c r="E10" i="6"/>
  <c r="E6" i="6"/>
  <c r="E9" i="6"/>
  <c r="E16" i="6"/>
  <c r="E12" i="6"/>
  <c r="E8" i="6"/>
  <c r="F25" i="14" l="1"/>
  <c r="J25" i="14" s="1"/>
  <c r="F23" i="14"/>
  <c r="J23" i="14" s="1"/>
  <c r="F19" i="14"/>
  <c r="J19" i="14" s="1"/>
  <c r="F22" i="14"/>
  <c r="J22" i="14" s="1"/>
  <c r="F15" i="14"/>
  <c r="J15" i="14" s="1"/>
  <c r="F21" i="14"/>
  <c r="J21" i="14" s="1"/>
  <c r="F11" i="14"/>
  <c r="F18" i="14"/>
  <c r="J18" i="14" s="1"/>
  <c r="F20" i="14"/>
  <c r="J20" i="14" s="1"/>
  <c r="F14" i="14"/>
  <c r="J14" i="14" s="1"/>
  <c r="F26" i="14"/>
  <c r="G26" i="14" s="1"/>
  <c r="F17" i="14"/>
  <c r="J17" i="14" s="1"/>
  <c r="F12" i="14"/>
  <c r="J12" i="14" s="1"/>
  <c r="F13" i="14"/>
  <c r="J13" i="14" s="1"/>
  <c r="F16" i="14"/>
  <c r="J16" i="14" s="1"/>
  <c r="F24" i="14"/>
  <c r="J24" i="14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AW14" i="11"/>
  <c r="DS84" i="11" s="1"/>
  <c r="DS336" i="11" s="1"/>
  <c r="AV14" i="11"/>
  <c r="AU14" i="11"/>
  <c r="AT14" i="11"/>
  <c r="AS14" i="11"/>
  <c r="DS80" i="11" s="1"/>
  <c r="DS332" i="11" s="1"/>
  <c r="AR14" i="11"/>
  <c r="AQ14" i="1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AK14" i="11"/>
  <c r="AJ14" i="11"/>
  <c r="AI14" i="11"/>
  <c r="AH14" i="11"/>
  <c r="AG14" i="11"/>
  <c r="AF14" i="11"/>
  <c r="AE14" i="11"/>
  <c r="DR66" i="11" s="1"/>
  <c r="DR318" i="11" s="1"/>
  <c r="AD14" i="11"/>
  <c r="AC14" i="11"/>
  <c r="AB14" i="11"/>
  <c r="AA14" i="11"/>
  <c r="Z14" i="11"/>
  <c r="Y14" i="11"/>
  <c r="X14" i="11"/>
  <c r="W14" i="11"/>
  <c r="DR58" i="11" s="1"/>
  <c r="DR310" i="11" s="1"/>
  <c r="V14" i="11"/>
  <c r="U14" i="11"/>
  <c r="T14" i="11"/>
  <c r="S14" i="11"/>
  <c r="R14" i="11"/>
  <c r="Q14" i="11"/>
  <c r="P14" i="11"/>
  <c r="O14" i="11"/>
  <c r="DR50" i="11" s="1"/>
  <c r="N14" i="11"/>
  <c r="M14" i="11"/>
  <c r="L14" i="11"/>
  <c r="K14" i="11"/>
  <c r="J14" i="11"/>
  <c r="I14" i="11"/>
  <c r="H14" i="11"/>
  <c r="G14" i="11"/>
  <c r="DR42" i="11" s="1"/>
  <c r="F14" i="11"/>
  <c r="E14" i="1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G25" i="14" l="1"/>
  <c r="G24" i="14" s="1"/>
  <c r="G23" i="14" s="1"/>
  <c r="G22" i="14" s="1"/>
  <c r="G21" i="14" s="1"/>
  <c r="G20" i="14" s="1"/>
  <c r="G19" i="14" s="1"/>
  <c r="G18" i="14" s="1"/>
  <c r="G17" i="14" s="1"/>
  <c r="G16" i="14" s="1"/>
  <c r="G15" i="14" s="1"/>
  <c r="G14" i="14" s="1"/>
  <c r="G13" i="14" s="1"/>
  <c r="G12" i="14" s="1"/>
  <c r="G11" i="14" s="1"/>
  <c r="DQ82" i="11"/>
  <c r="DQ334" i="11" s="1"/>
  <c r="DT40" i="11"/>
  <c r="DT48" i="11"/>
  <c r="J27" i="14"/>
  <c r="J32" i="14" s="1"/>
  <c r="N12" i="14" s="1"/>
  <c r="DQ45" i="11"/>
  <c r="DQ53" i="11"/>
  <c r="DQ61" i="11"/>
  <c r="DQ313" i="11" s="1"/>
  <c r="DQ69" i="11"/>
  <c r="DQ321" i="11" s="1"/>
  <c r="DO85" i="11"/>
  <c r="DO337" i="11" s="1"/>
  <c r="DR46" i="11"/>
  <c r="DR54" i="11"/>
  <c r="DR62" i="11"/>
  <c r="DR314" i="11" s="1"/>
  <c r="DR70" i="11"/>
  <c r="DR322" i="11" s="1"/>
  <c r="DQ78" i="11"/>
  <c r="DQ330" i="11" s="1"/>
  <c r="DQ41" i="11"/>
  <c r="DQ49" i="11"/>
  <c r="DQ57" i="11"/>
  <c r="DQ309" i="11" s="1"/>
  <c r="DQ65" i="11"/>
  <c r="DQ317" i="11" s="1"/>
  <c r="DQ73" i="11"/>
  <c r="DQ325" i="11" s="1"/>
  <c r="DR81" i="11"/>
  <c r="DR333" i="11" s="1"/>
  <c r="BV32" i="1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D23" i="2" l="1"/>
  <c r="D22" i="2" s="1"/>
  <c r="D21" i="2" l="1"/>
  <c r="D20" i="2" s="1"/>
  <c r="D19" i="2" s="1"/>
  <c r="D18" i="2" s="1"/>
  <c r="D17" i="2" s="1"/>
  <c r="D16" i="2" s="1"/>
  <c r="D15" i="2" s="1"/>
  <c r="D14" i="2" s="1"/>
  <c r="D13" i="2" s="1"/>
  <c r="D12" i="2" s="1"/>
  <c r="D11" i="2" l="1"/>
  <c r="C8" i="2"/>
  <c r="D8" i="14" s="1"/>
  <c r="E26" i="2" l="1"/>
  <c r="F26" i="2" s="1"/>
  <c r="E24" i="2"/>
  <c r="E25" i="2"/>
  <c r="E23" i="2"/>
  <c r="E11" i="2"/>
  <c r="E12" i="2"/>
  <c r="E22" i="2"/>
  <c r="E16" i="2"/>
  <c r="E14" i="2"/>
  <c r="E13" i="2"/>
  <c r="G20" i="10" s="1"/>
  <c r="E15" i="2"/>
  <c r="E17" i="2"/>
  <c r="E18" i="2"/>
  <c r="E19" i="2"/>
  <c r="E21" i="2"/>
  <c r="E20" i="2"/>
  <c r="F25" i="2" l="1"/>
  <c r="F24" i="2" s="1"/>
  <c r="L20" i="10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F23" i="2" l="1"/>
  <c r="B15" i="6" s="1"/>
  <c r="C16" i="6" s="1"/>
  <c r="F16" i="6" s="1"/>
  <c r="A6" i="5"/>
  <c r="F22" i="2" l="1"/>
  <c r="B14" i="6" s="1"/>
  <c r="C15" i="6" s="1"/>
  <c r="F15" i="6" s="1"/>
  <c r="A7" i="5"/>
  <c r="F21" i="2" l="1"/>
  <c r="B13" i="6" s="1"/>
  <c r="C14" i="6" s="1"/>
  <c r="F14" i="6" s="1"/>
  <c r="A8" i="5"/>
  <c r="F20" i="2" l="1"/>
  <c r="B12" i="6" s="1"/>
  <c r="C13" i="6" s="1"/>
  <c r="F13" i="6" s="1"/>
  <c r="A9" i="5"/>
  <c r="F19" i="2" l="1"/>
  <c r="B11" i="6" s="1"/>
  <c r="C12" i="6" s="1"/>
  <c r="F12" i="6" s="1"/>
  <c r="A10" i="5"/>
  <c r="F18" i="2" l="1"/>
  <c r="B10" i="6" s="1"/>
  <c r="C11" i="6" s="1"/>
  <c r="F11" i="6" s="1"/>
  <c r="A11" i="5"/>
  <c r="F17" i="2" l="1"/>
  <c r="B9" i="6" s="1"/>
  <c r="C10" i="6" s="1"/>
  <c r="F10" i="6" s="1"/>
  <c r="A12" i="5"/>
  <c r="F16" i="2" l="1"/>
  <c r="B8" i="6" s="1"/>
  <c r="C9" i="6" s="1"/>
  <c r="F9" i="6" s="1"/>
  <c r="A13" i="5"/>
  <c r="F15" i="2" l="1"/>
  <c r="B7" i="6" s="1"/>
  <c r="C8" i="6" s="1"/>
  <c r="F8" i="6" s="1"/>
  <c r="A14" i="5"/>
  <c r="F14" i="2" l="1"/>
  <c r="B6" i="6" s="1"/>
  <c r="C7" i="6" s="1"/>
  <c r="F7" i="6" s="1"/>
  <c r="A15" i="5"/>
  <c r="F13" i="2" l="1"/>
  <c r="B5" i="6" s="1"/>
  <c r="A16" i="5"/>
  <c r="C6" i="6" l="1"/>
  <c r="F6" i="6" s="1"/>
  <c r="F12" i="2"/>
  <c r="B4" i="6" s="1"/>
  <c r="C5" i="6" s="1"/>
  <c r="F5" i="6" s="1"/>
  <c r="A17" i="5"/>
  <c r="A18" i="5" l="1"/>
  <c r="F11" i="2"/>
  <c r="B3" i="6" s="1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33" i="2" l="1"/>
  <c r="C48" i="2"/>
  <c r="C34" i="2"/>
  <c r="C50" i="2"/>
  <c r="C51" i="2"/>
  <c r="C47" i="2"/>
  <c r="C31" i="2"/>
  <c r="C35" i="2"/>
  <c r="C30" i="2"/>
  <c r="N11" i="14" s="1"/>
  <c r="C36" i="2"/>
  <c r="C37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C54" i="2"/>
  <c r="C52" i="2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839" i="1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853" i="1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832" i="1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836" i="1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844" i="1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832" i="11"/>
  <c r="CV640" i="11"/>
  <c r="CV893" i="11" s="1"/>
  <c r="CV608" i="1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861" i="1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921" i="11"/>
  <c r="BS820" i="1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567" i="1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848" i="11"/>
  <c r="BR820" i="1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662" i="1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832" i="11"/>
  <c r="CK915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805" i="1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913" i="1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833" i="1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560" i="1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843" i="11"/>
  <c r="DB813" i="1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839" i="1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806" i="1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832" i="1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913" i="1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567" i="1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852" i="11"/>
  <c r="DA820" i="1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810" i="1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834" i="1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826" i="1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847" i="1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843" i="1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888" i="1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K1079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N1079" i="11" l="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R8" i="10" s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C53" i="2" l="1"/>
  <c r="B1101" i="11"/>
  <c r="N13" i="14" l="1"/>
  <c r="N15" i="14" s="1"/>
</calcChain>
</file>

<file path=xl/sharedStrings.xml><?xml version="1.0" encoding="utf-8"?>
<sst xmlns="http://schemas.openxmlformats.org/spreadsheetml/2006/main" count="398" uniqueCount="228">
  <si>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</si>
  <si>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</si>
  <si>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</si>
  <si>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</si>
  <si>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</si>
  <si>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</si>
  <si>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</si>
  <si>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</si>
  <si>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</si>
  <si>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</si>
  <si>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</si>
  <si>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</si>
  <si>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</si>
  <si>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</si>
  <si>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</si>
  <si>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</si>
  <si>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</si>
  <si>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</si>
  <si>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</si>
  <si>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</si>
  <si>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</si>
  <si>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</si>
  <si>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</si>
  <si>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</si>
  <si>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</si>
  <si>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</si>
  <si>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</si>
  <si>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</si>
  <si>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</si>
  <si>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</si>
  <si>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</si>
  <si>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</si>
  <si>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</si>
  <si>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</si>
  <si>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</si>
  <si>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</si>
  <si>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</si>
  <si>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</si>
  <si>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</si>
  <si>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</si>
  <si>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</si>
  <si>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</si>
  <si>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</si>
  <si>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</si>
  <si>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</si>
  <si>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</si>
  <si>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</si>
  <si>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</si>
  <si>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</si>
  <si>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</si>
  <si>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</si>
  <si>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</si>
  <si>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</si>
  <si>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</si>
  <si>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</si>
  <si>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</si>
  <si>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</si>
  <si>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</si>
  <si>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</si>
  <si>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</si>
  <si>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</si>
  <si>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</si>
  <si>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</si>
  <si>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</si>
  <si>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</si>
  <si>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</si>
  <si>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</si>
  <si>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</si>
  <si>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</si>
  <si>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</si>
  <si>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</si>
  <si>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</si>
  <si>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</si>
  <si>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</si>
  <si>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</si>
  <si>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</si>
  <si>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</si>
  <si>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</si>
  <si>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</si>
  <si>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</si>
  <si>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</si>
  <si>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</si>
  <si>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</si>
  <si>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</si>
  <si>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</si>
  <si>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</si>
  <si>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</si>
  <si>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</si>
  <si>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</si>
  <si>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</si>
  <si>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</si>
  <si>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</si>
  <si>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</si>
  <si>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</si>
  <si>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</si>
  <si>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</si>
  <si>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</si>
  <si>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</si>
  <si>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</si>
  <si>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</si>
  <si>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</si>
  <si>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</si>
  <si>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</si>
  <si>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</si>
  <si>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</si>
  <si>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</si>
  <si>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</si>
  <si>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</si>
  <si>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</si>
  <si>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</si>
  <si>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</si>
  <si>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</si>
  <si>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</si>
  <si>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</si>
  <si>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</si>
  <si>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</si>
  <si>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</si>
  <si>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</si>
  <si>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</si>
  <si>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</si>
  <si>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</si>
  <si>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</si>
  <si>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</si>
  <si>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</si>
  <si>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</si>
  <si>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</si>
  <si>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</si>
  <si>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</si>
  <si>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</si>
  <si>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</si>
  <si>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</si>
  <si>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</si>
  <si>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</si>
  <si>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</si>
  <si>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</si>
  <si>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</si>
  <si>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</si>
  <si>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</si>
  <si>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</si>
  <si>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</si>
  <si>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</si>
  <si>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</si>
  <si>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</si>
  <si>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</si>
  <si>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</si>
  <si>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</si>
  <si>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</si>
  <si>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</si>
  <si>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</si>
  <si>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</si>
  <si>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</si>
  <si>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</si>
  <si>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</si>
  <si>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</si>
  <si>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</si>
  <si>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</si>
  <si>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</si>
  <si>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</si>
  <si>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</si>
  <si>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</si>
  <si>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</si>
  <si>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</si>
  <si>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</si>
  <si>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</si>
  <si>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</si>
  <si>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</si>
  <si>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</si>
  <si>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</si>
  <si>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</si>
  <si>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</si>
  <si>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</si>
  <si>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</si>
  <si>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</si>
  <si>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</si>
  <si>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</si>
  <si>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</si>
  <si>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</si>
  <si>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</si>
  <si>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</si>
  <si>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</si>
  <si>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</si>
  <si>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</si>
  <si>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</si>
  <si>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</si>
  <si>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</si>
  <si>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</si>
  <si>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</si>
  <si>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</si>
  <si>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</si>
  <si>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</si>
  <si>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</si>
  <si>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</si>
  <si>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</si>
  <si>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</si>
  <si>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</si>
  <si>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</si>
  <si>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</si>
  <si>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</si>
  <si>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</si>
  <si>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</si>
  <si>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</si>
  <si>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</si>
  <si>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Hydraulic Conductivity k_f</t>
  </si>
  <si>
    <t>Kozeny-Carman-Equation</t>
  </si>
  <si>
    <t>Grain size [cm]</t>
  </si>
  <si>
    <t>D_ave_i [cm]</t>
  </si>
  <si>
    <t>Deff_i [cm]</t>
  </si>
  <si>
    <t>SF</t>
  </si>
  <si>
    <t>rounded sediments</t>
  </si>
  <si>
    <t>n</t>
  </si>
  <si>
    <t>e</t>
  </si>
  <si>
    <t>kf K-C</t>
  </si>
  <si>
    <t>[m/s]</t>
  </si>
  <si>
    <t>Parameter</t>
  </si>
  <si>
    <t>Forchheimer</t>
  </si>
  <si>
    <t>d_m</t>
  </si>
  <si>
    <t>a</t>
  </si>
  <si>
    <t>--&gt; Kehrwert von hydraulischen Durchlässigkeit</t>
  </si>
  <si>
    <t>b</t>
  </si>
  <si>
    <t>--&gt; Forchheimer Koeffizient</t>
  </si>
  <si>
    <t>b/a</t>
  </si>
  <si>
    <t xml:space="preserve"> --&gt; Parameter für Pythonskript</t>
  </si>
  <si>
    <r>
      <t xml:space="preserve">porosity measurement  </t>
    </r>
    <r>
      <rPr>
        <sz val="10"/>
        <color rgb="FFFF0000"/>
        <rFont val="Arial"/>
        <family val="2"/>
      </rPr>
      <t>(</t>
    </r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Hinweis in Quell-Excel des Wertes!!!)</t>
    </r>
  </si>
  <si>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(s. u.)</t>
    </r>
  </si>
  <si>
    <t xml:space="preserve">Z3 SP OS </t>
  </si>
  <si>
    <t>23.02.21</t>
  </si>
  <si>
    <t>Vor Spülung:</t>
  </si>
  <si>
    <t>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</si>
</sst>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50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</fills>
  <borders count="6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4">
    <xf numFmtId="0" fontId="0" fillId="0" borderId="0"/>
    <xf numFmtId="9" fontId="6" fillId="0" borderId="0" applyFont="0" applyFill="0" applyBorder="0" applyAlignment="0" applyProtection="0"/>
    <xf numFmtId="0" fontId="8" fillId="0" borderId="0"/>
    <xf numFmtId="0" fontId="6" fillId="0" borderId="0"/>
    <xf numFmtId="0" fontId="5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4" fillId="0" borderId="0"/>
    <xf numFmtId="0" fontId="3" fillId="0" borderId="0"/>
    <xf numFmtId="0" fontId="2" fillId="0" borderId="0"/>
    <xf numFmtId="0" fontId="2" fillId="0" borderId="0"/>
    <xf numFmtId="0" fontId="2" fillId="0" borderId="0"/>
  </cellStyleXfs>
  <cellXfs count="480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2" fillId="0" borderId="0" xfId="0" applyNumberFormat="1" applyFont="1" applyFill="1" applyBorder="1" applyAlignment="1">
      <alignment horizontal="center"/>
    </xf>
    <xf numFmtId="0" fontId="0" fillId="0" borderId="12" xfId="0" applyBorder="1"/>
    <xf numFmtId="0" fontId="0" fillId="0" borderId="13" xfId="0" applyBorder="1"/>
    <xf numFmtId="166" fontId="0" fillId="0" borderId="15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8" fillId="0" borderId="0" xfId="0" applyFont="1"/>
    <xf numFmtId="166" fontId="0" fillId="0" borderId="16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7" xfId="0" applyNumberFormat="1" applyBorder="1"/>
    <xf numFmtId="169" fontId="0" fillId="0" borderId="14" xfId="0" applyNumberFormat="1" applyFill="1" applyBorder="1" applyAlignment="1">
      <alignment horizontal="center"/>
    </xf>
    <xf numFmtId="165" fontId="0" fillId="0" borderId="14" xfId="0" applyNumberFormat="1" applyFill="1" applyBorder="1" applyAlignment="1">
      <alignment horizontal="center"/>
    </xf>
    <xf numFmtId="0" fontId="8" fillId="5" borderId="16" xfId="0" applyFont="1" applyFill="1" applyBorder="1" applyAlignment="1">
      <alignment horizontal="center"/>
    </xf>
    <xf numFmtId="0" fontId="8" fillId="5" borderId="17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0" fontId="7" fillId="5" borderId="22" xfId="0" applyFont="1" applyFill="1" applyBorder="1" applyAlignment="1">
      <alignment horizontal="center"/>
    </xf>
    <xf numFmtId="0" fontId="14" fillId="10" borderId="43" xfId="0" applyFont="1" applyFill="1" applyBorder="1" applyAlignment="1">
      <alignment horizontal="center"/>
    </xf>
    <xf numFmtId="0" fontId="14" fillId="8" borderId="43" xfId="0" applyFont="1" applyFill="1" applyBorder="1" applyAlignment="1">
      <alignment horizontal="center"/>
    </xf>
    <xf numFmtId="0" fontId="18" fillId="10" borderId="43" xfId="0" applyFont="1" applyFill="1" applyBorder="1" applyAlignment="1">
      <alignment horizontal="center"/>
    </xf>
    <xf numFmtId="0" fontId="18" fillId="8" borderId="43" xfId="0" applyFont="1" applyFill="1" applyBorder="1" applyAlignment="1">
      <alignment horizontal="center"/>
    </xf>
    <xf numFmtId="0" fontId="18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1" xfId="0" applyBorder="1" applyAlignment="1">
      <alignment horizontal="center"/>
    </xf>
    <xf numFmtId="0" fontId="19" fillId="0" borderId="0" xfId="0" applyFont="1"/>
    <xf numFmtId="0" fontId="20" fillId="0" borderId="0" xfId="0" applyFont="1"/>
    <xf numFmtId="0" fontId="17" fillId="0" borderId="0" xfId="0" applyFont="1" applyAlignment="1">
      <alignment horizontal="left"/>
    </xf>
    <xf numFmtId="0" fontId="8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21" fillId="0" borderId="0" xfId="0" applyFont="1"/>
    <xf numFmtId="0" fontId="22" fillId="0" borderId="22" xfId="0" applyFont="1" applyBorder="1" applyAlignment="1">
      <alignment horizontal="center"/>
    </xf>
    <xf numFmtId="0" fontId="22" fillId="0" borderId="0" xfId="0" applyFont="1"/>
    <xf numFmtId="0" fontId="22" fillId="0" borderId="0" xfId="0" applyFont="1" applyAlignment="1">
      <alignment horizontal="center"/>
    </xf>
    <xf numFmtId="0" fontId="0" fillId="0" borderId="0" xfId="0" applyAlignment="1"/>
    <xf numFmtId="0" fontId="23" fillId="0" borderId="0" xfId="2" applyFont="1"/>
    <xf numFmtId="0" fontId="8" fillId="0" borderId="0" xfId="2"/>
    <xf numFmtId="0" fontId="23" fillId="0" borderId="0" xfId="2" applyFont="1" applyAlignment="1">
      <alignment horizontal="center"/>
    </xf>
    <xf numFmtId="0" fontId="15" fillId="0" borderId="0" xfId="2" applyFont="1" applyAlignment="1">
      <alignment horizontal="center"/>
    </xf>
    <xf numFmtId="0" fontId="24" fillId="0" borderId="0" xfId="2" applyFont="1" applyAlignment="1">
      <alignment horizontal="center"/>
    </xf>
    <xf numFmtId="0" fontId="11" fillId="0" borderId="0" xfId="2" applyFont="1"/>
    <xf numFmtId="0" fontId="10" fillId="0" borderId="0" xfId="2" applyFont="1"/>
    <xf numFmtId="0" fontId="8" fillId="0" borderId="0" xfId="2" applyFont="1"/>
    <xf numFmtId="0" fontId="25" fillId="0" borderId="0" xfId="2" applyFont="1" applyBorder="1"/>
    <xf numFmtId="2" fontId="26" fillId="0" borderId="0" xfId="2" applyNumberFormat="1" applyFont="1" applyBorder="1"/>
    <xf numFmtId="0" fontId="26" fillId="0" borderId="0" xfId="2" applyFont="1"/>
    <xf numFmtId="0" fontId="11" fillId="0" borderId="0" xfId="2" applyFont="1" applyBorder="1"/>
    <xf numFmtId="2" fontId="26" fillId="0" borderId="0" xfId="2" applyNumberFormat="1" applyFont="1"/>
    <xf numFmtId="0" fontId="7" fillId="0" borderId="43" xfId="2" applyFont="1" applyBorder="1"/>
    <xf numFmtId="0" fontId="25" fillId="0" borderId="43" xfId="2" applyFont="1" applyBorder="1"/>
    <xf numFmtId="0" fontId="25" fillId="0" borderId="43" xfId="2" applyFont="1" applyBorder="1" applyAlignment="1">
      <alignment horizontal="center"/>
    </xf>
    <xf numFmtId="0" fontId="25" fillId="0" borderId="0" xfId="2" applyFont="1" applyBorder="1" applyAlignment="1">
      <alignment horizontal="center"/>
    </xf>
    <xf numFmtId="2" fontId="11" fillId="0" borderId="0" xfId="2" applyNumberFormat="1" applyFont="1"/>
    <xf numFmtId="0" fontId="27" fillId="0" borderId="0" xfId="2" applyFont="1" applyBorder="1"/>
    <xf numFmtId="0" fontId="28" fillId="0" borderId="0" xfId="2" applyFont="1"/>
    <xf numFmtId="0" fontId="10" fillId="0" borderId="0" xfId="2" applyFont="1" applyAlignment="1">
      <alignment horizontal="center"/>
    </xf>
    <xf numFmtId="0" fontId="11" fillId="12" borderId="34" xfId="2" applyFont="1" applyFill="1" applyBorder="1"/>
    <xf numFmtId="0" fontId="11" fillId="12" borderId="29" xfId="2" applyFont="1" applyFill="1" applyBorder="1"/>
    <xf numFmtId="0" fontId="11" fillId="12" borderId="21" xfId="2" applyFont="1" applyFill="1" applyBorder="1"/>
    <xf numFmtId="2" fontId="10" fillId="13" borderId="6" xfId="2" applyNumberFormat="1" applyFont="1" applyFill="1" applyBorder="1" applyAlignment="1">
      <alignment horizontal="center"/>
    </xf>
    <xf numFmtId="165" fontId="10" fillId="0" borderId="6" xfId="2" applyNumberFormat="1" applyFont="1" applyFill="1" applyBorder="1" applyAlignment="1">
      <alignment horizontal="center"/>
    </xf>
    <xf numFmtId="0" fontId="11" fillId="12" borderId="46" xfId="2" applyFont="1" applyFill="1" applyBorder="1"/>
    <xf numFmtId="0" fontId="11" fillId="12" borderId="38" xfId="2" applyFont="1" applyFill="1" applyBorder="1"/>
    <xf numFmtId="0" fontId="10" fillId="12" borderId="46" xfId="2" applyFont="1" applyFill="1" applyBorder="1" applyAlignment="1">
      <alignment horizontal="center"/>
    </xf>
    <xf numFmtId="0" fontId="10" fillId="12" borderId="38" xfId="2" applyFont="1" applyFill="1" applyBorder="1" applyAlignment="1">
      <alignment horizontal="center"/>
    </xf>
    <xf numFmtId="0" fontId="10" fillId="12" borderId="47" xfId="2" applyFont="1" applyFill="1" applyBorder="1" applyAlignment="1">
      <alignment horizontal="center"/>
    </xf>
    <xf numFmtId="0" fontId="11" fillId="12" borderId="48" xfId="2" applyFont="1" applyFill="1" applyBorder="1"/>
    <xf numFmtId="0" fontId="11" fillId="12" borderId="0" xfId="2" applyFont="1" applyFill="1" applyBorder="1"/>
    <xf numFmtId="1" fontId="28" fillId="13" borderId="46" xfId="2" applyNumberFormat="1" applyFont="1" applyFill="1" applyBorder="1" applyAlignment="1">
      <alignment horizontal="center"/>
    </xf>
    <xf numFmtId="1" fontId="28" fillId="13" borderId="38" xfId="2" applyNumberFormat="1" applyFont="1" applyFill="1" applyBorder="1" applyAlignment="1">
      <alignment horizontal="center"/>
    </xf>
    <xf numFmtId="167" fontId="28" fillId="13" borderId="38" xfId="2" applyNumberFormat="1" applyFont="1" applyFill="1" applyBorder="1" applyAlignment="1">
      <alignment horizontal="center"/>
    </xf>
    <xf numFmtId="2" fontId="28" fillId="13" borderId="38" xfId="2" applyNumberFormat="1" applyFont="1" applyFill="1" applyBorder="1" applyAlignment="1">
      <alignment horizontal="center"/>
    </xf>
    <xf numFmtId="2" fontId="10" fillId="13" borderId="38" xfId="2" applyNumberFormat="1" applyFont="1" applyFill="1" applyBorder="1"/>
    <xf numFmtId="0" fontId="10" fillId="13" borderId="38" xfId="2" applyFont="1" applyFill="1" applyBorder="1"/>
    <xf numFmtId="0" fontId="10" fillId="13" borderId="47" xfId="2" applyFont="1" applyFill="1" applyBorder="1"/>
    <xf numFmtId="0" fontId="11" fillId="12" borderId="49" xfId="2" applyFont="1" applyFill="1" applyBorder="1"/>
    <xf numFmtId="0" fontId="11" fillId="12" borderId="43" xfId="2" applyFont="1" applyFill="1" applyBorder="1"/>
    <xf numFmtId="2" fontId="10" fillId="13" borderId="49" xfId="2" applyNumberFormat="1" applyFont="1" applyFill="1" applyBorder="1" applyAlignment="1">
      <alignment horizontal="center"/>
    </xf>
    <xf numFmtId="2" fontId="10" fillId="13" borderId="43" xfId="2" applyNumberFormat="1" applyFont="1" applyFill="1" applyBorder="1" applyAlignment="1">
      <alignment horizontal="center"/>
    </xf>
    <xf numFmtId="2" fontId="10" fillId="13" borderId="43" xfId="2" applyNumberFormat="1" applyFont="1" applyFill="1" applyBorder="1"/>
    <xf numFmtId="0" fontId="10" fillId="13" borderId="43" xfId="2" applyFont="1" applyFill="1" applyBorder="1"/>
    <xf numFmtId="0" fontId="10" fillId="13" borderId="50" xfId="2" applyFont="1" applyFill="1" applyBorder="1"/>
    <xf numFmtId="0" fontId="10" fillId="0" borderId="0" xfId="2" applyFont="1" applyFill="1" applyBorder="1"/>
    <xf numFmtId="2" fontId="29" fillId="0" borderId="0" xfId="2" applyNumberFormat="1" applyFont="1" applyFill="1" applyBorder="1" applyAlignment="1">
      <alignment horizontal="center"/>
    </xf>
    <xf numFmtId="170" fontId="10" fillId="0" borderId="0" xfId="2" applyNumberFormat="1" applyFont="1" applyFill="1" applyBorder="1"/>
    <xf numFmtId="167" fontId="8" fillId="0" borderId="0" xfId="2" applyNumberFormat="1"/>
    <xf numFmtId="0" fontId="8" fillId="0" borderId="0" xfId="2" quotePrefix="1"/>
    <xf numFmtId="0" fontId="30" fillId="0" borderId="0" xfId="2" applyFont="1"/>
    <xf numFmtId="0" fontId="31" fillId="0" borderId="0" xfId="2" applyFont="1"/>
    <xf numFmtId="0" fontId="28" fillId="0" borderId="0" xfId="2" applyFont="1" applyAlignment="1">
      <alignment horizontal="left"/>
    </xf>
    <xf numFmtId="0" fontId="33" fillId="0" borderId="0" xfId="2" applyFont="1" applyAlignment="1">
      <alignment horizontal="left"/>
    </xf>
    <xf numFmtId="0" fontId="34" fillId="0" borderId="0" xfId="2" applyFont="1" applyAlignment="1">
      <alignment horizontal="center"/>
    </xf>
    <xf numFmtId="0" fontId="34" fillId="0" borderId="0" xfId="2" applyFont="1"/>
    <xf numFmtId="2" fontId="10" fillId="0" borderId="0" xfId="2" applyNumberFormat="1" applyFont="1" applyAlignment="1">
      <alignment horizontal="center"/>
    </xf>
    <xf numFmtId="0" fontId="37" fillId="0" borderId="0" xfId="2" applyFont="1"/>
    <xf numFmtId="1" fontId="37" fillId="0" borderId="0" xfId="2" applyNumberFormat="1" applyFont="1" applyAlignment="1">
      <alignment horizontal="center"/>
    </xf>
    <xf numFmtId="2" fontId="37" fillId="0" borderId="0" xfId="2" applyNumberFormat="1" applyFont="1" applyAlignment="1">
      <alignment horizontal="center"/>
    </xf>
    <xf numFmtId="171" fontId="37" fillId="0" borderId="0" xfId="2" applyNumberFormat="1" applyFont="1" applyAlignment="1">
      <alignment horizontal="center"/>
    </xf>
    <xf numFmtId="0" fontId="7" fillId="0" borderId="0" xfId="2" applyFont="1"/>
    <xf numFmtId="0" fontId="11" fillId="12" borderId="34" xfId="2" applyFont="1" applyFill="1" applyBorder="1" applyAlignment="1">
      <alignment horizontal="left"/>
    </xf>
    <xf numFmtId="0" fontId="10" fillId="12" borderId="29" xfId="2" applyFont="1" applyFill="1" applyBorder="1" applyAlignment="1">
      <alignment horizontal="center"/>
    </xf>
    <xf numFmtId="0" fontId="10" fillId="12" borderId="21" xfId="2" applyFont="1" applyFill="1" applyBorder="1"/>
    <xf numFmtId="0" fontId="10" fillId="12" borderId="48" xfId="2" applyFont="1" applyFill="1" applyBorder="1"/>
    <xf numFmtId="0" fontId="10" fillId="12" borderId="0" xfId="2" applyFont="1" applyFill="1" applyBorder="1"/>
    <xf numFmtId="0" fontId="10" fillId="0" borderId="46" xfId="2" applyFont="1" applyFill="1" applyBorder="1" applyAlignment="1">
      <alignment horizontal="center"/>
    </xf>
    <xf numFmtId="0" fontId="10" fillId="0" borderId="38" xfId="2" applyFont="1" applyFill="1" applyBorder="1" applyAlignment="1">
      <alignment horizontal="center"/>
    </xf>
    <xf numFmtId="0" fontId="10" fillId="0" borderId="47" xfId="2" applyFont="1" applyFill="1" applyBorder="1" applyAlignment="1">
      <alignment horizontal="center"/>
    </xf>
    <xf numFmtId="0" fontId="10" fillId="0" borderId="48" xfId="2" applyNumberFormat="1" applyFont="1" applyFill="1" applyBorder="1" applyAlignment="1">
      <alignment horizontal="center"/>
    </xf>
    <xf numFmtId="0" fontId="10" fillId="0" borderId="0" xfId="2" applyNumberFormat="1" applyFont="1" applyFill="1" applyBorder="1" applyAlignment="1">
      <alignment horizontal="center"/>
    </xf>
    <xf numFmtId="0" fontId="10" fillId="0" borderId="36" xfId="2" applyNumberFormat="1" applyFont="1" applyFill="1" applyBorder="1" applyAlignment="1">
      <alignment horizontal="center"/>
    </xf>
    <xf numFmtId="170" fontId="10" fillId="0" borderId="0" xfId="2" applyNumberFormat="1" applyFont="1"/>
    <xf numFmtId="2" fontId="10" fillId="0" borderId="48" xfId="2" applyNumberFormat="1" applyFont="1" applyFill="1" applyBorder="1" applyAlignment="1">
      <alignment horizontal="center"/>
    </xf>
    <xf numFmtId="2" fontId="10" fillId="0" borderId="0" xfId="2" applyNumberFormat="1" applyFont="1" applyFill="1" applyBorder="1" applyAlignment="1">
      <alignment horizontal="center"/>
    </xf>
    <xf numFmtId="2" fontId="10" fillId="0" borderId="36" xfId="2" applyNumberFormat="1" applyFont="1" applyFill="1" applyBorder="1" applyAlignment="1">
      <alignment horizontal="center"/>
    </xf>
    <xf numFmtId="2" fontId="29" fillId="0" borderId="49" xfId="2" applyNumberFormat="1" applyFont="1" applyFill="1" applyBorder="1" applyAlignment="1">
      <alignment horizontal="center"/>
    </xf>
    <xf numFmtId="2" fontId="29" fillId="0" borderId="43" xfId="2" applyNumberFormat="1" applyFont="1" applyFill="1" applyBorder="1" applyAlignment="1">
      <alignment horizontal="center"/>
    </xf>
    <xf numFmtId="2" fontId="10" fillId="0" borderId="43" xfId="2" applyNumberFormat="1" applyFont="1" applyFill="1" applyBorder="1" applyAlignment="1">
      <alignment horizontal="center"/>
    </xf>
    <xf numFmtId="2" fontId="29" fillId="0" borderId="50" xfId="2" applyNumberFormat="1" applyFont="1" applyFill="1" applyBorder="1" applyAlignment="1">
      <alignment horizontal="center"/>
    </xf>
    <xf numFmtId="0" fontId="28" fillId="12" borderId="46" xfId="2" applyFont="1" applyFill="1" applyBorder="1"/>
    <xf numFmtId="0" fontId="28" fillId="12" borderId="38" xfId="2" applyFont="1" applyFill="1" applyBorder="1"/>
    <xf numFmtId="0" fontId="28" fillId="12" borderId="47" xfId="2" applyFont="1" applyFill="1" applyBorder="1"/>
    <xf numFmtId="0" fontId="28" fillId="12" borderId="0" xfId="2" applyFont="1" applyFill="1" applyBorder="1"/>
    <xf numFmtId="2" fontId="29" fillId="12" borderId="0" xfId="2" applyNumberFormat="1" applyFont="1" applyFill="1" applyBorder="1" applyAlignment="1">
      <alignment horizontal="center"/>
    </xf>
    <xf numFmtId="2" fontId="10" fillId="12" borderId="0" xfId="2" applyNumberFormat="1" applyFont="1" applyFill="1" applyBorder="1" applyAlignment="1">
      <alignment horizontal="center"/>
    </xf>
    <xf numFmtId="2" fontId="29" fillId="12" borderId="36" xfId="2" applyNumberFormat="1" applyFont="1" applyFill="1" applyBorder="1" applyAlignment="1">
      <alignment horizontal="center"/>
    </xf>
    <xf numFmtId="0" fontId="10" fillId="12" borderId="49" xfId="2" applyFont="1" applyFill="1" applyBorder="1"/>
    <xf numFmtId="0" fontId="10" fillId="12" borderId="43" xfId="2" applyFont="1" applyFill="1" applyBorder="1"/>
    <xf numFmtId="0" fontId="10" fillId="12" borderId="50" xfId="2" applyFont="1" applyFill="1" applyBorder="1"/>
    <xf numFmtId="2" fontId="29" fillId="12" borderId="43" xfId="2" applyNumberFormat="1" applyFont="1" applyFill="1" applyBorder="1" applyAlignment="1">
      <alignment horizontal="center"/>
    </xf>
    <xf numFmtId="2" fontId="10" fillId="12" borderId="43" xfId="2" applyNumberFormat="1" applyFont="1" applyFill="1" applyBorder="1" applyAlignment="1">
      <alignment horizontal="center"/>
    </xf>
    <xf numFmtId="2" fontId="29" fillId="12" borderId="50" xfId="2" applyNumberFormat="1" applyFont="1" applyFill="1" applyBorder="1" applyAlignment="1">
      <alignment horizontal="center"/>
    </xf>
    <xf numFmtId="2" fontId="10" fillId="0" borderId="0" xfId="2" applyNumberFormat="1" applyFont="1" applyFill="1" applyBorder="1"/>
    <xf numFmtId="2" fontId="29" fillId="12" borderId="29" xfId="2" applyNumberFormat="1" applyFont="1" applyFill="1" applyBorder="1" applyAlignment="1">
      <alignment horizontal="center"/>
    </xf>
    <xf numFmtId="0" fontId="10" fillId="12" borderId="29" xfId="2" applyFont="1" applyFill="1" applyBorder="1"/>
    <xf numFmtId="2" fontId="10" fillId="12" borderId="21" xfId="2" applyNumberFormat="1" applyFont="1" applyFill="1" applyBorder="1"/>
    <xf numFmtId="2" fontId="10" fillId="0" borderId="46" xfId="2" applyNumberFormat="1" applyFont="1" applyFill="1" applyBorder="1" applyAlignment="1">
      <alignment horizontal="center"/>
    </xf>
    <xf numFmtId="2" fontId="29" fillId="0" borderId="38" xfId="2" applyNumberFormat="1" applyFont="1" applyFill="1" applyBorder="1" applyAlignment="1">
      <alignment horizontal="center"/>
    </xf>
    <xf numFmtId="2" fontId="29" fillId="0" borderId="47" xfId="2" applyNumberFormat="1" applyFont="1" applyFill="1" applyBorder="1" applyAlignment="1">
      <alignment horizontal="center"/>
    </xf>
    <xf numFmtId="2" fontId="10" fillId="12" borderId="36" xfId="2" applyNumberFormat="1" applyFont="1" applyFill="1" applyBorder="1"/>
    <xf numFmtId="2" fontId="29" fillId="0" borderId="48" xfId="2" applyNumberFormat="1" applyFont="1" applyFill="1" applyBorder="1" applyAlignment="1">
      <alignment horizontal="center"/>
    </xf>
    <xf numFmtId="2" fontId="29" fillId="0" borderId="36" xfId="2" applyNumberFormat="1" applyFont="1" applyFill="1" applyBorder="1" applyAlignment="1">
      <alignment horizontal="center"/>
    </xf>
    <xf numFmtId="0" fontId="10" fillId="12" borderId="48" xfId="2" quotePrefix="1" applyFont="1" applyFill="1" applyBorder="1"/>
    <xf numFmtId="0" fontId="10" fillId="12" borderId="49" xfId="2" quotePrefix="1" applyFont="1" applyFill="1" applyBorder="1"/>
    <xf numFmtId="2" fontId="10" fillId="12" borderId="50" xfId="2" applyNumberFormat="1" applyFont="1" applyFill="1" applyBorder="1"/>
    <xf numFmtId="0" fontId="10" fillId="12" borderId="38" xfId="2" applyFont="1" applyFill="1" applyBorder="1"/>
    <xf numFmtId="0" fontId="10" fillId="12" borderId="47" xfId="2" applyFont="1" applyFill="1" applyBorder="1"/>
    <xf numFmtId="2" fontId="29" fillId="12" borderId="38" xfId="2" applyNumberFormat="1" applyFont="1" applyFill="1" applyBorder="1" applyAlignment="1">
      <alignment horizontal="center"/>
    </xf>
    <xf numFmtId="2" fontId="10" fillId="12" borderId="38" xfId="2" applyNumberFormat="1" applyFont="1" applyFill="1" applyBorder="1" applyAlignment="1">
      <alignment horizontal="center"/>
    </xf>
    <xf numFmtId="2" fontId="29" fillId="12" borderId="47" xfId="2" applyNumberFormat="1" applyFont="1" applyFill="1" applyBorder="1" applyAlignment="1">
      <alignment horizontal="center"/>
    </xf>
    <xf numFmtId="0" fontId="10" fillId="12" borderId="36" xfId="2" applyFont="1" applyFill="1" applyBorder="1"/>
    <xf numFmtId="2" fontId="40" fillId="12" borderId="43" xfId="2" applyNumberFormat="1" applyFont="1" applyFill="1" applyBorder="1" applyAlignment="1">
      <alignment horizontal="left"/>
    </xf>
    <xf numFmtId="0" fontId="7" fillId="0" borderId="0" xfId="2" applyFont="1" applyFill="1" applyBorder="1"/>
    <xf numFmtId="166" fontId="41" fillId="0" borderId="0" xfId="2" applyNumberFormat="1" applyFont="1"/>
    <xf numFmtId="0" fontId="10" fillId="12" borderId="34" xfId="2" applyFont="1" applyFill="1" applyBorder="1"/>
    <xf numFmtId="0" fontId="42" fillId="12" borderId="48" xfId="2" applyFont="1" applyFill="1" applyBorder="1"/>
    <xf numFmtId="1" fontId="10" fillId="0" borderId="46" xfId="2" applyNumberFormat="1" applyFont="1" applyFill="1" applyBorder="1" applyAlignment="1">
      <alignment horizontal="center"/>
    </xf>
    <xf numFmtId="1" fontId="10" fillId="0" borderId="38" xfId="2" applyNumberFormat="1" applyFont="1" applyFill="1" applyBorder="1" applyAlignment="1">
      <alignment horizontal="center"/>
    </xf>
    <xf numFmtId="1" fontId="10" fillId="0" borderId="47" xfId="2" applyNumberFormat="1" applyFont="1" applyFill="1" applyBorder="1" applyAlignment="1">
      <alignment horizontal="center"/>
    </xf>
    <xf numFmtId="2" fontId="42" fillId="12" borderId="49" xfId="2" applyNumberFormat="1" applyFont="1" applyFill="1" applyBorder="1" applyAlignment="1">
      <alignment horizontal="left"/>
    </xf>
    <xf numFmtId="1" fontId="10" fillId="0" borderId="49" xfId="2" applyNumberFormat="1" applyFont="1" applyBorder="1" applyAlignment="1">
      <alignment horizontal="center"/>
    </xf>
    <xf numFmtId="1" fontId="10" fillId="0" borderId="43" xfId="2" applyNumberFormat="1" applyFont="1" applyBorder="1" applyAlignment="1">
      <alignment horizontal="center"/>
    </xf>
    <xf numFmtId="1" fontId="10" fillId="0" borderId="50" xfId="2" applyNumberFormat="1" applyFont="1" applyFill="1" applyBorder="1" applyAlignment="1">
      <alignment horizontal="center"/>
    </xf>
    <xf numFmtId="0" fontId="10" fillId="12" borderId="46" xfId="2" applyFont="1" applyFill="1" applyBorder="1"/>
    <xf numFmtId="0" fontId="28" fillId="0" borderId="0" xfId="2" applyFont="1" applyFill="1" applyBorder="1"/>
    <xf numFmtId="1" fontId="10" fillId="0" borderId="0" xfId="2" applyNumberFormat="1" applyFont="1" applyFill="1" applyBorder="1" applyAlignment="1">
      <alignment horizontal="center"/>
    </xf>
    <xf numFmtId="167" fontId="10" fillId="0" borderId="46" xfId="2" applyNumberFormat="1" applyFont="1" applyFill="1" applyBorder="1" applyAlignment="1">
      <alignment horizontal="center"/>
    </xf>
    <xf numFmtId="167" fontId="10" fillId="0" borderId="38" xfId="2" applyNumberFormat="1" applyFont="1" applyFill="1" applyBorder="1" applyAlignment="1">
      <alignment horizontal="center"/>
    </xf>
    <xf numFmtId="167" fontId="10" fillId="0" borderId="47" xfId="2" applyNumberFormat="1" applyFont="1" applyFill="1" applyBorder="1" applyAlignment="1">
      <alignment horizontal="center"/>
    </xf>
    <xf numFmtId="167" fontId="10" fillId="0" borderId="48" xfId="2" applyNumberFormat="1" applyFont="1" applyBorder="1" applyAlignment="1">
      <alignment horizontal="center"/>
    </xf>
    <xf numFmtId="167" fontId="10" fillId="0" borderId="0" xfId="2" applyNumberFormat="1" applyFont="1" applyBorder="1" applyAlignment="1">
      <alignment horizontal="center"/>
    </xf>
    <xf numFmtId="167" fontId="10" fillId="0" borderId="0" xfId="2" applyNumberFormat="1" applyFont="1" applyFill="1" applyBorder="1" applyAlignment="1">
      <alignment horizontal="center"/>
    </xf>
    <xf numFmtId="167" fontId="10" fillId="0" borderId="36" xfId="2" applyNumberFormat="1" applyFont="1" applyFill="1" applyBorder="1" applyAlignment="1">
      <alignment horizontal="center"/>
    </xf>
    <xf numFmtId="167" fontId="10" fillId="0" borderId="49" xfId="2" applyNumberFormat="1" applyFont="1" applyBorder="1" applyAlignment="1">
      <alignment horizontal="center"/>
    </xf>
    <xf numFmtId="167" fontId="10" fillId="0" borderId="43" xfId="2" applyNumberFormat="1" applyFont="1" applyBorder="1" applyAlignment="1">
      <alignment horizontal="center"/>
    </xf>
    <xf numFmtId="167" fontId="10" fillId="0" borderId="50" xfId="2" applyNumberFormat="1" applyFont="1" applyFill="1" applyBorder="1" applyAlignment="1">
      <alignment horizontal="center"/>
    </xf>
    <xf numFmtId="0" fontId="10" fillId="0" borderId="0" xfId="2" applyFont="1" applyBorder="1"/>
    <xf numFmtId="0" fontId="10" fillId="0" borderId="0" xfId="2" applyFont="1" applyBorder="1" applyAlignment="1">
      <alignment horizontal="center"/>
    </xf>
    <xf numFmtId="2" fontId="10" fillId="0" borderId="0" xfId="2" applyNumberFormat="1" applyFont="1"/>
    <xf numFmtId="0" fontId="28" fillId="12" borderId="23" xfId="2" applyFont="1" applyFill="1" applyBorder="1"/>
    <xf numFmtId="2" fontId="40" fillId="12" borderId="49" xfId="2" applyNumberFormat="1" applyFont="1" applyFill="1" applyBorder="1" applyAlignment="1">
      <alignment horizontal="left"/>
    </xf>
    <xf numFmtId="0" fontId="10" fillId="0" borderId="0" xfId="2" applyFont="1" applyFill="1"/>
    <xf numFmtId="2" fontId="13" fillId="0" borderId="0" xfId="2" quotePrefix="1" applyNumberFormat="1" applyFont="1" applyFill="1" applyBorder="1" applyAlignment="1">
      <alignment horizontal="right"/>
    </xf>
    <xf numFmtId="1" fontId="13" fillId="0" borderId="0" xfId="2" applyNumberFormat="1" applyFont="1" applyFill="1" applyBorder="1" applyAlignment="1">
      <alignment horizontal="center"/>
    </xf>
    <xf numFmtId="167" fontId="10" fillId="0" borderId="48" xfId="2" applyNumberFormat="1" applyFont="1" applyFill="1" applyBorder="1" applyAlignment="1">
      <alignment horizontal="center"/>
    </xf>
    <xf numFmtId="167" fontId="10" fillId="0" borderId="49" xfId="2" applyNumberFormat="1" applyFont="1" applyFill="1" applyBorder="1" applyAlignment="1">
      <alignment horizontal="center"/>
    </xf>
    <xf numFmtId="167" fontId="10" fillId="0" borderId="43" xfId="2" applyNumberFormat="1" applyFont="1" applyFill="1" applyBorder="1" applyAlignment="1">
      <alignment horizontal="center"/>
    </xf>
    <xf numFmtId="166" fontId="10" fillId="0" borderId="0" xfId="2" applyNumberFormat="1" applyFont="1" applyAlignment="1">
      <alignment horizontal="left"/>
    </xf>
    <xf numFmtId="172" fontId="10" fillId="0" borderId="0" xfId="2" applyNumberFormat="1" applyFont="1"/>
    <xf numFmtId="167" fontId="10" fillId="0" borderId="0" xfId="2" applyNumberFormat="1" applyFont="1" applyBorder="1"/>
    <xf numFmtId="167" fontId="10" fillId="0" borderId="34" xfId="2" applyNumberFormat="1" applyFont="1" applyFill="1" applyBorder="1" applyAlignment="1">
      <alignment horizontal="center"/>
    </xf>
    <xf numFmtId="167" fontId="10" fillId="0" borderId="29" xfId="2" applyNumberFormat="1" applyFont="1" applyFill="1" applyBorder="1" applyAlignment="1">
      <alignment horizontal="center"/>
    </xf>
    <xf numFmtId="167" fontId="10" fillId="0" borderId="21" xfId="2" applyNumberFormat="1" applyFont="1" applyFill="1" applyBorder="1" applyAlignment="1">
      <alignment horizontal="center"/>
    </xf>
    <xf numFmtId="169" fontId="10" fillId="0" borderId="0" xfId="2" applyNumberFormat="1" applyFont="1"/>
    <xf numFmtId="171" fontId="10" fillId="0" borderId="0" xfId="2" applyNumberFormat="1" applyFont="1"/>
    <xf numFmtId="167" fontId="10" fillId="12" borderId="38" xfId="2" applyNumberFormat="1" applyFont="1" applyFill="1" applyBorder="1" applyAlignment="1">
      <alignment horizontal="center"/>
    </xf>
    <xf numFmtId="167" fontId="10" fillId="13" borderId="23" xfId="2" applyNumberFormat="1" applyFont="1" applyFill="1" applyBorder="1"/>
    <xf numFmtId="167" fontId="10" fillId="12" borderId="0" xfId="2" applyNumberFormat="1" applyFont="1" applyFill="1" applyBorder="1" applyAlignment="1">
      <alignment horizontal="center"/>
    </xf>
    <xf numFmtId="2" fontId="10" fillId="13" borderId="37" xfId="2" applyNumberFormat="1" applyFont="1" applyFill="1" applyBorder="1"/>
    <xf numFmtId="0" fontId="10" fillId="13" borderId="37" xfId="2" applyFont="1" applyFill="1" applyBorder="1"/>
    <xf numFmtId="167" fontId="10" fillId="12" borderId="43" xfId="2" applyNumberFormat="1" applyFont="1" applyFill="1" applyBorder="1" applyAlignment="1">
      <alignment horizontal="center"/>
    </xf>
    <xf numFmtId="2" fontId="10" fillId="13" borderId="39" xfId="2" applyNumberFormat="1" applyFont="1" applyFill="1" applyBorder="1"/>
    <xf numFmtId="167" fontId="10" fillId="12" borderId="29" xfId="2" applyNumberFormat="1" applyFont="1" applyFill="1" applyBorder="1" applyAlignment="1">
      <alignment horizontal="center"/>
    </xf>
    <xf numFmtId="2" fontId="10" fillId="13" borderId="6" xfId="2" applyNumberFormat="1" applyFont="1" applyFill="1" applyBorder="1"/>
    <xf numFmtId="0" fontId="47" fillId="14" borderId="46" xfId="2" applyFont="1" applyFill="1" applyBorder="1"/>
    <xf numFmtId="0" fontId="47" fillId="14" borderId="47" xfId="2" applyFont="1" applyFill="1" applyBorder="1"/>
    <xf numFmtId="2" fontId="47" fillId="14" borderId="48" xfId="2" applyNumberFormat="1" applyFont="1" applyFill="1" applyBorder="1"/>
    <xf numFmtId="0" fontId="47" fillId="14" borderId="36" xfId="2" applyFont="1" applyFill="1" applyBorder="1"/>
    <xf numFmtId="2" fontId="47" fillId="14" borderId="49" xfId="2" applyNumberFormat="1" applyFont="1" applyFill="1" applyBorder="1"/>
    <xf numFmtId="0" fontId="47" fillId="14" borderId="50" xfId="2" applyFont="1" applyFill="1" applyBorder="1"/>
    <xf numFmtId="166" fontId="10" fillId="0" borderId="0" xfId="2" applyNumberFormat="1" applyFont="1" applyAlignment="1">
      <alignment horizontal="center"/>
    </xf>
    <xf numFmtId="169" fontId="28" fillId="13" borderId="38" xfId="2" applyNumberFormat="1" applyFont="1" applyFill="1" applyBorder="1" applyAlignment="1">
      <alignment horizontal="center"/>
    </xf>
    <xf numFmtId="165" fontId="28" fillId="13" borderId="38" xfId="2" applyNumberFormat="1" applyFont="1" applyFill="1" applyBorder="1" applyAlignment="1">
      <alignment horizontal="center"/>
    </xf>
    <xf numFmtId="166" fontId="28" fillId="13" borderId="38" xfId="2" applyNumberFormat="1" applyFont="1" applyFill="1" applyBorder="1" applyAlignment="1">
      <alignment horizontal="center"/>
    </xf>
    <xf numFmtId="2" fontId="8" fillId="0" borderId="0" xfId="2" applyNumberFormat="1"/>
    <xf numFmtId="0" fontId="8" fillId="0" borderId="0" xfId="2" applyFill="1"/>
    <xf numFmtId="0" fontId="8" fillId="5" borderId="18" xfId="0" applyFont="1" applyFill="1" applyBorder="1" applyAlignment="1">
      <alignment horizontal="center"/>
    </xf>
    <xf numFmtId="0" fontId="8" fillId="0" borderId="20" xfId="0" applyFont="1" applyFill="1" applyBorder="1"/>
    <xf numFmtId="0" fontId="8" fillId="9" borderId="4" xfId="0" applyFont="1" applyFill="1" applyBorder="1" applyAlignment="1">
      <alignment horizontal="center" vertical="center"/>
    </xf>
    <xf numFmtId="0" fontId="8" fillId="8" borderId="26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8" fillId="0" borderId="52" xfId="0" applyFont="1" applyFill="1" applyBorder="1" applyAlignment="1">
      <alignment horizontal="center"/>
    </xf>
    <xf numFmtId="167" fontId="0" fillId="8" borderId="43" xfId="0" applyNumberFormat="1" applyFill="1" applyBorder="1" applyAlignment="1">
      <alignment horizontal="center"/>
    </xf>
    <xf numFmtId="167" fontId="0" fillId="8" borderId="29" xfId="0" applyNumberFormat="1" applyFill="1" applyBorder="1" applyAlignment="1">
      <alignment horizontal="center"/>
    </xf>
    <xf numFmtId="167" fontId="0" fillId="9" borderId="29" xfId="0" applyNumberFormat="1" applyFill="1" applyBorder="1" applyAlignment="1">
      <alignment horizontal="center"/>
    </xf>
    <xf numFmtId="165" fontId="0" fillId="8" borderId="29" xfId="0" applyNumberFormat="1" applyFill="1" applyBorder="1" applyAlignment="1">
      <alignment horizontal="center"/>
    </xf>
    <xf numFmtId="165" fontId="0" fillId="9" borderId="29" xfId="0" applyNumberFormat="1" applyFill="1" applyBorder="1" applyAlignment="1">
      <alignment horizontal="center"/>
    </xf>
    <xf numFmtId="166" fontId="0" fillId="9" borderId="29" xfId="0" applyNumberFormat="1" applyFill="1" applyBorder="1" applyAlignment="1">
      <alignment horizontal="center"/>
    </xf>
    <xf numFmtId="169" fontId="0" fillId="8" borderId="35" xfId="0" applyNumberFormat="1" applyFill="1" applyBorder="1" applyAlignment="1">
      <alignment horizontal="center"/>
    </xf>
    <xf numFmtId="0" fontId="8" fillId="10" borderId="16" xfId="0" applyFont="1" applyFill="1" applyBorder="1" applyAlignment="1">
      <alignment horizontal="center" wrapText="1"/>
    </xf>
    <xf numFmtId="0" fontId="8" fillId="11" borderId="27" xfId="0" applyFont="1" applyFill="1" applyBorder="1" applyAlignment="1">
      <alignment horizontal="center" wrapText="1"/>
    </xf>
    <xf numFmtId="0" fontId="8" fillId="10" borderId="27" xfId="0" applyFont="1" applyFill="1" applyBorder="1" applyAlignment="1">
      <alignment horizontal="center" wrapText="1"/>
    </xf>
    <xf numFmtId="0" fontId="8" fillId="11" borderId="7" xfId="0" applyFont="1" applyFill="1" applyBorder="1" applyAlignment="1">
      <alignment horizontal="center" wrapText="1"/>
    </xf>
    <xf numFmtId="0" fontId="22" fillId="0" borderId="0" xfId="0" applyFont="1" applyFill="1" applyBorder="1" applyAlignment="1">
      <alignment vertical="center"/>
    </xf>
    <xf numFmtId="167" fontId="0" fillId="10" borderId="24" xfId="0" applyNumberFormat="1" applyFill="1" applyBorder="1" applyAlignment="1">
      <alignment horizontal="center" vertical="center"/>
    </xf>
    <xf numFmtId="167" fontId="0" fillId="11" borderId="39" xfId="0" applyNumberFormat="1" applyFill="1" applyBorder="1" applyAlignment="1">
      <alignment horizontal="center" vertical="center"/>
    </xf>
    <xf numFmtId="167" fontId="0" fillId="11" borderId="6" xfId="0" applyNumberFormat="1" applyFill="1" applyBorder="1" applyAlignment="1">
      <alignment horizontal="center" vertical="center"/>
    </xf>
    <xf numFmtId="167" fontId="0" fillId="11" borderId="28" xfId="0" applyNumberFormat="1" applyFill="1" applyBorder="1" applyAlignment="1">
      <alignment horizontal="center" vertical="center"/>
    </xf>
    <xf numFmtId="173" fontId="0" fillId="10" borderId="39" xfId="0" applyNumberFormat="1" applyFill="1" applyBorder="1" applyAlignment="1">
      <alignment horizontal="center" vertical="center"/>
    </xf>
    <xf numFmtId="173" fontId="0" fillId="11" borderId="51" xfId="0" applyNumberFormat="1" applyFill="1" applyBorder="1" applyAlignment="1">
      <alignment horizontal="center" vertical="center"/>
    </xf>
    <xf numFmtId="173" fontId="0" fillId="11" borderId="14" xfId="0" applyNumberFormat="1" applyFill="1" applyBorder="1" applyAlignment="1">
      <alignment horizontal="center" vertical="center"/>
    </xf>
    <xf numFmtId="173" fontId="0" fillId="11" borderId="8" xfId="0" applyNumberFormat="1" applyFill="1" applyBorder="1" applyAlignment="1">
      <alignment horizontal="center" vertical="center"/>
    </xf>
    <xf numFmtId="0" fontId="6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10" fillId="0" borderId="0" xfId="3" applyFont="1" applyFill="1" applyBorder="1"/>
    <xf numFmtId="0" fontId="10" fillId="0" borderId="0" xfId="3" applyFont="1" applyFill="1" applyBorder="1" applyAlignment="1">
      <alignment horizontal="center"/>
    </xf>
    <xf numFmtId="0" fontId="11" fillId="0" borderId="0" xfId="3" applyFont="1" applyFill="1" applyBorder="1" applyAlignment="1">
      <alignment horizontal="center"/>
    </xf>
    <xf numFmtId="0" fontId="10" fillId="0" borderId="0" xfId="3" applyFont="1" applyFill="1" applyBorder="1" applyAlignment="1">
      <alignment horizontal="right"/>
    </xf>
    <xf numFmtId="0" fontId="7" fillId="0" borderId="16" xfId="3" applyFont="1" applyBorder="1" applyAlignment="1">
      <alignment horizontal="center"/>
    </xf>
    <xf numFmtId="0" fontId="7" fillId="0" borderId="7" xfId="3" applyFont="1" applyBorder="1" applyAlignment="1">
      <alignment horizontal="center"/>
    </xf>
    <xf numFmtId="0" fontId="7" fillId="0" borderId="15" xfId="3" applyFont="1" applyBorder="1" applyAlignment="1">
      <alignment horizontal="center"/>
    </xf>
    <xf numFmtId="0" fontId="7" fillId="0" borderId="8" xfId="3" applyFont="1" applyBorder="1" applyAlignment="1">
      <alignment horizontal="center"/>
    </xf>
    <xf numFmtId="165" fontId="10" fillId="0" borderId="0" xfId="3" applyNumberFormat="1" applyFont="1" applyFill="1" applyBorder="1" applyAlignment="1">
      <alignment horizontal="center"/>
    </xf>
    <xf numFmtId="167" fontId="10" fillId="0" borderId="0" xfId="3" applyNumberFormat="1" applyFont="1" applyFill="1" applyBorder="1" applyAlignment="1">
      <alignment horizontal="center"/>
    </xf>
    <xf numFmtId="0" fontId="6" fillId="2" borderId="16" xfId="3" applyFont="1" applyFill="1" applyBorder="1" applyAlignment="1">
      <alignment horizontal="right"/>
    </xf>
    <xf numFmtId="0" fontId="6" fillId="2" borderId="24" xfId="3" applyFont="1" applyFill="1" applyBorder="1" applyAlignment="1">
      <alignment horizontal="right"/>
    </xf>
    <xf numFmtId="0" fontId="9" fillId="2" borderId="17" xfId="3" applyFont="1" applyFill="1" applyBorder="1" applyAlignment="1">
      <alignment horizontal="right"/>
    </xf>
    <xf numFmtId="0" fontId="6" fillId="2" borderId="17" xfId="3" applyFont="1" applyFill="1" applyBorder="1" applyAlignment="1">
      <alignment horizontal="right"/>
    </xf>
    <xf numFmtId="14" fontId="6" fillId="2" borderId="14" xfId="3" applyNumberFormat="1" applyFill="1" applyBorder="1" applyAlignment="1">
      <alignment horizontal="center"/>
    </xf>
    <xf numFmtId="0" fontId="6" fillId="2" borderId="18" xfId="3" applyFont="1" applyFill="1" applyBorder="1" applyAlignment="1">
      <alignment horizontal="right"/>
    </xf>
    <xf numFmtId="165" fontId="6" fillId="2" borderId="19" xfId="3" applyNumberFormat="1" applyFont="1" applyFill="1" applyBorder="1" applyAlignment="1">
      <alignment horizontal="center"/>
    </xf>
    <xf numFmtId="165" fontId="10" fillId="7" borderId="1" xfId="3" applyNumberFormat="1" applyFont="1" applyFill="1" applyBorder="1" applyAlignment="1">
      <alignment horizontal="center"/>
    </xf>
    <xf numFmtId="165" fontId="10" fillId="6" borderId="26" xfId="3" applyNumberFormat="1" applyFont="1" applyFill="1" applyBorder="1" applyAlignment="1">
      <alignment horizontal="center"/>
    </xf>
    <xf numFmtId="165" fontId="10" fillId="7" borderId="4" xfId="3" applyNumberFormat="1" applyFont="1" applyFill="1" applyBorder="1" applyAlignment="1">
      <alignment horizontal="center"/>
    </xf>
    <xf numFmtId="165" fontId="10" fillId="7" borderId="26" xfId="3" applyNumberFormat="1" applyFont="1" applyFill="1" applyBorder="1" applyAlignment="1">
      <alignment horizontal="center"/>
    </xf>
    <xf numFmtId="165" fontId="10" fillId="6" borderId="3" xfId="3" applyNumberFormat="1" applyFont="1" applyFill="1" applyBorder="1" applyAlignment="1">
      <alignment horizontal="center"/>
    </xf>
    <xf numFmtId="165" fontId="10" fillId="6" borderId="4" xfId="3" applyNumberFormat="1" applyFont="1" applyFill="1" applyBorder="1" applyAlignment="1">
      <alignment horizontal="center"/>
    </xf>
    <xf numFmtId="167" fontId="11" fillId="0" borderId="0" xfId="3" applyNumberFormat="1" applyFont="1" applyFill="1" applyBorder="1" applyAlignment="1">
      <alignment horizontal="center"/>
    </xf>
    <xf numFmtId="165" fontId="10" fillId="0" borderId="0" xfId="3" applyNumberFormat="1" applyFont="1" applyFill="1" applyBorder="1"/>
    <xf numFmtId="9" fontId="10" fillId="0" borderId="0" xfId="1" applyFont="1" applyFill="1" applyBorder="1"/>
    <xf numFmtId="165" fontId="10" fillId="5" borderId="25" xfId="3" applyNumberFormat="1" applyFont="1" applyFill="1" applyBorder="1" applyAlignment="1">
      <alignment horizontal="center"/>
    </xf>
    <xf numFmtId="165" fontId="10" fillId="5" borderId="4" xfId="3" applyNumberFormat="1" applyFont="1" applyFill="1" applyBorder="1" applyAlignment="1">
      <alignment horizontal="center"/>
    </xf>
    <xf numFmtId="165" fontId="10" fillId="5" borderId="5" xfId="3" applyNumberFormat="1" applyFont="1" applyFill="1" applyBorder="1" applyAlignment="1">
      <alignment horizontal="center"/>
    </xf>
    <xf numFmtId="166" fontId="10" fillId="5" borderId="26" xfId="3" applyNumberFormat="1" applyFont="1" applyFill="1" applyBorder="1" applyAlignment="1">
      <alignment horizontal="center"/>
    </xf>
    <xf numFmtId="169" fontId="10" fillId="5" borderId="26" xfId="3" applyNumberFormat="1" applyFont="1" applyFill="1" applyBorder="1" applyAlignment="1">
      <alignment horizontal="center"/>
    </xf>
    <xf numFmtId="165" fontId="10" fillId="0" borderId="0" xfId="3" applyNumberFormat="1" applyFont="1" applyBorder="1" applyAlignment="1">
      <alignment horizontal="center"/>
    </xf>
    <xf numFmtId="0" fontId="11" fillId="0" borderId="0" xfId="3" applyFont="1" applyFill="1" applyBorder="1"/>
    <xf numFmtId="14" fontId="10" fillId="0" borderId="0" xfId="3" applyNumberFormat="1" applyFont="1" applyFill="1" applyBorder="1" applyAlignment="1">
      <alignment horizontal="center"/>
    </xf>
    <xf numFmtId="165" fontId="10" fillId="0" borderId="6" xfId="3" applyNumberFormat="1" applyFont="1" applyFill="1" applyBorder="1" applyAlignment="1">
      <alignment horizontal="center"/>
    </xf>
    <xf numFmtId="167" fontId="10" fillId="3" borderId="6" xfId="3" applyNumberFormat="1" applyFont="1" applyFill="1" applyBorder="1" applyAlignment="1">
      <alignment horizontal="center"/>
    </xf>
    <xf numFmtId="167" fontId="10" fillId="4" borderId="6" xfId="3" applyNumberFormat="1" applyFont="1" applyFill="1" applyBorder="1" applyAlignment="1">
      <alignment horizontal="center"/>
    </xf>
    <xf numFmtId="165" fontId="10" fillId="2" borderId="6" xfId="3" applyNumberFormat="1" applyFont="1" applyFill="1" applyBorder="1" applyAlignment="1">
      <alignment horizontal="center"/>
    </xf>
    <xf numFmtId="0" fontId="11" fillId="0" borderId="20" xfId="3" applyFont="1" applyFill="1" applyBorder="1" applyAlignment="1">
      <alignment horizontal="center"/>
    </xf>
    <xf numFmtId="165" fontId="10" fillId="0" borderId="21" xfId="3" applyNumberFormat="1" applyFont="1" applyFill="1" applyBorder="1" applyAlignment="1">
      <alignment horizontal="center"/>
    </xf>
    <xf numFmtId="14" fontId="10" fillId="0" borderId="20" xfId="3" applyNumberFormat="1" applyFont="1" applyFill="1" applyBorder="1" applyAlignment="1">
      <alignment horizontal="center"/>
    </xf>
    <xf numFmtId="0" fontId="10" fillId="0" borderId="22" xfId="3" applyFont="1" applyFill="1" applyBorder="1" applyAlignment="1">
      <alignment horizontal="center"/>
    </xf>
    <xf numFmtId="0" fontId="10" fillId="3" borderId="6" xfId="3" applyFont="1" applyFill="1" applyBorder="1" applyAlignment="1">
      <alignment horizontal="center"/>
    </xf>
    <xf numFmtId="0" fontId="10" fillId="16" borderId="0" xfId="3" applyFont="1" applyFill="1" applyBorder="1"/>
    <xf numFmtId="0" fontId="10" fillId="0" borderId="20" xfId="3" applyFont="1" applyFill="1" applyBorder="1"/>
    <xf numFmtId="0" fontId="10" fillId="0" borderId="44" xfId="3" applyFont="1" applyFill="1" applyBorder="1"/>
    <xf numFmtId="0" fontId="10" fillId="15" borderId="23" xfId="3" applyFont="1" applyFill="1" applyBorder="1"/>
    <xf numFmtId="10" fontId="10" fillId="0" borderId="0" xfId="3" applyNumberFormat="1" applyFont="1" applyFill="1" applyBorder="1"/>
    <xf numFmtId="2" fontId="5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3" fillId="0" borderId="0" xfId="10"/>
    <xf numFmtId="0" fontId="3" fillId="0" borderId="53" xfId="10" applyBorder="1"/>
    <xf numFmtId="0" fontId="3" fillId="0" borderId="0" xfId="10" applyBorder="1"/>
    <xf numFmtId="0" fontId="6" fillId="2" borderId="54" xfId="3" applyFont="1" applyFill="1" applyBorder="1" applyAlignment="1">
      <alignment horizontal="right"/>
    </xf>
    <xf numFmtId="168" fontId="6" fillId="2" borderId="19" xfId="3" applyNumberFormat="1" applyFont="1" applyFill="1" applyBorder="1" applyAlignment="1">
      <alignment horizontal="center"/>
    </xf>
    <xf numFmtId="0" fontId="6" fillId="0" borderId="0" xfId="3"/>
    <xf numFmtId="0" fontId="7" fillId="5" borderId="1" xfId="3" applyFont="1" applyFill="1" applyBorder="1" applyAlignment="1">
      <alignment horizontal="center"/>
    </xf>
    <xf numFmtId="0" fontId="7" fillId="5" borderId="12" xfId="3" applyFont="1" applyFill="1" applyBorder="1" applyAlignment="1">
      <alignment horizontal="center"/>
    </xf>
    <xf numFmtId="0" fontId="7" fillId="0" borderId="0" xfId="3" applyFont="1" applyFill="1" applyBorder="1" applyAlignment="1">
      <alignment horizontal="center"/>
    </xf>
    <xf numFmtId="0" fontId="7" fillId="5" borderId="22" xfId="3" applyFont="1" applyFill="1" applyBorder="1" applyAlignment="1">
      <alignment horizontal="center"/>
    </xf>
    <xf numFmtId="0" fontId="7" fillId="5" borderId="30" xfId="3" applyFont="1" applyFill="1" applyBorder="1" applyAlignment="1">
      <alignment horizontal="center"/>
    </xf>
    <xf numFmtId="0" fontId="6" fillId="5" borderId="16" xfId="3" applyFill="1" applyBorder="1" applyAlignment="1">
      <alignment horizontal="center"/>
    </xf>
    <xf numFmtId="0" fontId="6" fillId="5" borderId="33" xfId="3" applyFill="1" applyBorder="1" applyAlignment="1">
      <alignment horizontal="center"/>
    </xf>
    <xf numFmtId="14" fontId="6" fillId="0" borderId="0" xfId="3" applyNumberFormat="1" applyFill="1" applyBorder="1" applyAlignment="1">
      <alignment horizontal="center"/>
    </xf>
    <xf numFmtId="0" fontId="6" fillId="5" borderId="17" xfId="3" applyFill="1" applyBorder="1" applyAlignment="1">
      <alignment horizontal="center"/>
    </xf>
    <xf numFmtId="0" fontId="6" fillId="5" borderId="29" xfId="3" applyFill="1" applyBorder="1" applyAlignment="1">
      <alignment horizontal="center"/>
    </xf>
    <xf numFmtId="168" fontId="6" fillId="0" borderId="0" xfId="3" applyNumberFormat="1" applyFill="1" applyBorder="1" applyAlignment="1">
      <alignment horizontal="center"/>
    </xf>
    <xf numFmtId="0" fontId="6" fillId="0" borderId="0" xfId="3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164" fontId="6" fillId="0" borderId="0" xfId="3" applyNumberFormat="1" applyFill="1" applyBorder="1" applyAlignment="1">
      <alignment horizontal="center"/>
    </xf>
    <xf numFmtId="0" fontId="6" fillId="5" borderId="18" xfId="3" applyFill="1" applyBorder="1" applyAlignment="1">
      <alignment horizontal="center"/>
    </xf>
    <xf numFmtId="0" fontId="6" fillId="5" borderId="38" xfId="3" applyFill="1" applyBorder="1" applyAlignment="1">
      <alignment horizontal="center"/>
    </xf>
    <xf numFmtId="0" fontId="6" fillId="0" borderId="44" xfId="3" applyBorder="1"/>
    <xf numFmtId="0" fontId="6" fillId="0" borderId="44" xfId="3" applyBorder="1" applyAlignment="1">
      <alignment horizontal="center"/>
    </xf>
    <xf numFmtId="0" fontId="6" fillId="0" borderId="45" xfId="3" applyBorder="1" applyAlignment="1">
      <alignment horizontal="center"/>
    </xf>
    <xf numFmtId="0" fontId="6" fillId="10" borderId="55" xfId="3" applyFill="1" applyBorder="1" applyAlignment="1">
      <alignment horizontal="center" wrapText="1"/>
    </xf>
    <xf numFmtId="0" fontId="6" fillId="11" borderId="56" xfId="3" applyFill="1" applyBorder="1" applyAlignment="1">
      <alignment horizontal="center" wrapText="1"/>
    </xf>
    <xf numFmtId="0" fontId="6" fillId="10" borderId="56" xfId="3" applyFill="1" applyBorder="1" applyAlignment="1">
      <alignment horizontal="center" wrapText="1"/>
    </xf>
    <xf numFmtId="0" fontId="6" fillId="11" borderId="57" xfId="3" applyFill="1" applyBorder="1" applyAlignment="1">
      <alignment horizontal="center" wrapText="1"/>
    </xf>
    <xf numFmtId="0" fontId="6" fillId="0" borderId="0" xfId="3" applyFill="1" applyBorder="1" applyAlignment="1">
      <alignment horizontal="center" wrapText="1"/>
    </xf>
    <xf numFmtId="0" fontId="6" fillId="0" borderId="0" xfId="3" applyFill="1" applyAlignment="1">
      <alignment wrapText="1"/>
    </xf>
    <xf numFmtId="167" fontId="6" fillId="8" borderId="32" xfId="3" applyNumberFormat="1" applyFill="1" applyBorder="1" applyAlignment="1">
      <alignment horizontal="center"/>
    </xf>
    <xf numFmtId="167" fontId="6" fillId="8" borderId="9" xfId="3" applyNumberFormat="1" applyFill="1" applyBorder="1" applyAlignment="1">
      <alignment horizontal="center"/>
    </xf>
    <xf numFmtId="167" fontId="6" fillId="10" borderId="50" xfId="3" applyNumberFormat="1" applyFill="1" applyBorder="1" applyAlignment="1">
      <alignment horizontal="center" vertical="center"/>
    </xf>
    <xf numFmtId="167" fontId="6" fillId="11" borderId="39" xfId="3" applyNumberFormat="1" applyFill="1" applyBorder="1" applyAlignment="1">
      <alignment horizontal="center" vertical="center"/>
    </xf>
    <xf numFmtId="10" fontId="6" fillId="10" borderId="39" xfId="1" applyNumberFormat="1" applyFill="1" applyBorder="1" applyAlignment="1">
      <alignment horizontal="center" vertical="center"/>
    </xf>
    <xf numFmtId="10" fontId="6" fillId="11" borderId="51" xfId="1" applyNumberFormat="1" applyFill="1" applyBorder="1" applyAlignment="1">
      <alignment horizontal="center" vertical="center"/>
    </xf>
    <xf numFmtId="2" fontId="6" fillId="0" borderId="0" xfId="3" applyNumberFormat="1" applyFill="1" applyBorder="1" applyAlignment="1">
      <alignment horizontal="center" vertical="center"/>
    </xf>
    <xf numFmtId="166" fontId="6" fillId="0" borderId="0" xfId="3" applyNumberFormat="1"/>
    <xf numFmtId="167" fontId="6" fillId="8" borderId="58" xfId="3" applyNumberFormat="1" applyFill="1" applyBorder="1" applyAlignment="1">
      <alignment horizontal="center"/>
    </xf>
    <xf numFmtId="167" fontId="6" fillId="8" borderId="59" xfId="3" applyNumberFormat="1" applyFill="1" applyBorder="1" applyAlignment="1">
      <alignment horizontal="center"/>
    </xf>
    <xf numFmtId="167" fontId="6" fillId="11" borderId="6" xfId="3" applyNumberFormat="1" applyFill="1" applyBorder="1" applyAlignment="1">
      <alignment horizontal="center" vertical="center"/>
    </xf>
    <xf numFmtId="10" fontId="6" fillId="11" borderId="14" xfId="1" applyNumberFormat="1" applyFill="1" applyBorder="1" applyAlignment="1">
      <alignment horizontal="center" vertical="center"/>
    </xf>
    <xf numFmtId="167" fontId="6" fillId="9" borderId="58" xfId="3" applyNumberFormat="1" applyFill="1" applyBorder="1" applyAlignment="1">
      <alignment horizontal="center"/>
    </xf>
    <xf numFmtId="167" fontId="6" fillId="9" borderId="59" xfId="3" applyNumberFormat="1" applyFill="1" applyBorder="1" applyAlignment="1">
      <alignment horizontal="center"/>
    </xf>
    <xf numFmtId="165" fontId="6" fillId="8" borderId="58" xfId="3" applyNumberFormat="1" applyFill="1" applyBorder="1" applyAlignment="1">
      <alignment horizontal="center"/>
    </xf>
    <xf numFmtId="165" fontId="6" fillId="8" borderId="59" xfId="3" applyNumberFormat="1" applyFill="1" applyBorder="1" applyAlignment="1">
      <alignment horizontal="center"/>
    </xf>
    <xf numFmtId="0" fontId="6" fillId="9" borderId="58" xfId="3" applyFill="1" applyBorder="1" applyAlignment="1">
      <alignment horizontal="center" vertical="center"/>
    </xf>
    <xf numFmtId="165" fontId="6" fillId="9" borderId="58" xfId="3" applyNumberFormat="1" applyFill="1" applyBorder="1" applyAlignment="1">
      <alignment horizontal="center"/>
    </xf>
    <xf numFmtId="165" fontId="6" fillId="9" borderId="59" xfId="3" applyNumberFormat="1" applyFill="1" applyBorder="1" applyAlignment="1">
      <alignment horizontal="center"/>
    </xf>
    <xf numFmtId="166" fontId="6" fillId="9" borderId="58" xfId="3" applyNumberFormat="1" applyFill="1" applyBorder="1" applyAlignment="1">
      <alignment horizontal="center"/>
    </xf>
    <xf numFmtId="166" fontId="6" fillId="9" borderId="10" xfId="3" applyNumberFormat="1" applyFill="1" applyBorder="1" applyAlignment="1">
      <alignment horizontal="center"/>
    </xf>
    <xf numFmtId="0" fontId="6" fillId="8" borderId="61" xfId="3" applyFill="1" applyBorder="1" applyAlignment="1">
      <alignment horizontal="center" vertical="center"/>
    </xf>
    <xf numFmtId="169" fontId="6" fillId="8" borderId="61" xfId="3" applyNumberFormat="1" applyFill="1" applyBorder="1" applyAlignment="1">
      <alignment horizontal="center"/>
    </xf>
    <xf numFmtId="169" fontId="6" fillId="8" borderId="62" xfId="3" applyNumberFormat="1" applyFill="1" applyBorder="1" applyAlignment="1">
      <alignment horizontal="center"/>
    </xf>
    <xf numFmtId="167" fontId="6" fillId="10" borderId="63" xfId="3" applyNumberFormat="1" applyFill="1" applyBorder="1" applyAlignment="1">
      <alignment horizontal="center" vertical="center"/>
    </xf>
    <xf numFmtId="167" fontId="6" fillId="11" borderId="28" xfId="3" applyNumberFormat="1" applyFill="1" applyBorder="1" applyAlignment="1">
      <alignment horizontal="center" vertical="center"/>
    </xf>
    <xf numFmtId="10" fontId="6" fillId="10" borderId="64" xfId="1" applyNumberFormat="1" applyFill="1" applyBorder="1" applyAlignment="1">
      <alignment horizontal="center" vertical="center"/>
    </xf>
    <xf numFmtId="10" fontId="6" fillId="11" borderId="8" xfId="1" applyNumberFormat="1" applyFill="1" applyBorder="1" applyAlignment="1">
      <alignment horizontal="center" vertical="center"/>
    </xf>
    <xf numFmtId="0" fontId="6" fillId="0" borderId="0" xfId="3" applyFill="1"/>
    <xf numFmtId="0" fontId="6" fillId="17" borderId="0" xfId="3" applyFill="1" applyAlignment="1">
      <alignment wrapText="1"/>
    </xf>
    <xf numFmtId="166" fontId="14" fillId="0" borderId="0" xfId="3" applyNumberFormat="1" applyFont="1"/>
    <xf numFmtId="2" fontId="6" fillId="0" borderId="0" xfId="3" applyNumberFormat="1"/>
    <xf numFmtId="2" fontId="14" fillId="0" borderId="0" xfId="3" applyNumberFormat="1" applyFont="1"/>
    <xf numFmtId="10" fontId="6" fillId="0" borderId="0" xfId="3" applyNumberFormat="1"/>
    <xf numFmtId="0" fontId="14" fillId="0" borderId="0" xfId="3" applyFont="1"/>
    <xf numFmtId="11" fontId="14" fillId="0" borderId="0" xfId="3" applyNumberFormat="1" applyFont="1"/>
    <xf numFmtId="0" fontId="9" fillId="17" borderId="0" xfId="3" applyFont="1" applyFill="1"/>
    <xf numFmtId="49" fontId="6" fillId="0" borderId="0" xfId="3" applyNumberFormat="1"/>
    <xf numFmtId="0" fontId="9" fillId="0" borderId="0" xfId="3" applyFont="1" applyAlignment="1">
      <alignment horizontal="center" vertical="center"/>
    </xf>
    <xf numFmtId="0" fontId="6" fillId="0" borderId="0" xfId="3" applyNumberFormat="1"/>
    <xf numFmtId="0" fontId="48" fillId="0" borderId="0" xfId="3" applyFont="1"/>
    <xf numFmtId="173" fontId="10" fillId="0" borderId="0" xfId="1" applyNumberFormat="1" applyFont="1" applyFill="1" applyBorder="1"/>
    <xf numFmtId="14" fontId="6" fillId="18" borderId="14" xfId="3" applyNumberFormat="1" applyFill="1" applyBorder="1" applyAlignment="1">
      <alignment horizontal="center"/>
    </xf>
    <xf numFmtId="167" fontId="10" fillId="3" borderId="6" xfId="3" applyNumberFormat="1" applyFont="1" applyFill="1" applyBorder="1" applyAlignment="1">
      <alignment horizontal="center"/>
    </xf>
    <xf numFmtId="167" fontId="10" fillId="4" borderId="6" xfId="3" applyNumberFormat="1" applyFont="1" applyFill="1" applyBorder="1" applyAlignment="1">
      <alignment horizontal="center"/>
    </xf>
    <xf numFmtId="0" fontId="1" fillId="0" borderId="0" xfId="10" applyFont="1"/>
    <xf numFmtId="14" fontId="9" fillId="18" borderId="14" xfId="3" applyNumberFormat="1" applyFont="1" applyFill="1" applyBorder="1" applyAlignment="1">
      <alignment horizontal="center"/>
    </xf>
    <xf numFmtId="0" fontId="10" fillId="16" borderId="20" xfId="3" applyFont="1" applyFill="1" applyBorder="1"/>
    <xf numFmtId="0" fontId="10" fillId="16" borderId="44" xfId="3" applyFont="1" applyFill="1" applyBorder="1"/>
    <xf numFmtId="165" fontId="10" fillId="0" borderId="6" xfId="3" applyNumberFormat="1" applyFont="1" applyFill="1" applyBorder="1"/>
    <xf numFmtId="0" fontId="10" fillId="7" borderId="5" xfId="3" applyFont="1" applyFill="1" applyBorder="1" applyAlignment="1">
      <alignment horizontal="center" textRotation="90" wrapText="1"/>
    </xf>
    <xf numFmtId="0" fontId="10" fillId="7" borderId="2" xfId="3" applyFont="1" applyFill="1" applyBorder="1" applyAlignment="1">
      <alignment horizontal="center" textRotation="90" wrapText="1"/>
    </xf>
    <xf numFmtId="0" fontId="10" fillId="7" borderId="22" xfId="3" applyFont="1" applyFill="1" applyBorder="1" applyAlignment="1">
      <alignment horizontal="center" textRotation="90" wrapText="1"/>
    </xf>
    <xf numFmtId="0" fontId="10" fillId="6" borderId="2" xfId="3" applyFont="1" applyFill="1" applyBorder="1" applyAlignment="1">
      <alignment horizontal="center" textRotation="90" wrapText="1"/>
    </xf>
    <xf numFmtId="0" fontId="10" fillId="6" borderId="22" xfId="3" applyFont="1" applyFill="1" applyBorder="1" applyAlignment="1">
      <alignment horizontal="center" textRotation="90" wrapText="1"/>
    </xf>
    <xf numFmtId="0" fontId="10" fillId="5" borderId="25" xfId="3" applyFont="1" applyFill="1" applyBorder="1" applyAlignment="1">
      <alignment horizontal="center" textRotation="90" wrapText="1"/>
    </xf>
    <xf numFmtId="0" fontId="10" fillId="5" borderId="4" xfId="3" applyFont="1" applyFill="1" applyBorder="1" applyAlignment="1">
      <alignment horizontal="center" textRotation="90" wrapText="1"/>
    </xf>
    <xf numFmtId="0" fontId="10" fillId="5" borderId="5" xfId="3" applyFont="1" applyFill="1" applyBorder="1" applyAlignment="1">
      <alignment horizontal="center" textRotation="90" wrapText="1"/>
    </xf>
    <xf numFmtId="0" fontId="10" fillId="5" borderId="26" xfId="3" applyFont="1" applyFill="1" applyBorder="1" applyAlignment="1">
      <alignment horizontal="center" textRotation="90" wrapText="1"/>
    </xf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2" fontId="8" fillId="15" borderId="6" xfId="0" applyNumberFormat="1" applyFont="1" applyFill="1" applyBorder="1" applyAlignment="1">
      <alignment horizontal="center" vertical="center"/>
    </xf>
    <xf numFmtId="2" fontId="8" fillId="15" borderId="14" xfId="0" applyNumberFormat="1" applyFont="1" applyFill="1" applyBorder="1" applyAlignment="1">
      <alignment horizontal="center" vertical="center"/>
    </xf>
    <xf numFmtId="0" fontId="8" fillId="15" borderId="17" xfId="0" applyFont="1" applyFill="1" applyBorder="1" applyAlignment="1">
      <alignment horizontal="center" vertical="center"/>
    </xf>
    <xf numFmtId="0" fontId="8" fillId="15" borderId="6" xfId="0" applyFont="1" applyFill="1" applyBorder="1" applyAlignment="1">
      <alignment horizontal="center" vertical="center"/>
    </xf>
    <xf numFmtId="0" fontId="8" fillId="8" borderId="17" xfId="0" applyFont="1" applyFill="1" applyBorder="1" applyAlignment="1">
      <alignment horizontal="center" vertical="center"/>
    </xf>
    <xf numFmtId="0" fontId="8" fillId="8" borderId="6" xfId="0" applyFont="1" applyFill="1" applyBorder="1" applyAlignment="1">
      <alignment horizontal="center" vertical="center"/>
    </xf>
    <xf numFmtId="0" fontId="8" fillId="15" borderId="15" xfId="0" applyFont="1" applyFill="1" applyBorder="1" applyAlignment="1">
      <alignment horizontal="center" vertical="center"/>
    </xf>
    <xf numFmtId="0" fontId="8" fillId="15" borderId="28" xfId="0" applyFont="1" applyFill="1" applyBorder="1" applyAlignment="1">
      <alignment horizontal="center" vertical="center"/>
    </xf>
    <xf numFmtId="2" fontId="8" fillId="8" borderId="6" xfId="0" applyNumberFormat="1" applyFont="1" applyFill="1" applyBorder="1" applyAlignment="1">
      <alignment horizontal="center" vertical="center"/>
    </xf>
    <xf numFmtId="2" fontId="8" fillId="8" borderId="14" xfId="0" applyNumberFormat="1" applyFont="1" applyFill="1" applyBorder="1" applyAlignment="1">
      <alignment horizontal="center" vertical="center"/>
    </xf>
    <xf numFmtId="2" fontId="6" fillId="15" borderId="28" xfId="0" applyNumberFormat="1" applyFont="1" applyFill="1" applyBorder="1" applyAlignment="1">
      <alignment horizontal="center" vertical="center"/>
    </xf>
    <xf numFmtId="2" fontId="6" fillId="15" borderId="8" xfId="0" applyNumberFormat="1" applyFont="1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2" fontId="0" fillId="11" borderId="27" xfId="0" applyNumberFormat="1" applyFill="1" applyBorder="1" applyAlignment="1">
      <alignment horizontal="center" vertical="center"/>
    </xf>
    <xf numFmtId="2" fontId="0" fillId="11" borderId="7" xfId="0" applyNumberFormat="1" applyFill="1" applyBorder="1" applyAlignment="1">
      <alignment horizontal="center" vertical="center"/>
    </xf>
    <xf numFmtId="2" fontId="0" fillId="11" borderId="6" xfId="0" applyNumberFormat="1" applyFill="1" applyBorder="1" applyAlignment="1">
      <alignment horizontal="center" vertical="center"/>
    </xf>
    <xf numFmtId="2" fontId="0" fillId="11" borderId="14" xfId="0" applyNumberFormat="1" applyFill="1" applyBorder="1" applyAlignment="1">
      <alignment horizontal="center" vertical="center"/>
    </xf>
    <xf numFmtId="0" fontId="8" fillId="11" borderId="17" xfId="0" applyFont="1" applyFill="1" applyBorder="1" applyAlignment="1">
      <alignment horizontal="center" vertical="center"/>
    </xf>
    <xf numFmtId="0" fontId="8" fillId="11" borderId="6" xfId="0" applyFont="1" applyFill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8" fillId="11" borderId="16" xfId="0" applyFont="1" applyFill="1" applyBorder="1" applyAlignment="1">
      <alignment horizontal="center" vertical="center"/>
    </xf>
    <xf numFmtId="0" fontId="8" fillId="11" borderId="27" xfId="0" applyFont="1" applyFill="1" applyBorder="1" applyAlignment="1">
      <alignment horizontal="center" vertical="center"/>
    </xf>
    <xf numFmtId="0" fontId="8" fillId="0" borderId="17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0" fillId="0" borderId="17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8" fillId="0" borderId="17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0" fontId="8" fillId="8" borderId="2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8" fillId="8" borderId="5" xfId="0" applyFont="1" applyFill="1" applyBorder="1" applyAlignment="1">
      <alignment horizontal="center" vertical="center"/>
    </xf>
    <xf numFmtId="0" fontId="8" fillId="9" borderId="5" xfId="0" applyFont="1" applyFill="1" applyBorder="1" applyAlignment="1">
      <alignment horizontal="center" vertical="center"/>
    </xf>
    <xf numFmtId="0" fontId="8" fillId="9" borderId="2" xfId="0" applyFont="1" applyFill="1" applyBorder="1" applyAlignment="1">
      <alignment horizontal="center" vertical="center"/>
    </xf>
    <xf numFmtId="0" fontId="8" fillId="9" borderId="25" xfId="0" applyFont="1" applyFill="1" applyBorder="1" applyAlignment="1">
      <alignment horizontal="center" vertical="center"/>
    </xf>
    <xf numFmtId="14" fontId="0" fillId="5" borderId="29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29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29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7" fillId="5" borderId="12" xfId="0" applyFont="1" applyFill="1" applyBorder="1" applyAlignment="1">
      <alignment horizontal="center"/>
    </xf>
    <xf numFmtId="0" fontId="7" fillId="5" borderId="40" xfId="0" applyFont="1" applyFill="1" applyBorder="1" applyAlignment="1">
      <alignment horizontal="center"/>
    </xf>
    <xf numFmtId="0" fontId="7" fillId="5" borderId="41" xfId="0" applyFont="1" applyFill="1" applyBorder="1" applyAlignment="1">
      <alignment horizontal="center"/>
    </xf>
    <xf numFmtId="0" fontId="7" fillId="5" borderId="30" xfId="0" applyFont="1" applyFill="1" applyBorder="1" applyAlignment="1">
      <alignment horizontal="center"/>
    </xf>
    <xf numFmtId="0" fontId="7" fillId="5" borderId="31" xfId="0" applyFont="1" applyFill="1" applyBorder="1" applyAlignment="1">
      <alignment horizontal="center"/>
    </xf>
    <xf numFmtId="0" fontId="7" fillId="5" borderId="42" xfId="0" applyFont="1" applyFill="1" applyBorder="1" applyAlignment="1">
      <alignment horizontal="center"/>
    </xf>
    <xf numFmtId="14" fontId="0" fillId="5" borderId="33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9" fillId="5" borderId="29" xfId="0" applyFont="1" applyFill="1" applyBorder="1" applyAlignment="1">
      <alignment horizontal="center"/>
    </xf>
    <xf numFmtId="0" fontId="9" fillId="5" borderId="10" xfId="0" applyFont="1" applyFill="1" applyBorder="1" applyAlignment="1">
      <alignment horizontal="center"/>
    </xf>
    <xf numFmtId="0" fontId="8" fillId="5" borderId="38" xfId="0" applyFont="1" applyFill="1" applyBorder="1" applyAlignment="1">
      <alignment horizontal="center"/>
    </xf>
    <xf numFmtId="0" fontId="8" fillId="5" borderId="11" xfId="0" applyFont="1" applyFill="1" applyBorder="1" applyAlignment="1">
      <alignment horizontal="center"/>
    </xf>
    <xf numFmtId="14" fontId="6" fillId="5" borderId="33" xfId="3" applyNumberFormat="1" applyFill="1" applyBorder="1" applyAlignment="1">
      <alignment horizontal="center"/>
    </xf>
    <xf numFmtId="14" fontId="6" fillId="5" borderId="9" xfId="3" applyNumberFormat="1" applyFill="1" applyBorder="1" applyAlignment="1">
      <alignment horizontal="center"/>
    </xf>
    <xf numFmtId="0" fontId="7" fillId="5" borderId="12" xfId="3" applyFont="1" applyFill="1" applyBorder="1" applyAlignment="1">
      <alignment horizontal="center"/>
    </xf>
    <xf numFmtId="0" fontId="7" fillId="5" borderId="40" xfId="3" applyFont="1" applyFill="1" applyBorder="1" applyAlignment="1">
      <alignment horizontal="center"/>
    </xf>
    <xf numFmtId="0" fontId="7" fillId="5" borderId="41" xfId="3" applyFont="1" applyFill="1" applyBorder="1" applyAlignment="1">
      <alignment horizontal="center"/>
    </xf>
    <xf numFmtId="0" fontId="7" fillId="5" borderId="30" xfId="3" applyFont="1" applyFill="1" applyBorder="1" applyAlignment="1">
      <alignment horizontal="center"/>
    </xf>
    <xf numFmtId="0" fontId="7" fillId="5" borderId="31" xfId="3" applyFont="1" applyFill="1" applyBorder="1" applyAlignment="1">
      <alignment horizontal="center"/>
    </xf>
    <xf numFmtId="0" fontId="7" fillId="5" borderId="42" xfId="3" applyFont="1" applyFill="1" applyBorder="1" applyAlignment="1">
      <alignment horizontal="center"/>
    </xf>
    <xf numFmtId="0" fontId="6" fillId="9" borderId="60" xfId="3" applyFill="1" applyBorder="1" applyAlignment="1">
      <alignment horizontal="center" vertical="center"/>
    </xf>
    <xf numFmtId="0" fontId="6" fillId="9" borderId="13" xfId="3" applyFill="1" applyBorder="1" applyAlignment="1">
      <alignment horizontal="center" vertical="center"/>
    </xf>
    <xf numFmtId="0" fontId="6" fillId="9" borderId="54" xfId="3" applyFill="1" applyBorder="1" applyAlignment="1">
      <alignment horizontal="center" vertical="center"/>
    </xf>
    <xf numFmtId="0" fontId="6" fillId="8" borderId="60" xfId="3" applyFill="1" applyBorder="1" applyAlignment="1">
      <alignment horizontal="center" vertical="center"/>
    </xf>
    <xf numFmtId="0" fontId="6" fillId="8" borderId="13" xfId="3" applyFill="1" applyBorder="1" applyAlignment="1">
      <alignment horizontal="center" vertical="center"/>
    </xf>
    <xf numFmtId="0" fontId="6" fillId="8" borderId="54" xfId="3" applyFill="1" applyBorder="1" applyAlignment="1">
      <alignment horizontal="center" vertical="center"/>
    </xf>
    <xf numFmtId="10" fontId="6" fillId="5" borderId="33" xfId="1" applyNumberFormat="1" applyFill="1" applyBorder="1" applyAlignment="1">
      <alignment horizontal="center"/>
    </xf>
    <xf numFmtId="10" fontId="6" fillId="5" borderId="9" xfId="1" applyNumberFormat="1" applyFill="1" applyBorder="1" applyAlignment="1">
      <alignment horizontal="center"/>
    </xf>
    <xf numFmtId="0" fontId="9" fillId="0" borderId="0" xfId="3" applyFont="1" applyAlignment="1">
      <alignment horizontal="center"/>
    </xf>
    <xf numFmtId="0" fontId="6" fillId="5" borderId="33" xfId="3" applyNumberFormat="1" applyFill="1" applyBorder="1" applyAlignment="1">
      <alignment horizontal="center"/>
    </xf>
    <xf numFmtId="0" fontId="6" fillId="5" borderId="9" xfId="3" applyNumberFormat="1" applyFill="1" applyBorder="1" applyAlignment="1">
      <alignment horizontal="center"/>
    </xf>
  </cellXfs>
  <cellStyles count="14">
    <cellStyle name="Normal" xfId="0" builtinId="0"/>
    <cellStyle name="Normal 2" xfId="7"/>
    <cellStyle name="Normal 3" xfId="4"/>
    <cellStyle name="Normal 3 2" xfId="11"/>
    <cellStyle name="Normal 4" xfId="9"/>
    <cellStyle name="Normal 4 2" xfId="12"/>
    <cellStyle name="Normal 5" xfId="10"/>
    <cellStyle name="Normal 5 2" xfId="13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Z3 SP OS 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0.54749859471613271</c:v>
                </c:pt>
                <c:pt idx="3">
                  <c:v>0.38898257448004497</c:v>
                </c:pt>
                <c:pt idx="4">
                  <c:v>5.5649241146711638E-2</c:v>
                </c:pt>
                <c:pt idx="5">
                  <c:v>2.8105677346824059E-4</c:v>
                </c:pt>
                <c:pt idx="6">
                  <c:v>0</c:v>
                </c:pt>
                <c:pt idx="7">
                  <c:v>2.8105677346824059E-4</c:v>
                </c:pt>
                <c:pt idx="8">
                  <c:v>2.8105677346824059E-4</c:v>
                </c:pt>
                <c:pt idx="9">
                  <c:v>5.6211354693648118E-4</c:v>
                </c:pt>
                <c:pt idx="10">
                  <c:v>5.6211354693648118E-4</c:v>
                </c:pt>
                <c:pt idx="11">
                  <c:v>1.6863406408094434E-3</c:v>
                </c:pt>
                <c:pt idx="12">
                  <c:v>4.2158516020236085E-3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5-4237-863A-9737C476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3124144"/>
        <c:axId val="1773116528"/>
      </c:barChart>
      <c:catAx>
        <c:axId val="1773124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1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311652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41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Z3 SP OS 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0.45250140528386734</c:v>
                </c:pt>
                <c:pt idx="4">
                  <c:v>6.3518830803822368E-2</c:v>
                </c:pt>
                <c:pt idx="5">
                  <c:v>7.8695896571107354E-3</c:v>
                </c:pt>
                <c:pt idx="6">
                  <c:v>7.5885328836424954E-3</c:v>
                </c:pt>
                <c:pt idx="7">
                  <c:v>7.5885328836424954E-3</c:v>
                </c:pt>
                <c:pt idx="8">
                  <c:v>7.3074761101742545E-3</c:v>
                </c:pt>
                <c:pt idx="9">
                  <c:v>7.0264193367060137E-3</c:v>
                </c:pt>
                <c:pt idx="10">
                  <c:v>6.4643057897695328E-3</c:v>
                </c:pt>
                <c:pt idx="11">
                  <c:v>5.902192242833052E-3</c:v>
                </c:pt>
                <c:pt idx="12">
                  <c:v>4.2158516020236085E-3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1E-4A9C-9836-D3A50E9A6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7408"/>
        <c:axId val="1773120336"/>
      </c:scatterChart>
      <c:valAx>
        <c:axId val="1773127408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336"/>
        <c:crosses val="autoZero"/>
        <c:crossBetween val="midCat"/>
      </c:valAx>
      <c:valAx>
        <c:axId val="17731203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7408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0.54749859471613271</c:v>
                </c:pt>
                <c:pt idx="3">
                  <c:v>0.38898257448004497</c:v>
                </c:pt>
                <c:pt idx="4">
                  <c:v>5.5649241146711638E-2</c:v>
                </c:pt>
                <c:pt idx="5">
                  <c:v>2.8105677346824059E-4</c:v>
                </c:pt>
                <c:pt idx="6">
                  <c:v>0</c:v>
                </c:pt>
                <c:pt idx="7">
                  <c:v>2.8105677346824059E-4</c:v>
                </c:pt>
                <c:pt idx="8">
                  <c:v>2.8105677346824059E-4</c:v>
                </c:pt>
                <c:pt idx="9">
                  <c:v>5.6211354693648118E-4</c:v>
                </c:pt>
                <c:pt idx="10">
                  <c:v>5.6211354693648118E-4</c:v>
                </c:pt>
                <c:pt idx="11">
                  <c:v>1.6863406408094434E-3</c:v>
                </c:pt>
                <c:pt idx="12">
                  <c:v>4.2158516020236085E-3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A2D-BB99-F4946AB99A37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2.8284271247461898</c:v>
                </c:pt>
                <c:pt idx="1">
                  <c:v>2.8284271247461898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E0-4A2D-BB99-F4946AB9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1424"/>
        <c:axId val="1773120880"/>
      </c:scatterChart>
      <c:valAx>
        <c:axId val="177312142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880"/>
        <c:crosses val="autoZero"/>
        <c:crossBetween val="midCat"/>
      </c:valAx>
      <c:valAx>
        <c:axId val="177312088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142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0.54749859471613271</c:v>
                </c:pt>
                <c:pt idx="3">
                  <c:v>0.38898257448004497</c:v>
                </c:pt>
                <c:pt idx="4">
                  <c:v>5.5649241146711638E-2</c:v>
                </c:pt>
                <c:pt idx="5">
                  <c:v>2.8105677346824059E-4</c:v>
                </c:pt>
                <c:pt idx="6">
                  <c:v>0</c:v>
                </c:pt>
                <c:pt idx="7">
                  <c:v>2.8105677346824059E-4</c:v>
                </c:pt>
                <c:pt idx="8">
                  <c:v>2.8105677346824059E-4</c:v>
                </c:pt>
                <c:pt idx="9">
                  <c:v>5.6211354693648118E-4</c:v>
                </c:pt>
                <c:pt idx="10">
                  <c:v>5.6211354693648118E-4</c:v>
                </c:pt>
                <c:pt idx="11">
                  <c:v>1.6863406408094434E-3</c:v>
                </c:pt>
                <c:pt idx="12">
                  <c:v>4.2158516020236085E-3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6-4EDA-BE6C-D7F4A6C8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4608"/>
        <c:axId val="1537189920"/>
      </c:scatterChart>
      <c:valAx>
        <c:axId val="1537204608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189920"/>
        <c:crosses val="autoZero"/>
        <c:crossBetween val="midCat"/>
      </c:valAx>
      <c:valAx>
        <c:axId val="1537189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4608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0.54749859471613271</c:v>
                </c:pt>
                <c:pt idx="3">
                  <c:v>0.38898257448004497</c:v>
                </c:pt>
                <c:pt idx="4">
                  <c:v>5.5649241146711638E-2</c:v>
                </c:pt>
                <c:pt idx="5">
                  <c:v>2.8105677346824059E-4</c:v>
                </c:pt>
                <c:pt idx="6">
                  <c:v>0</c:v>
                </c:pt>
                <c:pt idx="7">
                  <c:v>2.8105677346824059E-4</c:v>
                </c:pt>
                <c:pt idx="8">
                  <c:v>2.8105677346824059E-4</c:v>
                </c:pt>
                <c:pt idx="9">
                  <c:v>5.6211354693648118E-4</c:v>
                </c:pt>
                <c:pt idx="10">
                  <c:v>5.6211354693648118E-4</c:v>
                </c:pt>
                <c:pt idx="11">
                  <c:v>1.6863406408094434E-3</c:v>
                </c:pt>
                <c:pt idx="12">
                  <c:v>4.2158516020236085E-3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F-44FE-9B98-9FF00BA619C7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2.8284271247461898</c:v>
                </c:pt>
                <c:pt idx="1">
                  <c:v>2.8284271247461898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F-44FE-9B98-9FF00BA619C7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2.464</c:v>
                </c:pt>
                <c:pt idx="1">
                  <c:v>2.464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1.9645805058099655E-4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F-44FE-9B98-9FF00BA6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0256"/>
        <c:axId val="1537218208"/>
      </c:scatterChart>
      <c:valAx>
        <c:axId val="1537200256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18208"/>
        <c:crosses val="autoZero"/>
        <c:crossBetween val="midCat"/>
      </c:valAx>
      <c:valAx>
        <c:axId val="1537218208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0256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>
          <a:extLst>
            <a:ext uri="{FF2B5EF4-FFF2-40B4-BE49-F238E27FC236}">
              <a16:creationId xmlns:a16="http://schemas.microsoft.com/office/drawing/2014/main" id="{00000000-0008-0000-0300-00001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B\Forschung-AB\Ausleitungsstrecke%20T&#246;ging\11_Messkampagnen\2020%20M&#228;rz\05_Porosit&#228;t\Porosit&#228;t_Mar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n"/>
      <sheetName val="Lanzen"/>
    </sheetNames>
    <sheetDataSet>
      <sheetData sheetId="0">
        <row r="4">
          <cell r="L4">
            <v>0.17364289269540634</v>
          </cell>
        </row>
        <row r="14">
          <cell r="L14">
            <v>0.1778257819846718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zoomScaleNormal="100" workbookViewId="0">
      <selection activeCell="D10" sqref="D10"/>
    </sheetView>
  </sheetViews>
  <sheetFormatPr defaultColWidth="9.109375" defaultRowHeight="10.199999999999999" x14ac:dyDescent="0.2"/>
  <cols>
    <col min="1" max="1" width="5.109375" style="255" customWidth="1"/>
    <col min="2" max="2" width="30.44140625" style="255" bestFit="1" customWidth="1"/>
    <col min="3" max="3" width="18.33203125" style="256" customWidth="1"/>
    <col min="4" max="8" width="15.6640625" style="255" customWidth="1"/>
    <col min="9" max="9" width="15.6640625" style="287" customWidth="1"/>
    <col min="10" max="10" width="15.6640625" style="255" customWidth="1"/>
    <col min="11" max="11" width="20.6640625" style="255" customWidth="1"/>
    <col min="12" max="16384" width="9.109375" style="255"/>
  </cols>
  <sheetData>
    <row r="1" spans="1:11" ht="17.25" customHeight="1" thickBot="1" x14ac:dyDescent="0.25">
      <c r="D1" s="257"/>
      <c r="E1" s="258"/>
      <c r="H1" s="258"/>
      <c r="I1" s="257"/>
      <c r="J1" s="258"/>
      <c r="K1" s="257"/>
    </row>
    <row r="2" spans="1:11" ht="17.25" customHeight="1" x14ac:dyDescent="0.3">
      <c r="B2" s="259" t="s">
        <v>2</v>
      </c>
      <c r="C2" s="260" t="s">
        <v>20</v>
      </c>
      <c r="D2" s="257"/>
      <c r="E2" s="305" t="s">
        <v>198</v>
      </c>
      <c r="F2" s="305"/>
      <c r="I2" s="257"/>
      <c r="K2" s="257"/>
    </row>
    <row r="3" spans="1:11" ht="17.25" customHeight="1" thickBot="1" x14ac:dyDescent="0.35">
      <c r="B3" s="261" t="s">
        <v>3</v>
      </c>
      <c r="C3" s="262" t="s">
        <v>5</v>
      </c>
      <c r="D3" s="263"/>
      <c r="E3" s="305" t="s">
        <v>199</v>
      </c>
      <c r="F3" s="305" t="s">
        <v>200</v>
      </c>
      <c r="I3" s="264"/>
      <c r="J3" s="264"/>
      <c r="K3" s="263"/>
    </row>
    <row r="4" spans="1:11" ht="17.25" customHeight="1" x14ac:dyDescent="0.3">
      <c r="B4" s="265" t="s">
        <v>1</v>
      </c>
      <c r="C4" s="269">
        <v>44452</v>
      </c>
      <c r="D4" s="263"/>
      <c r="E4" s="305"/>
      <c r="F4" s="305"/>
      <c r="I4" s="264"/>
      <c r="J4" s="264"/>
      <c r="K4" s="263"/>
    </row>
    <row r="5" spans="1:11" ht="17.25" customHeight="1" x14ac:dyDescent="0.3">
      <c r="B5" s="266" t="s">
        <v>42</v>
      </c>
      <c r="C5" s="309"/>
      <c r="D5" s="263"/>
      <c r="E5" s="305"/>
      <c r="F5" s="305"/>
      <c r="I5" s="264"/>
      <c r="J5" s="264"/>
      <c r="K5" s="263"/>
    </row>
    <row r="6" spans="1:11" ht="17.25" customHeight="1" x14ac:dyDescent="0.3">
      <c r="B6" s="308" t="s">
        <v>201</v>
      </c>
      <c r="C6" s="378"/>
      <c r="D6" s="378"/>
      <c r="E6" s="307"/>
      <c r="F6" s="1"/>
      <c r="G6" s="1"/>
      <c r="I6" s="264"/>
      <c r="J6" s="264"/>
      <c r="K6" s="263"/>
    </row>
    <row r="7" spans="1:11" ht="17.25" customHeight="1" x14ac:dyDescent="0.3">
      <c r="B7" s="267" t="s">
        <v>187</v>
      </c>
      <c r="C7" s="382" t="s">
        <v>224</v>
      </c>
      <c r="D7" s="263"/>
      <c r="E7" s="381" t="s">
        <v>226</v>
      </c>
      <c r="F7" s="305"/>
      <c r="I7" s="264"/>
      <c r="J7" s="264"/>
      <c r="K7" s="263"/>
    </row>
    <row r="8" spans="1:11" ht="17.25" customHeight="1" x14ac:dyDescent="0.3">
      <c r="B8" s="268" t="s">
        <v>4</v>
      </c>
      <c r="C8" s="269" t="s">
        <v>227</v>
      </c>
      <c r="D8" s="263"/>
      <c r="E8" s="318" t="s">
        <v>225</v>
      </c>
      <c r="F8" s="305"/>
      <c r="I8" s="264"/>
      <c r="J8" s="264"/>
      <c r="K8" s="263"/>
    </row>
    <row r="9" spans="1:11" ht="17.25" customHeight="1" thickBot="1" x14ac:dyDescent="0.35">
      <c r="B9" s="270" t="s">
        <v>21</v>
      </c>
      <c r="C9" s="271">
        <f>C35+C57+C79+C101</f>
        <v>17820</v>
      </c>
      <c r="D9" s="263"/>
      <c r="E9" s="305"/>
      <c r="F9" s="305"/>
      <c r="I9" s="264"/>
      <c r="J9" s="264"/>
      <c r="K9" s="263"/>
    </row>
    <row r="10" spans="1:11" ht="17.25" customHeight="1" thickBot="1" x14ac:dyDescent="0.35">
      <c r="A10" s="386" t="s">
        <v>46</v>
      </c>
      <c r="B10" s="272">
        <v>250</v>
      </c>
      <c r="C10" s="273">
        <f>K32+K54+K76+K98</f>
        <v>0</v>
      </c>
      <c r="D10" s="263"/>
      <c r="E10" s="305"/>
      <c r="F10" s="305"/>
      <c r="I10" s="264"/>
      <c r="J10" s="264"/>
      <c r="K10" s="263"/>
    </row>
    <row r="11" spans="1:11" ht="17.25" customHeight="1" thickBot="1" x14ac:dyDescent="0.35">
      <c r="A11" s="387"/>
      <c r="B11" s="274">
        <v>125</v>
      </c>
      <c r="C11" s="273">
        <f t="shared" ref="C11:C22" si="0">K33+K55+K77+K99</f>
        <v>0</v>
      </c>
      <c r="D11" s="263"/>
      <c r="E11" s="305"/>
      <c r="F11" s="305"/>
      <c r="I11" s="264"/>
      <c r="J11" s="264"/>
      <c r="K11" s="263"/>
    </row>
    <row r="12" spans="1:11" ht="17.25" customHeight="1" thickBot="1" x14ac:dyDescent="0.35">
      <c r="A12" s="387"/>
      <c r="B12" s="274">
        <v>63</v>
      </c>
      <c r="C12" s="273">
        <f t="shared" si="0"/>
        <v>9740</v>
      </c>
      <c r="D12" s="263"/>
      <c r="E12" s="305"/>
      <c r="F12" s="305"/>
      <c r="I12" s="264"/>
      <c r="J12" s="264"/>
      <c r="K12" s="263"/>
    </row>
    <row r="13" spans="1:11" ht="17.25" customHeight="1" thickBot="1" x14ac:dyDescent="0.35">
      <c r="A13" s="388"/>
      <c r="B13" s="275">
        <v>31.5</v>
      </c>
      <c r="C13" s="273">
        <f t="shared" si="0"/>
        <v>6920</v>
      </c>
      <c r="D13" s="263"/>
      <c r="E13" s="306"/>
      <c r="F13" s="306"/>
      <c r="I13" s="264"/>
      <c r="J13" s="264"/>
      <c r="K13" s="263"/>
    </row>
    <row r="14" spans="1:11" ht="17.25" customHeight="1" thickBot="1" x14ac:dyDescent="0.25">
      <c r="A14" s="389" t="s">
        <v>45</v>
      </c>
      <c r="B14" s="276">
        <v>16</v>
      </c>
      <c r="C14" s="273">
        <f t="shared" si="0"/>
        <v>990</v>
      </c>
      <c r="D14" s="263"/>
      <c r="I14" s="256"/>
      <c r="J14" s="256"/>
      <c r="K14" s="263"/>
    </row>
    <row r="15" spans="1:11" ht="17.25" customHeight="1" thickBot="1" x14ac:dyDescent="0.25">
      <c r="A15" s="389"/>
      <c r="B15" s="277">
        <v>8</v>
      </c>
      <c r="C15" s="273">
        <f t="shared" si="0"/>
        <v>5</v>
      </c>
      <c r="D15" s="263"/>
      <c r="I15" s="264"/>
      <c r="J15" s="264"/>
      <c r="K15" s="263"/>
    </row>
    <row r="16" spans="1:11" ht="17.25" customHeight="1" thickBot="1" x14ac:dyDescent="0.25">
      <c r="A16" s="389"/>
      <c r="B16" s="277">
        <v>4</v>
      </c>
      <c r="C16" s="273">
        <f t="shared" si="0"/>
        <v>0</v>
      </c>
      <c r="D16" s="263"/>
      <c r="I16" s="264"/>
      <c r="J16" s="264"/>
      <c r="K16" s="263"/>
    </row>
    <row r="17" spans="1:11" ht="17.25" customHeight="1" thickBot="1" x14ac:dyDescent="0.25">
      <c r="A17" s="389"/>
      <c r="B17" s="277">
        <v>2</v>
      </c>
      <c r="C17" s="273">
        <f t="shared" si="0"/>
        <v>5</v>
      </c>
      <c r="D17" s="263"/>
      <c r="I17" s="264"/>
      <c r="J17" s="264"/>
      <c r="K17" s="263"/>
    </row>
    <row r="18" spans="1:11" ht="17.25" customHeight="1" thickBot="1" x14ac:dyDescent="0.25">
      <c r="A18" s="389"/>
      <c r="B18" s="277">
        <v>1</v>
      </c>
      <c r="C18" s="273">
        <f t="shared" si="0"/>
        <v>5</v>
      </c>
      <c r="I18" s="278"/>
      <c r="K18" s="279"/>
    </row>
    <row r="19" spans="1:11" ht="17.25" customHeight="1" thickBot="1" x14ac:dyDescent="0.25">
      <c r="A19" s="390"/>
      <c r="B19" s="273">
        <v>0.5</v>
      </c>
      <c r="C19" s="273">
        <f t="shared" si="0"/>
        <v>10</v>
      </c>
      <c r="I19" s="278"/>
      <c r="K19" s="280"/>
    </row>
    <row r="20" spans="1:11" ht="17.25" customHeight="1" thickBot="1" x14ac:dyDescent="0.25">
      <c r="A20" s="391" t="s">
        <v>44</v>
      </c>
      <c r="B20" s="281">
        <v>0.25</v>
      </c>
      <c r="C20" s="273">
        <f t="shared" si="0"/>
        <v>10</v>
      </c>
      <c r="I20" s="278"/>
    </row>
    <row r="21" spans="1:11" ht="17.25" customHeight="1" thickBot="1" x14ac:dyDescent="0.25">
      <c r="A21" s="392"/>
      <c r="B21" s="282">
        <v>0.125</v>
      </c>
      <c r="C21" s="273">
        <f t="shared" si="0"/>
        <v>30</v>
      </c>
      <c r="I21" s="278"/>
      <c r="K21" s="279"/>
    </row>
    <row r="22" spans="1:11" ht="17.25" customHeight="1" thickBot="1" x14ac:dyDescent="0.25">
      <c r="A22" s="392"/>
      <c r="B22" s="282">
        <v>6.3E-2</v>
      </c>
      <c r="C22" s="273">
        <f t="shared" si="0"/>
        <v>75</v>
      </c>
      <c r="I22" s="278"/>
      <c r="K22" s="279"/>
    </row>
    <row r="23" spans="1:11" ht="17.25" customHeight="1" thickBot="1" x14ac:dyDescent="0.25">
      <c r="A23" s="393"/>
      <c r="B23" s="283">
        <v>3.1E-2</v>
      </c>
      <c r="C23" s="273">
        <v>0</v>
      </c>
      <c r="I23" s="278"/>
      <c r="K23" s="279"/>
    </row>
    <row r="24" spans="1:11" ht="17.25" customHeight="1" thickBot="1" x14ac:dyDescent="0.25">
      <c r="A24" s="393"/>
      <c r="B24" s="284">
        <v>3.8999999999999998E-3</v>
      </c>
      <c r="C24" s="273">
        <v>0</v>
      </c>
      <c r="I24" s="278"/>
      <c r="K24" s="279"/>
    </row>
    <row r="25" spans="1:11" ht="17.25" customHeight="1" thickBot="1" x14ac:dyDescent="0.25">
      <c r="A25" s="394"/>
      <c r="B25" s="285">
        <v>6.0000000000000002E-5</v>
      </c>
      <c r="C25" s="273">
        <v>0</v>
      </c>
      <c r="I25" s="278"/>
      <c r="K25" s="279"/>
    </row>
    <row r="26" spans="1:11" ht="17.25" customHeight="1" x14ac:dyDescent="0.2">
      <c r="B26" s="263"/>
      <c r="C26" s="286"/>
      <c r="I26" s="278"/>
      <c r="K26" s="279"/>
    </row>
    <row r="27" spans="1:11" ht="17.25" customHeight="1" x14ac:dyDescent="0.2">
      <c r="C27" s="255"/>
      <c r="I27" s="278"/>
    </row>
    <row r="28" spans="1:11" ht="25.5" customHeight="1" x14ac:dyDescent="0.2">
      <c r="B28" s="263"/>
      <c r="C28" s="255"/>
    </row>
    <row r="29" spans="1:11" x14ac:dyDescent="0.2">
      <c r="D29" s="257" t="s">
        <v>2</v>
      </c>
      <c r="E29" s="258"/>
      <c r="F29" s="257" t="s">
        <v>23</v>
      </c>
      <c r="G29" s="258"/>
      <c r="H29" s="258"/>
      <c r="I29" s="257" t="s">
        <v>24</v>
      </c>
      <c r="J29" s="258"/>
      <c r="K29" s="257" t="s">
        <v>20</v>
      </c>
    </row>
    <row r="30" spans="1:11" x14ac:dyDescent="0.2">
      <c r="C30" s="288"/>
      <c r="D30" s="257" t="s">
        <v>3</v>
      </c>
      <c r="F30" s="257" t="s">
        <v>5</v>
      </c>
      <c r="I30" s="257" t="s">
        <v>5</v>
      </c>
      <c r="K30" s="257" t="s">
        <v>5</v>
      </c>
    </row>
    <row r="31" spans="1:11" x14ac:dyDescent="0.2">
      <c r="B31" s="258" t="s">
        <v>22</v>
      </c>
      <c r="C31" s="288"/>
      <c r="D31" s="289">
        <v>250</v>
      </c>
      <c r="E31" s="379">
        <v>0</v>
      </c>
      <c r="F31" s="379">
        <v>0</v>
      </c>
      <c r="G31" s="379">
        <v>0</v>
      </c>
      <c r="H31" s="379">
        <v>0</v>
      </c>
      <c r="I31" s="380">
        <v>0</v>
      </c>
      <c r="J31" s="380">
        <v>0</v>
      </c>
      <c r="K31" s="292">
        <f>AVERAGE(H31:J31)-AVERAGE(E31:G31)</f>
        <v>0</v>
      </c>
    </row>
    <row r="32" spans="1:11" ht="10.8" thickBot="1" x14ac:dyDescent="0.25">
      <c r="B32" s="258" t="s">
        <v>25</v>
      </c>
      <c r="C32" s="288"/>
      <c r="D32" s="289">
        <v>125</v>
      </c>
      <c r="E32" s="379">
        <v>0</v>
      </c>
      <c r="F32" s="379">
        <v>0</v>
      </c>
      <c r="G32" s="379">
        <v>0</v>
      </c>
      <c r="H32" s="379">
        <v>0</v>
      </c>
      <c r="I32" s="380">
        <v>0</v>
      </c>
      <c r="J32" s="380">
        <v>0</v>
      </c>
      <c r="K32" s="292">
        <f t="shared" ref="K32:K33" si="1">AVERAGE(H32:J32)-AVERAGE(E32:G32)</f>
        <v>0</v>
      </c>
    </row>
    <row r="33" spans="2:11" ht="10.8" thickBot="1" x14ac:dyDescent="0.25">
      <c r="B33" s="258" t="s">
        <v>0</v>
      </c>
      <c r="C33" s="293"/>
      <c r="D33" s="294">
        <v>63</v>
      </c>
      <c r="E33" s="379">
        <v>1545</v>
      </c>
      <c r="F33" s="379">
        <v>1545</v>
      </c>
      <c r="G33" s="379">
        <v>1545</v>
      </c>
      <c r="H33" s="379">
        <v>1545</v>
      </c>
      <c r="I33" s="380">
        <v>1545</v>
      </c>
      <c r="J33" s="380">
        <v>1545</v>
      </c>
      <c r="K33" s="292">
        <f t="shared" si="1"/>
        <v>0</v>
      </c>
    </row>
    <row r="34" spans="2:11" ht="10.8" thickBot="1" x14ac:dyDescent="0.25">
      <c r="B34" s="258" t="s">
        <v>26</v>
      </c>
      <c r="C34" s="295"/>
      <c r="D34" s="294">
        <v>31.5</v>
      </c>
      <c r="E34" s="379">
        <v>1715</v>
      </c>
      <c r="F34" s="379">
        <v>1715</v>
      </c>
      <c r="G34" s="379">
        <v>1715</v>
      </c>
      <c r="H34" s="379">
        <v>11455</v>
      </c>
      <c r="I34" s="380">
        <v>11455</v>
      </c>
      <c r="J34" s="380">
        <v>11455</v>
      </c>
      <c r="K34" s="292">
        <f>AVERAGE(H34:J34)-AVERAGE(E34:G34)</f>
        <v>9740</v>
      </c>
    </row>
    <row r="35" spans="2:11" ht="10.8" thickBot="1" x14ac:dyDescent="0.25">
      <c r="B35" s="258" t="s">
        <v>27</v>
      </c>
      <c r="C35" s="296">
        <f>D47-D45</f>
        <v>17820</v>
      </c>
      <c r="D35" s="294">
        <v>16</v>
      </c>
      <c r="E35" s="379">
        <v>1755</v>
      </c>
      <c r="F35" s="379">
        <v>1755</v>
      </c>
      <c r="G35" s="379">
        <v>1755</v>
      </c>
      <c r="H35" s="379">
        <v>8675</v>
      </c>
      <c r="I35" s="380">
        <v>8675</v>
      </c>
      <c r="J35" s="380">
        <v>8675</v>
      </c>
      <c r="K35" s="292">
        <f t="shared" ref="K35:K44" si="2">AVERAGE(H35:J35)-AVERAGE(E35:G35)</f>
        <v>6920</v>
      </c>
    </row>
    <row r="36" spans="2:11" x14ac:dyDescent="0.2">
      <c r="B36" s="258" t="s">
        <v>28</v>
      </c>
      <c r="C36" s="256" t="s">
        <v>29</v>
      </c>
      <c r="D36" s="289">
        <v>8</v>
      </c>
      <c r="E36" s="379">
        <v>1500</v>
      </c>
      <c r="F36" s="379">
        <v>1500</v>
      </c>
      <c r="G36" s="379">
        <v>1500</v>
      </c>
      <c r="H36" s="379">
        <v>2490</v>
      </c>
      <c r="I36" s="380">
        <v>2490</v>
      </c>
      <c r="J36" s="380">
        <v>2490</v>
      </c>
      <c r="K36" s="292">
        <f t="shared" si="2"/>
        <v>990</v>
      </c>
    </row>
    <row r="37" spans="2:11" x14ac:dyDescent="0.2">
      <c r="D37" s="289">
        <v>4</v>
      </c>
      <c r="E37" s="379">
        <v>1560</v>
      </c>
      <c r="F37" s="379">
        <v>1560</v>
      </c>
      <c r="G37" s="379">
        <v>1560</v>
      </c>
      <c r="H37" s="379">
        <v>1565</v>
      </c>
      <c r="I37" s="380">
        <v>1565</v>
      </c>
      <c r="J37" s="380">
        <v>1565</v>
      </c>
      <c r="K37" s="292">
        <f t="shared" si="2"/>
        <v>5</v>
      </c>
    </row>
    <row r="38" spans="2:11" x14ac:dyDescent="0.2">
      <c r="B38" s="258"/>
      <c r="C38" s="255"/>
      <c r="D38" s="289">
        <v>2</v>
      </c>
      <c r="E38" s="379">
        <v>1385</v>
      </c>
      <c r="F38" s="379">
        <v>1385</v>
      </c>
      <c r="G38" s="379">
        <v>1385</v>
      </c>
      <c r="H38" s="379">
        <v>1385</v>
      </c>
      <c r="I38" s="380">
        <v>1385</v>
      </c>
      <c r="J38" s="380">
        <v>1385</v>
      </c>
      <c r="K38" s="292">
        <f t="shared" si="2"/>
        <v>0</v>
      </c>
    </row>
    <row r="39" spans="2:11" x14ac:dyDescent="0.2">
      <c r="C39" s="255"/>
      <c r="D39" s="289">
        <v>1</v>
      </c>
      <c r="E39" s="379">
        <v>1210</v>
      </c>
      <c r="F39" s="379">
        <v>1210</v>
      </c>
      <c r="G39" s="379">
        <v>1210</v>
      </c>
      <c r="H39" s="379">
        <v>1215</v>
      </c>
      <c r="I39" s="380">
        <v>1215</v>
      </c>
      <c r="J39" s="380">
        <v>1215</v>
      </c>
      <c r="K39" s="292">
        <f t="shared" si="2"/>
        <v>5</v>
      </c>
    </row>
    <row r="40" spans="2:11" x14ac:dyDescent="0.2">
      <c r="C40" s="255"/>
      <c r="D40" s="289">
        <v>0.5</v>
      </c>
      <c r="E40" s="379">
        <v>1045</v>
      </c>
      <c r="F40" s="379">
        <v>1045</v>
      </c>
      <c r="G40" s="379">
        <v>1045</v>
      </c>
      <c r="H40" s="379">
        <v>1050</v>
      </c>
      <c r="I40" s="380">
        <v>1050</v>
      </c>
      <c r="J40" s="380">
        <v>1050</v>
      </c>
      <c r="K40" s="292">
        <f t="shared" si="2"/>
        <v>5</v>
      </c>
    </row>
    <row r="41" spans="2:11" x14ac:dyDescent="0.2">
      <c r="C41" s="255"/>
      <c r="D41" s="289">
        <v>0.25</v>
      </c>
      <c r="E41" s="379">
        <v>985</v>
      </c>
      <c r="F41" s="379">
        <v>985</v>
      </c>
      <c r="G41" s="379">
        <v>985</v>
      </c>
      <c r="H41" s="379">
        <v>995</v>
      </c>
      <c r="I41" s="380">
        <v>995</v>
      </c>
      <c r="J41" s="380">
        <v>995</v>
      </c>
      <c r="K41" s="292">
        <f t="shared" si="2"/>
        <v>10</v>
      </c>
    </row>
    <row r="42" spans="2:11" x14ac:dyDescent="0.2">
      <c r="C42" s="255"/>
      <c r="D42" s="289">
        <v>0.125</v>
      </c>
      <c r="E42" s="379">
        <v>950</v>
      </c>
      <c r="F42" s="379">
        <v>950</v>
      </c>
      <c r="G42" s="379">
        <v>950</v>
      </c>
      <c r="H42" s="379">
        <v>960</v>
      </c>
      <c r="I42" s="380">
        <v>960</v>
      </c>
      <c r="J42" s="380">
        <v>960</v>
      </c>
      <c r="K42" s="292">
        <f t="shared" si="2"/>
        <v>10</v>
      </c>
    </row>
    <row r="43" spans="2:11" x14ac:dyDescent="0.2">
      <c r="C43" s="255"/>
      <c r="D43" s="289">
        <v>6.3E-2</v>
      </c>
      <c r="E43" s="379">
        <v>915</v>
      </c>
      <c r="F43" s="379">
        <v>915</v>
      </c>
      <c r="G43" s="379">
        <v>915</v>
      </c>
      <c r="H43" s="379">
        <v>945</v>
      </c>
      <c r="I43" s="380">
        <v>945</v>
      </c>
      <c r="J43" s="380">
        <v>945</v>
      </c>
      <c r="K43" s="292">
        <f t="shared" si="2"/>
        <v>30</v>
      </c>
    </row>
    <row r="44" spans="2:11" ht="10.8" thickBot="1" x14ac:dyDescent="0.25">
      <c r="C44" s="255"/>
      <c r="D44" s="289" t="s">
        <v>196</v>
      </c>
      <c r="E44" s="379">
        <v>1690</v>
      </c>
      <c r="F44" s="379">
        <v>1690</v>
      </c>
      <c r="G44" s="379">
        <v>1690</v>
      </c>
      <c r="H44" s="379">
        <v>1765</v>
      </c>
      <c r="I44" s="380">
        <v>1765</v>
      </c>
      <c r="J44" s="380">
        <v>1765</v>
      </c>
      <c r="K44" s="292">
        <f t="shared" si="2"/>
        <v>75</v>
      </c>
    </row>
    <row r="45" spans="2:11" ht="10.8" thickBot="1" x14ac:dyDescent="0.25">
      <c r="C45" s="298" t="s">
        <v>30</v>
      </c>
      <c r="D45" s="383">
        <f>3320+3315</f>
        <v>6635</v>
      </c>
      <c r="I45" s="278"/>
      <c r="J45" s="255" t="s">
        <v>31</v>
      </c>
      <c r="K45" s="279">
        <f>SUM(K31:K44)</f>
        <v>17790</v>
      </c>
    </row>
    <row r="46" spans="2:11" ht="10.8" thickBot="1" x14ac:dyDescent="0.25">
      <c r="B46" s="287" t="s">
        <v>32</v>
      </c>
      <c r="C46" s="255"/>
      <c r="I46" s="278"/>
      <c r="J46" s="255" t="s">
        <v>41</v>
      </c>
      <c r="K46" s="377">
        <f>((C35-K45)/C35)</f>
        <v>1.6835016835016834E-3</v>
      </c>
    </row>
    <row r="47" spans="2:11" ht="10.8" thickBot="1" x14ac:dyDescent="0.25">
      <c r="B47" s="298" t="s">
        <v>33</v>
      </c>
      <c r="C47" s="298"/>
      <c r="D47" s="384">
        <f>12250+12205</f>
        <v>24455</v>
      </c>
      <c r="E47" s="301" t="s">
        <v>195</v>
      </c>
      <c r="G47" s="279"/>
      <c r="I47" s="278"/>
      <c r="K47" s="302"/>
    </row>
    <row r="48" spans="2:11" ht="10.8" thickBot="1" x14ac:dyDescent="0.25">
      <c r="B48" s="255" t="s">
        <v>34</v>
      </c>
      <c r="C48" s="255"/>
      <c r="D48" s="300"/>
      <c r="E48" s="385">
        <f>D45+K45</f>
        <v>24425</v>
      </c>
      <c r="I48" s="278"/>
    </row>
    <row r="49" spans="2:11" ht="10.8" thickBot="1" x14ac:dyDescent="0.25">
      <c r="B49" s="255" t="s">
        <v>35</v>
      </c>
      <c r="D49" s="299"/>
      <c r="I49" s="278"/>
    </row>
    <row r="50" spans="2:11" ht="27.75" customHeight="1" x14ac:dyDescent="0.2">
      <c r="B50" s="256"/>
      <c r="C50" s="255"/>
      <c r="H50" s="278"/>
      <c r="I50" s="255"/>
    </row>
    <row r="51" spans="2:11" x14ac:dyDescent="0.2">
      <c r="D51" s="257" t="s">
        <v>2</v>
      </c>
      <c r="E51" s="258"/>
      <c r="F51" s="257" t="s">
        <v>23</v>
      </c>
      <c r="G51" s="258"/>
      <c r="H51" s="258"/>
      <c r="I51" s="257" t="s">
        <v>24</v>
      </c>
      <c r="J51" s="258"/>
      <c r="K51" s="257" t="s">
        <v>20</v>
      </c>
    </row>
    <row r="52" spans="2:11" x14ac:dyDescent="0.2">
      <c r="C52" s="288"/>
      <c r="D52" s="257" t="s">
        <v>3</v>
      </c>
      <c r="F52" s="257" t="s">
        <v>5</v>
      </c>
      <c r="I52" s="257" t="s">
        <v>5</v>
      </c>
      <c r="K52" s="257" t="s">
        <v>5</v>
      </c>
    </row>
    <row r="53" spans="2:11" x14ac:dyDescent="0.2">
      <c r="B53" s="258" t="s">
        <v>22</v>
      </c>
      <c r="C53" s="288"/>
      <c r="D53" s="289">
        <v>256</v>
      </c>
      <c r="E53" s="290">
        <v>0</v>
      </c>
      <c r="F53" s="290">
        <v>0</v>
      </c>
      <c r="G53" s="290">
        <v>0</v>
      </c>
      <c r="H53" s="291">
        <v>0</v>
      </c>
      <c r="I53" s="291">
        <v>0</v>
      </c>
      <c r="J53" s="291">
        <v>0</v>
      </c>
      <c r="K53" s="292">
        <f>AVERAGE(H53:J53)-AVERAGE(E53:G53)</f>
        <v>0</v>
      </c>
    </row>
    <row r="54" spans="2:11" ht="10.8" thickBot="1" x14ac:dyDescent="0.25">
      <c r="B54" s="258" t="s">
        <v>25</v>
      </c>
      <c r="C54" s="288"/>
      <c r="D54" s="289">
        <v>128</v>
      </c>
      <c r="E54" s="290">
        <v>0</v>
      </c>
      <c r="F54" s="290">
        <v>0</v>
      </c>
      <c r="G54" s="290">
        <v>0</v>
      </c>
      <c r="H54" s="291">
        <v>0</v>
      </c>
      <c r="I54" s="291">
        <v>0</v>
      </c>
      <c r="J54" s="291">
        <v>0</v>
      </c>
      <c r="K54" s="292">
        <f t="shared" ref="K54:K60" si="3">AVERAGE(H54:J54)-AVERAGE(E54:G54)</f>
        <v>0</v>
      </c>
    </row>
    <row r="55" spans="2:11" ht="10.8" thickBot="1" x14ac:dyDescent="0.25">
      <c r="B55" s="258" t="s">
        <v>0</v>
      </c>
      <c r="C55" s="293"/>
      <c r="D55" s="294">
        <v>63</v>
      </c>
      <c r="E55" s="290">
        <v>0</v>
      </c>
      <c r="F55" s="290">
        <v>0</v>
      </c>
      <c r="G55" s="290">
        <v>0</v>
      </c>
      <c r="H55" s="291">
        <v>0</v>
      </c>
      <c r="I55" s="291">
        <v>0</v>
      </c>
      <c r="J55" s="291">
        <v>0</v>
      </c>
      <c r="K55" s="292">
        <f t="shared" si="3"/>
        <v>0</v>
      </c>
    </row>
    <row r="56" spans="2:11" ht="10.8" thickBot="1" x14ac:dyDescent="0.25">
      <c r="B56" s="258" t="s">
        <v>26</v>
      </c>
      <c r="C56" s="295"/>
      <c r="D56" s="294">
        <v>31.5</v>
      </c>
      <c r="E56" s="290">
        <v>0</v>
      </c>
      <c r="F56" s="290">
        <v>0</v>
      </c>
      <c r="G56" s="290">
        <v>0</v>
      </c>
      <c r="H56" s="291">
        <v>0</v>
      </c>
      <c r="I56" s="291">
        <v>0</v>
      </c>
      <c r="J56" s="291">
        <v>0</v>
      </c>
      <c r="K56" s="292">
        <f t="shared" si="3"/>
        <v>0</v>
      </c>
    </row>
    <row r="57" spans="2:11" ht="10.8" thickBot="1" x14ac:dyDescent="0.25">
      <c r="B57" s="258" t="s">
        <v>27</v>
      </c>
      <c r="C57" s="296">
        <f>D69-D67</f>
        <v>0</v>
      </c>
      <c r="D57" s="294">
        <v>16</v>
      </c>
      <c r="E57" s="290">
        <v>0</v>
      </c>
      <c r="F57" s="290">
        <v>0</v>
      </c>
      <c r="G57" s="290">
        <v>0</v>
      </c>
      <c r="H57" s="291">
        <v>0</v>
      </c>
      <c r="I57" s="291">
        <v>0</v>
      </c>
      <c r="J57" s="291">
        <v>0</v>
      </c>
      <c r="K57" s="292">
        <f t="shared" si="3"/>
        <v>0</v>
      </c>
    </row>
    <row r="58" spans="2:11" x14ac:dyDescent="0.2">
      <c r="B58" s="258" t="s">
        <v>28</v>
      </c>
      <c r="C58" s="256" t="s">
        <v>29</v>
      </c>
      <c r="D58" s="289">
        <v>8</v>
      </c>
      <c r="E58" s="290">
        <v>0</v>
      </c>
      <c r="F58" s="290">
        <v>0</v>
      </c>
      <c r="G58" s="290">
        <v>0</v>
      </c>
      <c r="H58" s="291">
        <v>0</v>
      </c>
      <c r="I58" s="291">
        <v>0</v>
      </c>
      <c r="J58" s="291">
        <v>0</v>
      </c>
      <c r="K58" s="292">
        <f t="shared" si="3"/>
        <v>0</v>
      </c>
    </row>
    <row r="59" spans="2:11" x14ac:dyDescent="0.2">
      <c r="D59" s="289">
        <v>4</v>
      </c>
      <c r="E59" s="290">
        <v>0</v>
      </c>
      <c r="F59" s="290">
        <v>0</v>
      </c>
      <c r="G59" s="290">
        <v>0</v>
      </c>
      <c r="H59" s="291">
        <v>0</v>
      </c>
      <c r="I59" s="291">
        <v>0</v>
      </c>
      <c r="J59" s="291">
        <v>0</v>
      </c>
      <c r="K59" s="292">
        <f t="shared" si="3"/>
        <v>0</v>
      </c>
    </row>
    <row r="60" spans="2:11" x14ac:dyDescent="0.2">
      <c r="B60" s="258"/>
      <c r="C60" s="255"/>
      <c r="D60" s="289">
        <v>2</v>
      </c>
      <c r="E60" s="290">
        <v>0</v>
      </c>
      <c r="F60" s="290">
        <v>0</v>
      </c>
      <c r="G60" s="290">
        <v>0</v>
      </c>
      <c r="H60" s="291">
        <v>0</v>
      </c>
      <c r="I60" s="291">
        <v>0</v>
      </c>
      <c r="J60" s="291">
        <v>0</v>
      </c>
      <c r="K60" s="292">
        <f t="shared" si="3"/>
        <v>0</v>
      </c>
    </row>
    <row r="61" spans="2:11" x14ac:dyDescent="0.2">
      <c r="C61" s="255"/>
      <c r="D61" s="289">
        <v>1</v>
      </c>
      <c r="E61" s="290">
        <v>0</v>
      </c>
      <c r="F61" s="290">
        <v>0</v>
      </c>
      <c r="G61" s="290">
        <v>0</v>
      </c>
      <c r="H61" s="291">
        <v>0</v>
      </c>
      <c r="I61" s="291">
        <v>0</v>
      </c>
      <c r="J61" s="291">
        <v>0</v>
      </c>
      <c r="K61" s="292">
        <f>AVERAGE(H61:J61)-AVERAGE(E61:G61)</f>
        <v>0</v>
      </c>
    </row>
    <row r="62" spans="2:11" x14ac:dyDescent="0.2">
      <c r="C62" s="255"/>
      <c r="D62" s="289">
        <v>0.5</v>
      </c>
      <c r="E62" s="290">
        <v>0</v>
      </c>
      <c r="F62" s="290">
        <v>0</v>
      </c>
      <c r="G62" s="290">
        <v>0</v>
      </c>
      <c r="H62" s="291">
        <v>0</v>
      </c>
      <c r="I62" s="291">
        <v>0</v>
      </c>
      <c r="J62" s="291">
        <v>0</v>
      </c>
      <c r="K62" s="292">
        <f>AVERAGE(H62:J62)-AVERAGE(E62:G62)</f>
        <v>0</v>
      </c>
    </row>
    <row r="63" spans="2:11" x14ac:dyDescent="0.2">
      <c r="C63" s="255"/>
      <c r="D63" s="289">
        <v>0.25</v>
      </c>
      <c r="E63" s="290">
        <v>0</v>
      </c>
      <c r="F63" s="290">
        <v>0</v>
      </c>
      <c r="G63" s="290">
        <v>0</v>
      </c>
      <c r="H63" s="291">
        <v>0</v>
      </c>
      <c r="I63" s="291">
        <v>0</v>
      </c>
      <c r="J63" s="291">
        <v>0</v>
      </c>
      <c r="K63" s="292">
        <f>AVERAGE(H63:J63)-AVERAGE(E63:G63)</f>
        <v>0</v>
      </c>
    </row>
    <row r="64" spans="2:11" x14ac:dyDescent="0.2">
      <c r="C64" s="255"/>
      <c r="D64" s="289">
        <v>0.125</v>
      </c>
      <c r="E64" s="290">
        <v>0</v>
      </c>
      <c r="F64" s="290">
        <v>0</v>
      </c>
      <c r="G64" s="290">
        <v>0</v>
      </c>
      <c r="H64" s="291">
        <v>0</v>
      </c>
      <c r="I64" s="291">
        <v>0</v>
      </c>
      <c r="J64" s="291">
        <v>0</v>
      </c>
      <c r="K64" s="292">
        <f>AVERAGE(H64:J64)-AVERAGE(E64:G64)</f>
        <v>0</v>
      </c>
    </row>
    <row r="65" spans="2:11" x14ac:dyDescent="0.2">
      <c r="C65" s="255"/>
      <c r="D65" s="289">
        <v>6.3E-2</v>
      </c>
      <c r="E65" s="290">
        <v>0</v>
      </c>
      <c r="F65" s="290">
        <v>0</v>
      </c>
      <c r="G65" s="290">
        <v>0</v>
      </c>
      <c r="H65" s="291">
        <v>0</v>
      </c>
      <c r="I65" s="291">
        <v>0</v>
      </c>
      <c r="J65" s="291">
        <v>0</v>
      </c>
      <c r="K65" s="292">
        <f t="shared" ref="K65" si="4">AVERAGE(H65:J65)-AVERAGE(E65:G65)</f>
        <v>0</v>
      </c>
    </row>
    <row r="66" spans="2:11" ht="10.8" thickBot="1" x14ac:dyDescent="0.25">
      <c r="C66" s="255"/>
      <c r="D66" s="289" t="s">
        <v>196</v>
      </c>
      <c r="E66" s="290">
        <v>0</v>
      </c>
      <c r="F66" s="290">
        <v>0</v>
      </c>
      <c r="G66" s="290">
        <v>0</v>
      </c>
      <c r="H66" s="291">
        <v>0</v>
      </c>
      <c r="I66" s="291">
        <v>0</v>
      </c>
      <c r="J66" s="291">
        <v>0</v>
      </c>
      <c r="K66" s="292">
        <f>AVERAGE(H66:J66)-AVERAGE(E66:G66)</f>
        <v>0</v>
      </c>
    </row>
    <row r="67" spans="2:11" ht="10.8" thickBot="1" x14ac:dyDescent="0.25">
      <c r="C67" s="255" t="s">
        <v>36</v>
      </c>
      <c r="D67" s="299"/>
      <c r="I67" s="278"/>
      <c r="J67" s="255" t="s">
        <v>31</v>
      </c>
      <c r="K67" s="279">
        <f>SUM(K53:K66)</f>
        <v>0</v>
      </c>
    </row>
    <row r="68" spans="2:11" ht="10.8" thickBot="1" x14ac:dyDescent="0.25">
      <c r="B68" s="287" t="s">
        <v>32</v>
      </c>
      <c r="C68" s="255"/>
      <c r="I68" s="278"/>
      <c r="J68" s="255" t="s">
        <v>41</v>
      </c>
      <c r="K68" s="280" t="e">
        <f>((C57-K67)/C57)</f>
        <v>#DIV/0!</v>
      </c>
    </row>
    <row r="69" spans="2:11" ht="10.8" thickBot="1" x14ac:dyDescent="0.25">
      <c r="B69" s="255" t="s">
        <v>33</v>
      </c>
      <c r="C69" s="255"/>
      <c r="D69" s="299"/>
      <c r="I69" s="278"/>
      <c r="J69" s="255" t="s">
        <v>194</v>
      </c>
      <c r="K69" s="302" t="e">
        <f>(C57-D71)/C57</f>
        <v>#DIV/0!</v>
      </c>
    </row>
    <row r="70" spans="2:11" ht="10.8" thickBot="1" x14ac:dyDescent="0.25">
      <c r="B70" s="255" t="s">
        <v>34</v>
      </c>
      <c r="C70" s="255"/>
      <c r="D70" s="299"/>
      <c r="I70" s="278"/>
    </row>
    <row r="71" spans="2:11" ht="10.8" thickBot="1" x14ac:dyDescent="0.25">
      <c r="B71" s="255" t="s">
        <v>37</v>
      </c>
      <c r="D71" s="299">
        <f>D70-D67</f>
        <v>0</v>
      </c>
      <c r="I71" s="278"/>
    </row>
    <row r="72" spans="2:11" ht="29.25" customHeight="1" x14ac:dyDescent="0.2">
      <c r="I72" s="278"/>
    </row>
    <row r="73" spans="2:11" x14ac:dyDescent="0.2">
      <c r="D73" s="257" t="s">
        <v>2</v>
      </c>
      <c r="E73" s="258"/>
      <c r="F73" s="257" t="s">
        <v>23</v>
      </c>
      <c r="G73" s="258"/>
      <c r="H73" s="258"/>
      <c r="I73" s="257" t="s">
        <v>24</v>
      </c>
      <c r="J73" s="258"/>
      <c r="K73" s="257" t="s">
        <v>20</v>
      </c>
    </row>
    <row r="74" spans="2:11" x14ac:dyDescent="0.2">
      <c r="C74" s="288"/>
      <c r="D74" s="257" t="s">
        <v>3</v>
      </c>
      <c r="F74" s="257" t="s">
        <v>5</v>
      </c>
      <c r="I74" s="257" t="s">
        <v>5</v>
      </c>
      <c r="K74" s="257" t="s">
        <v>5</v>
      </c>
    </row>
    <row r="75" spans="2:11" x14ac:dyDescent="0.2">
      <c r="B75" s="258" t="s">
        <v>22</v>
      </c>
      <c r="C75" s="288"/>
      <c r="D75" s="289">
        <v>256</v>
      </c>
      <c r="E75" s="290"/>
      <c r="F75" s="290"/>
      <c r="G75" s="290"/>
      <c r="H75" s="291"/>
      <c r="I75" s="291"/>
      <c r="J75" s="291"/>
      <c r="K75" s="292"/>
    </row>
    <row r="76" spans="2:11" ht="10.8" thickBot="1" x14ac:dyDescent="0.25">
      <c r="B76" s="258" t="s">
        <v>25</v>
      </c>
      <c r="C76" s="288"/>
      <c r="D76" s="289">
        <v>128</v>
      </c>
      <c r="E76" s="290"/>
      <c r="F76" s="290"/>
      <c r="G76" s="290"/>
      <c r="H76" s="291"/>
      <c r="I76" s="291"/>
      <c r="J76" s="291"/>
      <c r="K76" s="292"/>
    </row>
    <row r="77" spans="2:11" ht="10.8" thickBot="1" x14ac:dyDescent="0.25">
      <c r="B77" s="258" t="s">
        <v>0</v>
      </c>
      <c r="C77" s="293"/>
      <c r="D77" s="294">
        <v>63</v>
      </c>
      <c r="E77" s="290"/>
      <c r="F77" s="290"/>
      <c r="G77" s="290"/>
      <c r="H77" s="291"/>
      <c r="I77" s="291"/>
      <c r="J77" s="291"/>
      <c r="K77" s="292"/>
    </row>
    <row r="78" spans="2:11" ht="10.8" thickBot="1" x14ac:dyDescent="0.25">
      <c r="B78" s="258" t="s">
        <v>26</v>
      </c>
      <c r="C78" s="295"/>
      <c r="D78" s="294">
        <v>31.5</v>
      </c>
      <c r="E78" s="290"/>
      <c r="F78" s="290"/>
      <c r="G78" s="290"/>
      <c r="H78" s="291"/>
      <c r="I78" s="291"/>
      <c r="J78" s="291"/>
      <c r="K78" s="292"/>
    </row>
    <row r="79" spans="2:11" ht="10.8" thickBot="1" x14ac:dyDescent="0.25">
      <c r="B79" s="258" t="s">
        <v>27</v>
      </c>
      <c r="C79" s="296">
        <f>D91-D89</f>
        <v>0</v>
      </c>
      <c r="D79" s="294">
        <v>16</v>
      </c>
      <c r="E79" s="290"/>
      <c r="F79" s="290"/>
      <c r="G79" s="290"/>
      <c r="H79" s="291"/>
      <c r="I79" s="291"/>
      <c r="J79" s="291"/>
      <c r="K79" s="292"/>
    </row>
    <row r="80" spans="2:11" x14ac:dyDescent="0.2">
      <c r="B80" s="258" t="s">
        <v>28</v>
      </c>
      <c r="C80" s="256" t="s">
        <v>29</v>
      </c>
      <c r="D80" s="289">
        <v>8</v>
      </c>
      <c r="E80" s="290"/>
      <c r="F80" s="290"/>
      <c r="G80" s="290"/>
      <c r="H80" s="291"/>
      <c r="I80" s="291"/>
      <c r="J80" s="291"/>
      <c r="K80" s="292"/>
    </row>
    <row r="81" spans="2:11" x14ac:dyDescent="0.2">
      <c r="D81" s="289">
        <v>4</v>
      </c>
      <c r="E81" s="290"/>
      <c r="F81" s="290"/>
      <c r="G81" s="290"/>
      <c r="H81" s="291"/>
      <c r="I81" s="291"/>
      <c r="J81" s="291"/>
      <c r="K81" s="292"/>
    </row>
    <row r="82" spans="2:11" x14ac:dyDescent="0.2">
      <c r="B82" s="258"/>
      <c r="C82" s="255"/>
      <c r="D82" s="289">
        <v>2</v>
      </c>
      <c r="E82" s="290"/>
      <c r="F82" s="290"/>
      <c r="G82" s="290"/>
      <c r="H82" s="291"/>
      <c r="I82" s="291"/>
      <c r="J82" s="291"/>
      <c r="K82" s="292"/>
    </row>
    <row r="83" spans="2:11" x14ac:dyDescent="0.2">
      <c r="C83" s="255"/>
      <c r="D83" s="289">
        <v>1</v>
      </c>
      <c r="E83" s="290"/>
      <c r="F83" s="290"/>
      <c r="G83" s="290"/>
      <c r="H83" s="291"/>
      <c r="I83" s="291"/>
      <c r="J83" s="291"/>
      <c r="K83" s="292"/>
    </row>
    <row r="84" spans="2:11" x14ac:dyDescent="0.2">
      <c r="C84" s="255"/>
      <c r="D84" s="289">
        <v>0.5</v>
      </c>
      <c r="E84" s="290"/>
      <c r="F84" s="290"/>
      <c r="G84" s="290"/>
      <c r="H84" s="291"/>
      <c r="I84" s="291"/>
      <c r="J84" s="291"/>
      <c r="K84" s="292"/>
    </row>
    <row r="85" spans="2:11" x14ac:dyDescent="0.2">
      <c r="C85" s="255"/>
      <c r="D85" s="289">
        <v>0.25</v>
      </c>
      <c r="E85" s="290"/>
      <c r="F85" s="290"/>
      <c r="G85" s="290"/>
      <c r="H85" s="291"/>
      <c r="I85" s="291"/>
      <c r="J85" s="291"/>
      <c r="K85" s="292"/>
    </row>
    <row r="86" spans="2:11" x14ac:dyDescent="0.2">
      <c r="C86" s="255"/>
      <c r="D86" s="289">
        <v>0.125</v>
      </c>
      <c r="E86" s="290"/>
      <c r="F86" s="290"/>
      <c r="G86" s="290"/>
      <c r="H86" s="291"/>
      <c r="I86" s="291"/>
      <c r="J86" s="291"/>
      <c r="K86" s="292"/>
    </row>
    <row r="87" spans="2:11" x14ac:dyDescent="0.2">
      <c r="C87" s="255"/>
      <c r="D87" s="289">
        <v>6.3E-2</v>
      </c>
      <c r="E87" s="290"/>
      <c r="F87" s="290"/>
      <c r="G87" s="290"/>
      <c r="H87" s="291"/>
      <c r="I87" s="291"/>
      <c r="J87" s="291"/>
      <c r="K87" s="292"/>
    </row>
    <row r="88" spans="2:11" ht="10.8" thickBot="1" x14ac:dyDescent="0.25">
      <c r="C88" s="255"/>
      <c r="D88" s="289" t="s">
        <v>196</v>
      </c>
      <c r="E88" s="297"/>
      <c r="F88" s="297"/>
      <c r="G88" s="297"/>
      <c r="H88" s="291"/>
      <c r="I88" s="291"/>
      <c r="J88" s="291"/>
      <c r="K88" s="292"/>
    </row>
    <row r="89" spans="2:11" ht="10.8" thickBot="1" x14ac:dyDescent="0.25">
      <c r="C89" s="255" t="s">
        <v>38</v>
      </c>
      <c r="D89" s="299"/>
      <c r="I89" s="278"/>
      <c r="J89" s="255" t="s">
        <v>31</v>
      </c>
      <c r="K89" s="279">
        <f>SUM(K75:K88)</f>
        <v>0</v>
      </c>
    </row>
    <row r="90" spans="2:11" ht="10.8" thickBot="1" x14ac:dyDescent="0.25">
      <c r="B90" s="287" t="s">
        <v>32</v>
      </c>
      <c r="C90" s="255"/>
      <c r="I90" s="278"/>
      <c r="J90" s="255" t="s">
        <v>41</v>
      </c>
      <c r="K90" s="280" t="e">
        <f>((C79-K89)/C79)*100</f>
        <v>#DIV/0!</v>
      </c>
    </row>
    <row r="91" spans="2:11" ht="10.8" thickBot="1" x14ac:dyDescent="0.25">
      <c r="B91" s="255" t="s">
        <v>33</v>
      </c>
      <c r="C91" s="255"/>
      <c r="D91" s="299"/>
      <c r="I91" s="278"/>
    </row>
    <row r="92" spans="2:11" ht="10.8" thickBot="1" x14ac:dyDescent="0.25">
      <c r="B92" s="255" t="s">
        <v>39</v>
      </c>
      <c r="C92" s="255"/>
      <c r="D92" s="299"/>
      <c r="I92" s="278"/>
    </row>
    <row r="93" spans="2:11" ht="10.8" thickBot="1" x14ac:dyDescent="0.25">
      <c r="B93" s="255" t="s">
        <v>37</v>
      </c>
      <c r="D93" s="299">
        <f>D92-D89</f>
        <v>0</v>
      </c>
      <c r="I93" s="278"/>
    </row>
    <row r="94" spans="2:11" ht="33.75" customHeight="1" x14ac:dyDescent="0.2">
      <c r="I94" s="278"/>
    </row>
    <row r="95" spans="2:11" x14ac:dyDescent="0.2">
      <c r="D95" s="257" t="s">
        <v>2</v>
      </c>
      <c r="E95" s="258"/>
      <c r="F95" s="257" t="s">
        <v>23</v>
      </c>
      <c r="G95" s="258"/>
      <c r="H95" s="258"/>
      <c r="I95" s="257" t="s">
        <v>24</v>
      </c>
      <c r="J95" s="258"/>
      <c r="K95" s="257" t="s">
        <v>20</v>
      </c>
    </row>
    <row r="96" spans="2:11" x14ac:dyDescent="0.2">
      <c r="C96" s="288"/>
      <c r="D96" s="257" t="s">
        <v>3</v>
      </c>
      <c r="F96" s="257" t="s">
        <v>5</v>
      </c>
      <c r="I96" s="257" t="s">
        <v>5</v>
      </c>
      <c r="K96" s="257" t="s">
        <v>5</v>
      </c>
    </row>
    <row r="97" spans="2:11" x14ac:dyDescent="0.2">
      <c r="B97" s="258" t="s">
        <v>22</v>
      </c>
      <c r="C97" s="288"/>
      <c r="D97" s="289">
        <v>256</v>
      </c>
      <c r="E97" s="290"/>
      <c r="F97" s="290"/>
      <c r="G97" s="290"/>
      <c r="H97" s="291"/>
      <c r="I97" s="291"/>
      <c r="J97" s="291"/>
      <c r="K97" s="292"/>
    </row>
    <row r="98" spans="2:11" ht="10.8" thickBot="1" x14ac:dyDescent="0.25">
      <c r="B98" s="258" t="s">
        <v>25</v>
      </c>
      <c r="C98" s="288"/>
      <c r="D98" s="289">
        <v>128</v>
      </c>
      <c r="E98" s="290"/>
      <c r="F98" s="290"/>
      <c r="G98" s="290"/>
      <c r="H98" s="291"/>
      <c r="I98" s="291"/>
      <c r="J98" s="291"/>
      <c r="K98" s="292"/>
    </row>
    <row r="99" spans="2:11" ht="10.8" thickBot="1" x14ac:dyDescent="0.25">
      <c r="B99" s="258" t="s">
        <v>0</v>
      </c>
      <c r="C99" s="293"/>
      <c r="D99" s="294">
        <v>63</v>
      </c>
      <c r="E99" s="290"/>
      <c r="F99" s="290"/>
      <c r="G99" s="290"/>
      <c r="H99" s="291"/>
      <c r="I99" s="291"/>
      <c r="J99" s="291"/>
      <c r="K99" s="292"/>
    </row>
    <row r="100" spans="2:11" ht="10.8" thickBot="1" x14ac:dyDescent="0.25">
      <c r="B100" s="258" t="s">
        <v>26</v>
      </c>
      <c r="C100" s="295"/>
      <c r="D100" s="294">
        <v>31.5</v>
      </c>
      <c r="E100" s="290"/>
      <c r="F100" s="290"/>
      <c r="G100" s="290"/>
      <c r="H100" s="291"/>
      <c r="I100" s="291"/>
      <c r="J100" s="291"/>
      <c r="K100" s="292"/>
    </row>
    <row r="101" spans="2:11" ht="10.8" thickBot="1" x14ac:dyDescent="0.25">
      <c r="B101" s="258" t="s">
        <v>27</v>
      </c>
      <c r="C101" s="296">
        <f>D113-D111</f>
        <v>0</v>
      </c>
      <c r="D101" s="294">
        <v>16</v>
      </c>
      <c r="E101" s="290"/>
      <c r="F101" s="290"/>
      <c r="G101" s="290"/>
      <c r="H101" s="291"/>
      <c r="I101" s="291"/>
      <c r="J101" s="291"/>
      <c r="K101" s="292"/>
    </row>
    <row r="102" spans="2:11" x14ac:dyDescent="0.2">
      <c r="B102" s="258" t="s">
        <v>28</v>
      </c>
      <c r="C102" s="256" t="s">
        <v>29</v>
      </c>
      <c r="D102" s="289">
        <v>8</v>
      </c>
      <c r="E102" s="290"/>
      <c r="F102" s="290"/>
      <c r="G102" s="290"/>
      <c r="H102" s="291"/>
      <c r="I102" s="291"/>
      <c r="J102" s="291"/>
      <c r="K102" s="292"/>
    </row>
    <row r="103" spans="2:11" x14ac:dyDescent="0.2">
      <c r="D103" s="289">
        <v>4</v>
      </c>
      <c r="E103" s="290"/>
      <c r="F103" s="290"/>
      <c r="G103" s="290"/>
      <c r="H103" s="291"/>
      <c r="I103" s="291"/>
      <c r="J103" s="291"/>
      <c r="K103" s="292"/>
    </row>
    <row r="104" spans="2:11" x14ac:dyDescent="0.2">
      <c r="B104" s="258"/>
      <c r="C104" s="255"/>
      <c r="D104" s="289">
        <v>2</v>
      </c>
      <c r="E104" s="290"/>
      <c r="F104" s="290"/>
      <c r="G104" s="290"/>
      <c r="H104" s="291"/>
      <c r="I104" s="291"/>
      <c r="J104" s="291"/>
      <c r="K104" s="292"/>
    </row>
    <row r="105" spans="2:11" x14ac:dyDescent="0.2">
      <c r="C105" s="255"/>
      <c r="D105" s="289">
        <v>1</v>
      </c>
      <c r="E105" s="290"/>
      <c r="F105" s="290"/>
      <c r="G105" s="290"/>
      <c r="H105" s="291"/>
      <c r="I105" s="291"/>
      <c r="J105" s="291"/>
      <c r="K105" s="292"/>
    </row>
    <row r="106" spans="2:11" x14ac:dyDescent="0.2">
      <c r="C106" s="255"/>
      <c r="D106" s="289">
        <v>0.5</v>
      </c>
      <c r="E106" s="290"/>
      <c r="F106" s="290"/>
      <c r="G106" s="290"/>
      <c r="H106" s="291"/>
      <c r="I106" s="291"/>
      <c r="J106" s="291"/>
      <c r="K106" s="292"/>
    </row>
    <row r="107" spans="2:11" x14ac:dyDescent="0.2">
      <c r="C107" s="255"/>
      <c r="D107" s="289">
        <v>0.25</v>
      </c>
      <c r="E107" s="290"/>
      <c r="F107" s="290"/>
      <c r="G107" s="290"/>
      <c r="H107" s="291"/>
      <c r="I107" s="291"/>
      <c r="J107" s="291"/>
      <c r="K107" s="292"/>
    </row>
    <row r="108" spans="2:11" x14ac:dyDescent="0.2">
      <c r="C108" s="255"/>
      <c r="D108" s="289">
        <v>0.125</v>
      </c>
      <c r="E108" s="290"/>
      <c r="F108" s="290"/>
      <c r="G108" s="290"/>
      <c r="H108" s="291"/>
      <c r="I108" s="291"/>
      <c r="J108" s="291"/>
      <c r="K108" s="292"/>
    </row>
    <row r="109" spans="2:11" x14ac:dyDescent="0.2">
      <c r="C109" s="255"/>
      <c r="D109" s="289">
        <v>6.3E-2</v>
      </c>
      <c r="E109" s="290"/>
      <c r="F109" s="290"/>
      <c r="G109" s="290"/>
      <c r="H109" s="291"/>
      <c r="I109" s="291"/>
      <c r="J109" s="291"/>
      <c r="K109" s="292"/>
    </row>
    <row r="110" spans="2:11" ht="10.8" thickBot="1" x14ac:dyDescent="0.25">
      <c r="C110" s="255"/>
      <c r="D110" s="289" t="s">
        <v>196</v>
      </c>
      <c r="E110" s="297"/>
      <c r="F110" s="297"/>
      <c r="G110" s="297"/>
      <c r="H110" s="291"/>
      <c r="I110" s="291"/>
      <c r="J110" s="291"/>
      <c r="K110" s="292"/>
    </row>
    <row r="111" spans="2:11" ht="10.8" thickBot="1" x14ac:dyDescent="0.25">
      <c r="C111" s="255" t="s">
        <v>40</v>
      </c>
      <c r="D111" s="299"/>
      <c r="I111" s="278"/>
      <c r="J111" s="255" t="s">
        <v>31</v>
      </c>
      <c r="K111" s="279">
        <f>SUM(K97:K110)</f>
        <v>0</v>
      </c>
    </row>
    <row r="112" spans="2:11" ht="10.8" thickBot="1" x14ac:dyDescent="0.25">
      <c r="B112" s="287" t="s">
        <v>32</v>
      </c>
      <c r="C112" s="255"/>
      <c r="I112" s="278"/>
      <c r="J112" s="255" t="s">
        <v>41</v>
      </c>
      <c r="K112" s="280" t="e">
        <f>((C101-K111)/C101)*100</f>
        <v>#DIV/0!</v>
      </c>
    </row>
    <row r="113" spans="2:9" ht="10.8" thickBot="1" x14ac:dyDescent="0.25">
      <c r="B113" s="255" t="s">
        <v>33</v>
      </c>
      <c r="C113" s="255"/>
      <c r="D113" s="299"/>
      <c r="I113" s="278"/>
    </row>
    <row r="114" spans="2:9" ht="10.8" thickBot="1" x14ac:dyDescent="0.25">
      <c r="B114" s="255" t="s">
        <v>34</v>
      </c>
      <c r="C114" s="255"/>
      <c r="D114" s="299"/>
      <c r="I114" s="278"/>
    </row>
    <row r="115" spans="2:9" ht="10.8" thickBot="1" x14ac:dyDescent="0.25">
      <c r="B115" s="255" t="s">
        <v>35</v>
      </c>
      <c r="D115" s="299">
        <f>D114-D111</f>
        <v>0</v>
      </c>
      <c r="I115" s="278"/>
    </row>
    <row r="116" spans="2:9" x14ac:dyDescent="0.2">
      <c r="I116" s="278"/>
    </row>
    <row r="117" spans="2:9" x14ac:dyDescent="0.2">
      <c r="I117" s="278"/>
    </row>
    <row r="118" spans="2:9" x14ac:dyDescent="0.2">
      <c r="I118" s="278"/>
    </row>
    <row r="119" spans="2:9" x14ac:dyDescent="0.2">
      <c r="I119" s="278"/>
    </row>
    <row r="120" spans="2:9" x14ac:dyDescent="0.2">
      <c r="I120" s="278"/>
    </row>
  </sheetData>
  <mergeCells count="3">
    <mergeCell ref="A10:A13"/>
    <mergeCell ref="A14:A19"/>
    <mergeCell ref="A20:A25"/>
  </mergeCells>
  <conditionalFormatting sqref="F4:F13">
    <cfRule type="cellIs" dxfId="0" priority="2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H14" sqref="H14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449" t="s">
        <v>20</v>
      </c>
      <c r="D1" s="450"/>
      <c r="E1" s="450"/>
      <c r="F1" s="451"/>
    </row>
    <row r="2" spans="1:11" ht="16.2" thickBot="1" x14ac:dyDescent="0.35">
      <c r="B2" s="22" t="s">
        <v>3</v>
      </c>
      <c r="C2" s="452" t="s">
        <v>5</v>
      </c>
      <c r="D2" s="453"/>
      <c r="E2" s="453"/>
      <c r="F2" s="454"/>
    </row>
    <row r="3" spans="1:11" x14ac:dyDescent="0.25">
      <c r="B3" s="19" t="s">
        <v>1</v>
      </c>
      <c r="C3" s="455" t="str">
        <f>'Input-data'!E8</f>
        <v>23.02.21</v>
      </c>
      <c r="D3" s="455"/>
      <c r="E3" s="455"/>
      <c r="F3" s="456"/>
    </row>
    <row r="4" spans="1:11" x14ac:dyDescent="0.25">
      <c r="B4" s="20" t="s">
        <v>42</v>
      </c>
      <c r="C4" s="443">
        <f>'Input-data'!C5</f>
        <v>0</v>
      </c>
      <c r="D4" s="443"/>
      <c r="E4" s="443"/>
      <c r="F4" s="444"/>
    </row>
    <row r="5" spans="1:11" x14ac:dyDescent="0.25">
      <c r="B5" s="20" t="s">
        <v>43</v>
      </c>
      <c r="C5" s="445">
        <f>'Input-data'!C6</f>
        <v>0</v>
      </c>
      <c r="D5" s="445"/>
      <c r="E5" s="445"/>
      <c r="F5" s="446"/>
    </row>
    <row r="6" spans="1:11" x14ac:dyDescent="0.25">
      <c r="B6" s="20" t="s">
        <v>0</v>
      </c>
      <c r="C6" s="457" t="str">
        <f>'Input-data'!C7</f>
        <v xml:space="preserve">Z3 SP OS </v>
      </c>
      <c r="D6" s="457"/>
      <c r="E6" s="457"/>
      <c r="F6" s="458"/>
      <c r="G6" s="7"/>
    </row>
    <row r="7" spans="1:11" x14ac:dyDescent="0.25">
      <c r="B7" s="20" t="s">
        <v>4</v>
      </c>
      <c r="C7" s="441" t="str">
        <f>'Input-data'!C8</f>
        <v>OS</v>
      </c>
      <c r="D7" s="441"/>
      <c r="E7" s="441"/>
      <c r="F7" s="442"/>
      <c r="G7" s="7"/>
    </row>
    <row r="8" spans="1:11" x14ac:dyDescent="0.25">
      <c r="B8" s="20" t="s">
        <v>11</v>
      </c>
      <c r="C8" s="447">
        <f>(C9-D12)/D12</f>
        <v>1.6863406408094434E-3</v>
      </c>
      <c r="D8" s="447"/>
      <c r="E8" s="447"/>
      <c r="F8" s="448"/>
      <c r="G8" s="7"/>
    </row>
    <row r="9" spans="1:11" ht="13.8" thickBot="1" x14ac:dyDescent="0.3">
      <c r="B9" s="224" t="s">
        <v>6</v>
      </c>
      <c r="C9" s="459">
        <f>'Input-data'!C9</f>
        <v>17820</v>
      </c>
      <c r="D9" s="459"/>
      <c r="E9" s="459"/>
      <c r="F9" s="460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434" t="s">
        <v>52</v>
      </c>
      <c r="B11" s="230">
        <v>250</v>
      </c>
      <c r="C11" s="242">
        <f>'Input-data'!C10</f>
        <v>0</v>
      </c>
      <c r="D11" s="243">
        <f t="shared" ref="D11:D24" si="0">D12+C11</f>
        <v>17790</v>
      </c>
      <c r="E11" s="246">
        <f>C11/$D$11</f>
        <v>0</v>
      </c>
      <c r="F11" s="247">
        <f t="shared" ref="F11:F24" si="1">F12+E11</f>
        <v>1</v>
      </c>
      <c r="G11" s="7"/>
    </row>
    <row r="12" spans="1:11" ht="17.25" customHeight="1" x14ac:dyDescent="0.25">
      <c r="A12" s="435"/>
      <c r="B12" s="231">
        <v>125</v>
      </c>
      <c r="C12" s="242">
        <f>'Input-data'!C11</f>
        <v>0</v>
      </c>
      <c r="D12" s="244">
        <f t="shared" si="0"/>
        <v>17790</v>
      </c>
      <c r="E12" s="246">
        <f t="shared" ref="E12:E26" si="2">C12/$D$11</f>
        <v>0</v>
      </c>
      <c r="F12" s="248">
        <f t="shared" si="1"/>
        <v>1</v>
      </c>
      <c r="G12" s="7"/>
    </row>
    <row r="13" spans="1:11" ht="17.25" customHeight="1" x14ac:dyDescent="0.25">
      <c r="A13" s="436"/>
      <c r="B13" s="231">
        <v>63</v>
      </c>
      <c r="C13" s="242">
        <f>'Input-data'!C12</f>
        <v>9740</v>
      </c>
      <c r="D13" s="244">
        <f t="shared" si="0"/>
        <v>17790</v>
      </c>
      <c r="E13" s="246">
        <f t="shared" si="2"/>
        <v>0.54749859471613271</v>
      </c>
      <c r="F13" s="248">
        <f t="shared" si="1"/>
        <v>1</v>
      </c>
      <c r="G13" s="7"/>
    </row>
    <row r="14" spans="1:11" ht="17.25" customHeight="1" x14ac:dyDescent="0.25">
      <c r="A14" s="438" t="s">
        <v>53</v>
      </c>
      <c r="B14" s="232">
        <v>31.5</v>
      </c>
      <c r="C14" s="242">
        <f>'Input-data'!C13</f>
        <v>6920</v>
      </c>
      <c r="D14" s="244">
        <f t="shared" si="0"/>
        <v>8050</v>
      </c>
      <c r="E14" s="246">
        <f t="shared" si="2"/>
        <v>0.38898257448004497</v>
      </c>
      <c r="F14" s="248">
        <f t="shared" si="1"/>
        <v>0.45250140528386734</v>
      </c>
      <c r="G14" s="7"/>
    </row>
    <row r="15" spans="1:11" ht="17.25" customHeight="1" x14ac:dyDescent="0.25">
      <c r="A15" s="439"/>
      <c r="B15" s="232">
        <v>16</v>
      </c>
      <c r="C15" s="242">
        <f>'Input-data'!C14</f>
        <v>990</v>
      </c>
      <c r="D15" s="244">
        <f t="shared" si="0"/>
        <v>1130</v>
      </c>
      <c r="E15" s="246">
        <f t="shared" si="2"/>
        <v>5.5649241146711638E-2</v>
      </c>
      <c r="F15" s="248">
        <f t="shared" si="1"/>
        <v>6.3518830803822368E-2</v>
      </c>
      <c r="G15" s="7"/>
    </row>
    <row r="16" spans="1:11" ht="17.25" customHeight="1" x14ac:dyDescent="0.25">
      <c r="A16" s="439"/>
      <c r="B16" s="232">
        <v>8</v>
      </c>
      <c r="C16" s="242">
        <f>'Input-data'!C15</f>
        <v>5</v>
      </c>
      <c r="D16" s="244">
        <f t="shared" si="0"/>
        <v>140</v>
      </c>
      <c r="E16" s="246">
        <f t="shared" si="2"/>
        <v>2.8105677346824059E-4</v>
      </c>
      <c r="F16" s="248">
        <f t="shared" si="1"/>
        <v>7.8695896571107354E-3</v>
      </c>
      <c r="G16" s="7"/>
      <c r="H16" s="43"/>
      <c r="I16" s="43"/>
      <c r="J16" s="43"/>
      <c r="K16" s="43"/>
    </row>
    <row r="17" spans="1:8" ht="17.25" customHeight="1" x14ac:dyDescent="0.25">
      <c r="A17" s="439"/>
      <c r="B17" s="232">
        <v>4</v>
      </c>
      <c r="C17" s="242">
        <f>'Input-data'!C16</f>
        <v>0</v>
      </c>
      <c r="D17" s="244">
        <f t="shared" si="0"/>
        <v>135</v>
      </c>
      <c r="E17" s="246">
        <f>C17/$D$11</f>
        <v>0</v>
      </c>
      <c r="F17" s="248">
        <f t="shared" si="1"/>
        <v>7.5885328836424954E-3</v>
      </c>
      <c r="G17" s="7"/>
    </row>
    <row r="18" spans="1:8" ht="17.25" customHeight="1" x14ac:dyDescent="0.25">
      <c r="A18" s="440"/>
      <c r="B18" s="232">
        <v>2</v>
      </c>
      <c r="C18" s="242">
        <f>'Input-data'!C17</f>
        <v>5</v>
      </c>
      <c r="D18" s="244">
        <f t="shared" si="0"/>
        <v>135</v>
      </c>
      <c r="E18" s="246">
        <f t="shared" si="2"/>
        <v>2.8105677346824059E-4</v>
      </c>
      <c r="F18" s="248">
        <f t="shared" si="1"/>
        <v>7.5885328836424954E-3</v>
      </c>
      <c r="G18" s="7"/>
      <c r="H18" s="12"/>
    </row>
    <row r="19" spans="1:8" ht="17.25" customHeight="1" x14ac:dyDescent="0.25">
      <c r="A19" s="437" t="s">
        <v>54</v>
      </c>
      <c r="B19" s="231">
        <v>1</v>
      </c>
      <c r="C19" s="242">
        <f>'Input-data'!C18</f>
        <v>5</v>
      </c>
      <c r="D19" s="244">
        <f t="shared" si="0"/>
        <v>130</v>
      </c>
      <c r="E19" s="246">
        <f t="shared" si="2"/>
        <v>2.8105677346824059E-4</v>
      </c>
      <c r="F19" s="248">
        <f t="shared" si="1"/>
        <v>7.3074761101742545E-3</v>
      </c>
      <c r="G19" s="7"/>
    </row>
    <row r="20" spans="1:8" ht="17.25" customHeight="1" x14ac:dyDescent="0.25">
      <c r="A20" s="435"/>
      <c r="B20" s="231">
        <v>0.5</v>
      </c>
      <c r="C20" s="242">
        <f>'Input-data'!C19</f>
        <v>10</v>
      </c>
      <c r="D20" s="244">
        <f t="shared" si="0"/>
        <v>125</v>
      </c>
      <c r="E20" s="246">
        <f t="shared" si="2"/>
        <v>5.6211354693648118E-4</v>
      </c>
      <c r="F20" s="248">
        <f t="shared" si="1"/>
        <v>7.0264193367060137E-3</v>
      </c>
      <c r="G20" s="7"/>
    </row>
    <row r="21" spans="1:8" ht="17.25" customHeight="1" x14ac:dyDescent="0.25">
      <c r="A21" s="435"/>
      <c r="B21" s="233">
        <v>0.25</v>
      </c>
      <c r="C21" s="242">
        <f>'Input-data'!C20</f>
        <v>10</v>
      </c>
      <c r="D21" s="244">
        <f t="shared" si="0"/>
        <v>115</v>
      </c>
      <c r="E21" s="246">
        <f t="shared" si="2"/>
        <v>5.6211354693648118E-4</v>
      </c>
      <c r="F21" s="248">
        <f t="shared" si="1"/>
        <v>6.4643057897695328E-3</v>
      </c>
    </row>
    <row r="22" spans="1:8" ht="17.25" customHeight="1" x14ac:dyDescent="0.25">
      <c r="A22" s="435"/>
      <c r="B22" s="233">
        <v>0.125</v>
      </c>
      <c r="C22" s="242">
        <f>'Input-data'!C21</f>
        <v>30</v>
      </c>
      <c r="D22" s="244">
        <f t="shared" si="0"/>
        <v>105</v>
      </c>
      <c r="E22" s="246">
        <f t="shared" si="2"/>
        <v>1.6863406408094434E-3</v>
      </c>
      <c r="F22" s="248">
        <f t="shared" si="1"/>
        <v>5.902192242833052E-3</v>
      </c>
    </row>
    <row r="23" spans="1:8" ht="17.25" customHeight="1" x14ac:dyDescent="0.25">
      <c r="A23" s="436"/>
      <c r="B23" s="233">
        <v>6.3E-2</v>
      </c>
      <c r="C23" s="242">
        <f>'Input-data'!C22</f>
        <v>75</v>
      </c>
      <c r="D23" s="244">
        <f t="shared" si="0"/>
        <v>75</v>
      </c>
      <c r="E23" s="246">
        <f t="shared" si="2"/>
        <v>4.2158516020236085E-3</v>
      </c>
      <c r="F23" s="248">
        <f t="shared" si="1"/>
        <v>4.2158516020236085E-3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4">
        <f t="shared" si="0"/>
        <v>0</v>
      </c>
      <c r="E24" s="246">
        <f t="shared" si="2"/>
        <v>0</v>
      </c>
      <c r="F24" s="248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4">
        <f>D26+C25</f>
        <v>0</v>
      </c>
      <c r="E25" s="246">
        <f t="shared" si="2"/>
        <v>0</v>
      </c>
      <c r="F25" s="248">
        <f>F26+E25</f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5">
        <f>C26</f>
        <v>0</v>
      </c>
      <c r="E26" s="246">
        <f t="shared" si="2"/>
        <v>0</v>
      </c>
      <c r="F26" s="249">
        <f>E26</f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424" t="s">
        <v>63</v>
      </c>
      <c r="B30" s="425"/>
      <c r="C30" s="414">
        <f ca="1">SUM(Interpolation!E3:E403)*0.0025</f>
        <v>36.126393388824347</v>
      </c>
      <c r="D30" s="415"/>
      <c r="E30" s="241" t="s">
        <v>197</v>
      </c>
      <c r="F30" s="241"/>
      <c r="G30" s="241"/>
      <c r="H30" s="241"/>
    </row>
    <row r="31" spans="1:8" ht="20.25" customHeight="1" x14ac:dyDescent="0.25">
      <c r="A31" s="426" t="s">
        <v>68</v>
      </c>
      <c r="B31" s="427"/>
      <c r="C31" s="410">
        <f ca="1">(C45*C39)^0.5</f>
        <v>32.887263812586809</v>
      </c>
      <c r="D31" s="411"/>
    </row>
    <row r="32" spans="1:8" ht="20.25" customHeight="1" x14ac:dyDescent="0.25">
      <c r="A32" s="422" t="s">
        <v>15</v>
      </c>
      <c r="B32" s="423"/>
      <c r="C32" s="410">
        <f ca="1">C31/C33</f>
        <v>19.844537572254339</v>
      </c>
      <c r="D32" s="411"/>
    </row>
    <row r="33" spans="1:6" ht="20.25" customHeight="1" x14ac:dyDescent="0.25">
      <c r="A33" s="420" t="s">
        <v>69</v>
      </c>
      <c r="B33" s="421"/>
      <c r="C33" s="410">
        <f ca="1">(C45/C39)^0.5</f>
        <v>1.657245158414181</v>
      </c>
      <c r="D33" s="411"/>
    </row>
    <row r="34" spans="1:6" ht="20.25" customHeight="1" x14ac:dyDescent="0.25">
      <c r="A34" s="422" t="s">
        <v>12</v>
      </c>
      <c r="B34" s="423"/>
      <c r="C34" s="410">
        <f ca="1">STDEV(Interpolation!E3:E403)</f>
        <v>15.336061345039033</v>
      </c>
      <c r="D34" s="411"/>
    </row>
    <row r="35" spans="1:6" ht="20.25" customHeight="1" x14ac:dyDescent="0.25">
      <c r="A35" s="418" t="s">
        <v>76</v>
      </c>
      <c r="B35" s="419"/>
      <c r="C35" s="416">
        <f>geometric_std_dev!G21</f>
        <v>0.95790378230643858</v>
      </c>
      <c r="D35" s="417"/>
      <c r="E35" s="228"/>
    </row>
    <row r="36" spans="1:6" ht="20.25" customHeight="1" x14ac:dyDescent="0.25">
      <c r="A36" s="422" t="s">
        <v>10</v>
      </c>
      <c r="B36" s="423"/>
      <c r="C36" s="410">
        <f ca="1">SKEW(Interpolation!E3:E403)</f>
        <v>0.10198462503718012</v>
      </c>
      <c r="D36" s="411"/>
      <c r="E36" s="228"/>
      <c r="F36" s="228"/>
    </row>
    <row r="37" spans="1:6" ht="20.25" customHeight="1" x14ac:dyDescent="0.25">
      <c r="A37" s="422" t="s">
        <v>9</v>
      </c>
      <c r="B37" s="423"/>
      <c r="C37" s="410">
        <f ca="1">KURT(Interpolation!E3:E403)</f>
        <v>-1.0102009376247385</v>
      </c>
      <c r="D37" s="411"/>
      <c r="E37" s="228"/>
      <c r="F37" s="228"/>
    </row>
    <row r="38" spans="1:6" ht="20.25" customHeight="1" x14ac:dyDescent="0.25">
      <c r="A38" s="422" t="s">
        <v>7</v>
      </c>
      <c r="B38" s="423"/>
      <c r="C38" s="410">
        <f ca="1">Interpolation!E363</f>
        <v>17.453684971098266</v>
      </c>
      <c r="D38" s="411"/>
      <c r="E38" s="228"/>
      <c r="F38" s="228"/>
    </row>
    <row r="39" spans="1:6" ht="20.25" customHeight="1" x14ac:dyDescent="0.25">
      <c r="A39" s="422" t="s">
        <v>16</v>
      </c>
      <c r="B39" s="423"/>
      <c r="C39" s="410">
        <f ca="1">Interpolation!E339</f>
        <v>19.844537572254335</v>
      </c>
      <c r="D39" s="411"/>
      <c r="E39" s="228"/>
      <c r="F39" s="228"/>
    </row>
    <row r="40" spans="1:6" ht="20.25" customHeight="1" x14ac:dyDescent="0.25">
      <c r="A40" s="422" t="s">
        <v>18</v>
      </c>
      <c r="B40" s="423"/>
      <c r="C40" s="410">
        <f ca="1">Interpolation!E303</f>
        <v>23.43081647398844</v>
      </c>
      <c r="D40" s="411"/>
      <c r="E40" s="228"/>
      <c r="F40" s="228"/>
    </row>
    <row r="41" spans="1:6" ht="20.25" customHeight="1" x14ac:dyDescent="0.25">
      <c r="A41" s="420" t="s">
        <v>50</v>
      </c>
      <c r="B41" s="421"/>
      <c r="C41" s="410">
        <f ca="1">Interpolation!E283</f>
        <v>25.423193641618496</v>
      </c>
      <c r="D41" s="411"/>
      <c r="E41" s="228"/>
      <c r="F41" s="228"/>
    </row>
    <row r="42" spans="1:6" ht="20.25" customHeight="1" x14ac:dyDescent="0.3">
      <c r="A42" s="418" t="s">
        <v>51</v>
      </c>
      <c r="B42" s="419"/>
      <c r="C42" s="416">
        <f ca="1">Interpolation!E203</f>
        <v>34.31955852156058</v>
      </c>
      <c r="D42" s="417"/>
      <c r="E42" s="303">
        <f ca="1">17.5*(C42/1000)^(-1/6)</f>
        <v>30.698307586626765</v>
      </c>
      <c r="F42" s="228"/>
    </row>
    <row r="43" spans="1:6" ht="20.25" customHeight="1" x14ac:dyDescent="0.25">
      <c r="A43" s="420" t="s">
        <v>47</v>
      </c>
      <c r="B43" s="421"/>
      <c r="C43" s="410">
        <f ca="1">Interpolation!E163</f>
        <v>40.255646817248461</v>
      </c>
      <c r="D43" s="411"/>
      <c r="E43" s="304"/>
      <c r="F43" s="228"/>
    </row>
    <row r="44" spans="1:6" ht="20.25" customHeight="1" x14ac:dyDescent="0.25">
      <c r="A44" s="422" t="s">
        <v>19</v>
      </c>
      <c r="B44" s="423"/>
      <c r="C44" s="410">
        <f ca="1">Interpolation!E103</f>
        <v>49.15977926078029</v>
      </c>
      <c r="D44" s="411"/>
      <c r="E44" s="304"/>
      <c r="F44" s="228"/>
    </row>
    <row r="45" spans="1:6" ht="20.25" customHeight="1" x14ac:dyDescent="0.25">
      <c r="A45" s="428" t="s">
        <v>17</v>
      </c>
      <c r="B45" s="429"/>
      <c r="C45" s="410">
        <f ca="1">Interpolation!E67</f>
        <v>54.502258726899385</v>
      </c>
      <c r="D45" s="411"/>
      <c r="E45" s="304"/>
      <c r="F45" s="228"/>
    </row>
    <row r="46" spans="1:6" ht="20.25" customHeight="1" x14ac:dyDescent="0.25">
      <c r="A46" s="428" t="s">
        <v>8</v>
      </c>
      <c r="B46" s="429"/>
      <c r="C46" s="410">
        <f ca="1">Interpolation!E43</f>
        <v>58.063911704312119</v>
      </c>
      <c r="D46" s="411"/>
      <c r="E46" s="304">
        <f ca="1">23.5*(2*C46/1000)^(-1/6)</f>
        <v>33.644324615215787</v>
      </c>
      <c r="F46" s="228"/>
    </row>
    <row r="47" spans="1:6" ht="20.25" customHeight="1" x14ac:dyDescent="0.25">
      <c r="A47" s="430" t="s">
        <v>48</v>
      </c>
      <c r="B47" s="431"/>
      <c r="C47" s="410">
        <f ca="1">C43/C38</f>
        <v>2.3064268023576795</v>
      </c>
      <c r="D47" s="411"/>
      <c r="E47" s="228"/>
      <c r="F47" s="228"/>
    </row>
    <row r="48" spans="1:6" ht="20.25" customHeight="1" thickBot="1" x14ac:dyDescent="0.3">
      <c r="A48" s="432" t="s">
        <v>49</v>
      </c>
      <c r="B48" s="433"/>
      <c r="C48" s="412">
        <f ca="1">C41^2/(C43*C38)</f>
        <v>0.91991196717509971</v>
      </c>
      <c r="D48" s="413"/>
      <c r="E48" s="228"/>
      <c r="F48" s="228"/>
    </row>
    <row r="49" spans="1:5" ht="20.25" customHeight="1" x14ac:dyDescent="0.25">
      <c r="A49" s="395" t="s">
        <v>184</v>
      </c>
      <c r="B49" s="396"/>
      <c r="C49" s="396"/>
      <c r="D49" s="397"/>
    </row>
    <row r="50" spans="1:5" ht="20.25" customHeight="1" x14ac:dyDescent="0.25">
      <c r="A50" s="400" t="s">
        <v>179</v>
      </c>
      <c r="B50" s="401"/>
      <c r="C50" s="398">
        <f ca="1">-0.0333+(0.4665/((1000*C42/1000)^0.21))</f>
        <v>0.18871784998742652</v>
      </c>
      <c r="D50" s="399"/>
    </row>
    <row r="51" spans="1:5" ht="20.25" customHeight="1" x14ac:dyDescent="0.25">
      <c r="A51" s="402" t="s">
        <v>180</v>
      </c>
      <c r="B51" s="403"/>
      <c r="C51" s="406">
        <f ca="1">0.13+(0.21/((1000*C42/1000+0.002)^0.21))</f>
        <v>0.22994250362226593</v>
      </c>
      <c r="D51" s="407"/>
    </row>
    <row r="52" spans="1:5" ht="20.25" customHeight="1" x14ac:dyDescent="0.25">
      <c r="A52" s="400" t="s">
        <v>181</v>
      </c>
      <c r="B52" s="401"/>
      <c r="C52" s="398">
        <f>0.621*EXP(-0.457*C35)</f>
        <v>0.40084268893565489</v>
      </c>
      <c r="D52" s="399"/>
    </row>
    <row r="53" spans="1:5" ht="20.25" customHeight="1" x14ac:dyDescent="0.25">
      <c r="A53" s="402" t="s">
        <v>182</v>
      </c>
      <c r="B53" s="403"/>
      <c r="C53" s="406">
        <f>'Berechnung_Yu&amp;Stand'!J1086</f>
        <v>0.34366319513623184</v>
      </c>
      <c r="D53" s="407"/>
    </row>
    <row r="54" spans="1:5" ht="20.25" customHeight="1" thickBot="1" x14ac:dyDescent="0.3">
      <c r="A54" s="404" t="s">
        <v>183</v>
      </c>
      <c r="B54" s="405"/>
      <c r="C54" s="408">
        <f>0.353-0.068*C35+0.146*F20</f>
        <v>0.28888840002632121</v>
      </c>
      <c r="D54" s="409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C1:F1"/>
    <mergeCell ref="C2:F2"/>
    <mergeCell ref="C3:F3"/>
    <mergeCell ref="C6:F6"/>
    <mergeCell ref="C9:F9"/>
    <mergeCell ref="A11:A13"/>
    <mergeCell ref="A19:A23"/>
    <mergeCell ref="A14:A18"/>
    <mergeCell ref="C7:F7"/>
    <mergeCell ref="C4:F4"/>
    <mergeCell ref="C5:F5"/>
    <mergeCell ref="C8:F8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C30:D30"/>
    <mergeCell ref="C31:D31"/>
    <mergeCell ref="C32:D32"/>
    <mergeCell ref="C33:D33"/>
    <mergeCell ref="C34:D34"/>
    <mergeCell ref="C45:D45"/>
    <mergeCell ref="C46:D46"/>
    <mergeCell ref="C47:D47"/>
    <mergeCell ref="C43:D43"/>
    <mergeCell ref="C48:D48"/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</mergeCells>
  <phoneticPr fontId="10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6" sqref="C46"/>
    </sheetView>
  </sheetViews>
  <sheetFormatPr defaultColWidth="9.109375" defaultRowHeight="13.2" x14ac:dyDescent="0.25"/>
  <sheetData/>
  <phoneticPr fontId="10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6" sqref="G36"/>
    </sheetView>
  </sheetViews>
  <sheetFormatPr defaultColWidth="9.109375" defaultRowHeight="13.2" x14ac:dyDescent="0.25"/>
  <sheetData/>
  <phoneticPr fontId="10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A10" sqref="A10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63.851597792607805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63.851597792607805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63.70319558521561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63.554793377823415</v>
      </c>
    </row>
    <row r="7" spans="1:5" x14ac:dyDescent="0.25">
      <c r="A7" s="16">
        <f>Statistik!F23*100</f>
        <v>0.42158516020236086</v>
      </c>
      <c r="B7" s="18">
        <f>'Input-data'!B22</f>
        <v>6.3E-2</v>
      </c>
      <c r="D7" s="2">
        <v>99</v>
      </c>
      <c r="E7" s="6">
        <f t="shared" ca="1" si="0"/>
        <v>63.406391170431213</v>
      </c>
    </row>
    <row r="8" spans="1:5" x14ac:dyDescent="0.25">
      <c r="A8" s="16">
        <f>Statistik!F22*100</f>
        <v>0.5902192242833052</v>
      </c>
      <c r="B8" s="18">
        <v>0.125</v>
      </c>
      <c r="D8" s="2">
        <v>98.75</v>
      </c>
      <c r="E8" s="6">
        <f t="shared" ca="1" si="0"/>
        <v>63.257988963039018</v>
      </c>
    </row>
    <row r="9" spans="1:5" x14ac:dyDescent="0.25">
      <c r="A9" s="16">
        <f>Statistik!F21*100</f>
        <v>0.64643057897695333</v>
      </c>
      <c r="B9" s="18">
        <f>'Input-data'!B20</f>
        <v>0.25</v>
      </c>
      <c r="D9" s="2">
        <v>98.5</v>
      </c>
      <c r="E9" s="6">
        <f t="shared" ca="1" si="0"/>
        <v>63.109586755646824</v>
      </c>
    </row>
    <row r="10" spans="1:5" x14ac:dyDescent="0.25">
      <c r="A10" s="16">
        <f>Statistik!F20*100</f>
        <v>0.70264193367060135</v>
      </c>
      <c r="B10" s="18">
        <f>'Input-data'!B19</f>
        <v>0.5</v>
      </c>
      <c r="D10" s="2">
        <v>98.25</v>
      </c>
      <c r="E10" s="6">
        <f t="shared" ca="1" si="0"/>
        <v>62.961184548254622</v>
      </c>
    </row>
    <row r="11" spans="1:5" x14ac:dyDescent="0.25">
      <c r="A11" s="16">
        <f>Statistik!F19*100</f>
        <v>0.73074761101742547</v>
      </c>
      <c r="B11" s="18">
        <f>'Input-data'!B18</f>
        <v>1</v>
      </c>
      <c r="D11" s="2">
        <v>98</v>
      </c>
      <c r="E11" s="6">
        <f t="shared" ca="1" si="0"/>
        <v>62.812782340862427</v>
      </c>
    </row>
    <row r="12" spans="1:5" x14ac:dyDescent="0.25">
      <c r="A12" s="16">
        <f>Statistik!F18*100</f>
        <v>0.75885328836424959</v>
      </c>
      <c r="B12" s="18">
        <f>'Input-data'!B17</f>
        <v>2</v>
      </c>
      <c r="D12" s="2">
        <v>97.75</v>
      </c>
      <c r="E12" s="6">
        <f t="shared" ca="1" si="0"/>
        <v>62.664380133470232</v>
      </c>
    </row>
    <row r="13" spans="1:5" x14ac:dyDescent="0.25">
      <c r="A13" s="16">
        <f>Statistik!F17*100</f>
        <v>0.75885328836424959</v>
      </c>
      <c r="B13" s="18">
        <f>'Input-data'!B16</f>
        <v>4</v>
      </c>
      <c r="D13" s="2">
        <v>97.5</v>
      </c>
      <c r="E13" s="6">
        <f t="shared" ca="1" si="0"/>
        <v>62.51597792607803</v>
      </c>
    </row>
    <row r="14" spans="1:5" x14ac:dyDescent="0.25">
      <c r="A14" s="16">
        <f>Statistik!F16*100</f>
        <v>0.78695896571107349</v>
      </c>
      <c r="B14" s="18">
        <f>'Input-data'!B15</f>
        <v>8</v>
      </c>
      <c r="D14" s="2">
        <v>97.25</v>
      </c>
      <c r="E14" s="6">
        <f t="shared" ca="1" si="0"/>
        <v>62.367575718685835</v>
      </c>
    </row>
    <row r="15" spans="1:5" x14ac:dyDescent="0.25">
      <c r="A15" s="16">
        <f>Statistik!F15*100</f>
        <v>6.3518830803822368</v>
      </c>
      <c r="B15" s="18">
        <f>'Input-data'!B14</f>
        <v>16</v>
      </c>
      <c r="D15" s="2">
        <v>97</v>
      </c>
      <c r="E15" s="6">
        <f t="shared" ca="1" si="0"/>
        <v>62.21917351129364</v>
      </c>
    </row>
    <row r="16" spans="1:5" x14ac:dyDescent="0.25">
      <c r="A16" s="16">
        <f>Statistik!F14*100</f>
        <v>45.250140528386737</v>
      </c>
      <c r="B16" s="18">
        <f>'Input-data'!B13</f>
        <v>31.5</v>
      </c>
      <c r="D16" s="2">
        <v>96.75</v>
      </c>
      <c r="E16" s="6">
        <f t="shared" ca="1" si="0"/>
        <v>62.070771303901438</v>
      </c>
    </row>
    <row r="17" spans="1:5" x14ac:dyDescent="0.25">
      <c r="A17" s="16">
        <f>Statistik!F13*100</f>
        <v>100</v>
      </c>
      <c r="B17" s="18">
        <v>64</v>
      </c>
      <c r="D17" s="2">
        <v>96.5</v>
      </c>
      <c r="E17" s="6">
        <f t="shared" ca="1" si="0"/>
        <v>61.922369096509243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61.773966889117048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61.625564681724853</v>
      </c>
    </row>
    <row r="20" spans="1:5" x14ac:dyDescent="0.25">
      <c r="D20" s="2">
        <v>95.75</v>
      </c>
      <c r="E20" s="6">
        <f t="shared" ca="1" si="0"/>
        <v>61.477162474332651</v>
      </c>
    </row>
    <row r="21" spans="1:5" x14ac:dyDescent="0.25">
      <c r="D21" s="2">
        <v>95.5</v>
      </c>
      <c r="E21" s="6">
        <f t="shared" ca="1" si="0"/>
        <v>61.328760266940456</v>
      </c>
    </row>
    <row r="22" spans="1:5" x14ac:dyDescent="0.25">
      <c r="D22" s="2">
        <v>95.25</v>
      </c>
      <c r="E22" s="6">
        <f t="shared" ca="1" si="0"/>
        <v>61.180358059548261</v>
      </c>
    </row>
    <row r="23" spans="1:5" x14ac:dyDescent="0.25">
      <c r="D23" s="2">
        <v>95</v>
      </c>
      <c r="E23" s="6">
        <f t="shared" ca="1" si="0"/>
        <v>61.031955852156059</v>
      </c>
    </row>
    <row r="24" spans="1:5" x14ac:dyDescent="0.25">
      <c r="D24" s="2">
        <v>94.75</v>
      </c>
      <c r="E24" s="6">
        <f t="shared" ca="1" si="0"/>
        <v>60.883553644763865</v>
      </c>
    </row>
    <row r="25" spans="1:5" x14ac:dyDescent="0.25">
      <c r="D25" s="2">
        <v>94.5</v>
      </c>
      <c r="E25" s="6">
        <f t="shared" ca="1" si="0"/>
        <v>60.73515143737167</v>
      </c>
    </row>
    <row r="26" spans="1:5" x14ac:dyDescent="0.25">
      <c r="D26" s="2">
        <v>94.25</v>
      </c>
      <c r="E26" s="6">
        <f t="shared" ca="1" si="0"/>
        <v>60.586749229979468</v>
      </c>
    </row>
    <row r="27" spans="1:5" x14ac:dyDescent="0.25">
      <c r="D27" s="2">
        <v>94</v>
      </c>
      <c r="E27" s="6">
        <f t="shared" ca="1" si="0"/>
        <v>60.438347022587273</v>
      </c>
    </row>
    <row r="28" spans="1:5" x14ac:dyDescent="0.25">
      <c r="D28" s="2">
        <v>93.75</v>
      </c>
      <c r="E28" s="6">
        <f t="shared" ca="1" si="0"/>
        <v>60.289944815195078</v>
      </c>
    </row>
    <row r="29" spans="1:5" x14ac:dyDescent="0.25">
      <c r="D29" s="2">
        <v>93.5</v>
      </c>
      <c r="E29" s="6">
        <f t="shared" ca="1" si="0"/>
        <v>60.141542607802876</v>
      </c>
    </row>
    <row r="30" spans="1:5" x14ac:dyDescent="0.25">
      <c r="D30" s="2">
        <v>93.25</v>
      </c>
      <c r="E30" s="6">
        <f t="shared" ca="1" si="0"/>
        <v>59.993140400410681</v>
      </c>
    </row>
    <row r="31" spans="1:5" x14ac:dyDescent="0.25">
      <c r="D31" s="2">
        <v>93</v>
      </c>
      <c r="E31" s="6">
        <f t="shared" ca="1" si="0"/>
        <v>59.844738193018486</v>
      </c>
    </row>
    <row r="32" spans="1:5" x14ac:dyDescent="0.25">
      <c r="D32" s="2">
        <v>92.75</v>
      </c>
      <c r="E32" s="6">
        <f t="shared" ca="1" si="0"/>
        <v>59.696335985626284</v>
      </c>
    </row>
    <row r="33" spans="4:5" x14ac:dyDescent="0.25">
      <c r="D33" s="2">
        <v>92.5</v>
      </c>
      <c r="E33" s="6">
        <f t="shared" ca="1" si="0"/>
        <v>59.547933778234089</v>
      </c>
    </row>
    <row r="34" spans="4:5" x14ac:dyDescent="0.25">
      <c r="D34" s="2">
        <v>92.25</v>
      </c>
      <c r="E34" s="6">
        <f t="shared" ca="1" si="0"/>
        <v>59.399531570841894</v>
      </c>
    </row>
    <row r="35" spans="4:5" x14ac:dyDescent="0.25">
      <c r="D35" s="2">
        <v>92</v>
      </c>
      <c r="E35" s="6">
        <f t="shared" ca="1" si="0"/>
        <v>59.251129363449692</v>
      </c>
    </row>
    <row r="36" spans="4:5" x14ac:dyDescent="0.25">
      <c r="D36" s="2">
        <v>91.75</v>
      </c>
      <c r="E36" s="6">
        <f t="shared" ca="1" si="0"/>
        <v>59.102727156057497</v>
      </c>
    </row>
    <row r="37" spans="4:5" x14ac:dyDescent="0.25">
      <c r="D37" s="2">
        <v>91.5</v>
      </c>
      <c r="E37" s="6">
        <f t="shared" ca="1" si="0"/>
        <v>58.954324948665302</v>
      </c>
    </row>
    <row r="38" spans="4:5" x14ac:dyDescent="0.25">
      <c r="D38" s="2">
        <v>91.25</v>
      </c>
      <c r="E38" s="6">
        <f t="shared" ca="1" si="0"/>
        <v>58.8059227412731</v>
      </c>
    </row>
    <row r="39" spans="4:5" x14ac:dyDescent="0.25">
      <c r="D39" s="2">
        <v>91</v>
      </c>
      <c r="E39" s="6">
        <f t="shared" ca="1" si="0"/>
        <v>58.657520533880906</v>
      </c>
    </row>
    <row r="40" spans="4:5" x14ac:dyDescent="0.25">
      <c r="D40" s="2">
        <v>90.75</v>
      </c>
      <c r="E40" s="6">
        <f t="shared" ca="1" si="0"/>
        <v>58.509118326488711</v>
      </c>
    </row>
    <row r="41" spans="4:5" x14ac:dyDescent="0.25">
      <c r="D41" s="2">
        <v>90.5</v>
      </c>
      <c r="E41" s="6">
        <f t="shared" ca="1" si="0"/>
        <v>58.360716119096516</v>
      </c>
    </row>
    <row r="42" spans="4:5" x14ac:dyDescent="0.25">
      <c r="D42" s="2">
        <v>90.25</v>
      </c>
      <c r="E42" s="6">
        <f t="shared" ca="1" si="0"/>
        <v>58.212313911704314</v>
      </c>
    </row>
    <row r="43" spans="4:5" x14ac:dyDescent="0.25">
      <c r="D43" s="2">
        <v>90</v>
      </c>
      <c r="E43" s="6">
        <f t="shared" ca="1" si="0"/>
        <v>58.063911704312119</v>
      </c>
    </row>
    <row r="44" spans="4:5" x14ac:dyDescent="0.25">
      <c r="D44" s="2">
        <v>89.75</v>
      </c>
      <c r="E44" s="6">
        <f t="shared" ca="1" si="0"/>
        <v>57.915509496919924</v>
      </c>
    </row>
    <row r="45" spans="4:5" x14ac:dyDescent="0.25">
      <c r="D45" s="2">
        <v>89.5</v>
      </c>
      <c r="E45" s="6">
        <f t="shared" ca="1" si="0"/>
        <v>57.767107289527722</v>
      </c>
    </row>
    <row r="46" spans="4:5" x14ac:dyDescent="0.25">
      <c r="D46" s="2">
        <v>89.25</v>
      </c>
      <c r="E46" s="6">
        <f t="shared" ca="1" si="0"/>
        <v>57.618705082135527</v>
      </c>
    </row>
    <row r="47" spans="4:5" x14ac:dyDescent="0.25">
      <c r="D47" s="2">
        <v>89</v>
      </c>
      <c r="E47" s="6">
        <f t="shared" ca="1" si="0"/>
        <v>57.470302874743332</v>
      </c>
    </row>
    <row r="48" spans="4:5" x14ac:dyDescent="0.25">
      <c r="D48" s="2">
        <v>88.75</v>
      </c>
      <c r="E48" s="6">
        <f t="shared" ca="1" si="0"/>
        <v>57.32190066735113</v>
      </c>
    </row>
    <row r="49" spans="4:5" x14ac:dyDescent="0.25">
      <c r="D49" s="2">
        <v>88.5</v>
      </c>
      <c r="E49" s="6">
        <f t="shared" ca="1" si="0"/>
        <v>57.173498459958935</v>
      </c>
    </row>
    <row r="50" spans="4:5" x14ac:dyDescent="0.25">
      <c r="D50" s="2">
        <v>88.25</v>
      </c>
      <c r="E50" s="6">
        <f t="shared" ca="1" si="0"/>
        <v>57.02509625256674</v>
      </c>
    </row>
    <row r="51" spans="4:5" x14ac:dyDescent="0.25">
      <c r="D51" s="2">
        <v>88</v>
      </c>
      <c r="E51" s="6">
        <f t="shared" ca="1" si="0"/>
        <v>56.876694045174538</v>
      </c>
    </row>
    <row r="52" spans="4:5" x14ac:dyDescent="0.25">
      <c r="D52" s="2">
        <v>87.75</v>
      </c>
      <c r="E52" s="6">
        <f t="shared" ca="1" si="0"/>
        <v>56.728291837782344</v>
      </c>
    </row>
    <row r="53" spans="4:5" x14ac:dyDescent="0.25">
      <c r="D53" s="2">
        <v>87.5</v>
      </c>
      <c r="E53" s="6">
        <f t="shared" ca="1" si="0"/>
        <v>56.579889630390149</v>
      </c>
    </row>
    <row r="54" spans="4:5" x14ac:dyDescent="0.25">
      <c r="D54" s="2">
        <v>87.25</v>
      </c>
      <c r="E54" s="6">
        <f t="shared" ca="1" si="0"/>
        <v>56.431487422997947</v>
      </c>
    </row>
    <row r="55" spans="4:5" x14ac:dyDescent="0.25">
      <c r="D55" s="2">
        <v>87</v>
      </c>
      <c r="E55" s="6">
        <f t="shared" ca="1" si="0"/>
        <v>56.283085215605752</v>
      </c>
    </row>
    <row r="56" spans="4:5" x14ac:dyDescent="0.25">
      <c r="D56" s="2">
        <v>86.75</v>
      </c>
      <c r="E56" s="6">
        <f t="shared" ca="1" si="0"/>
        <v>56.134683008213557</v>
      </c>
    </row>
    <row r="57" spans="4:5" x14ac:dyDescent="0.25">
      <c r="D57" s="2">
        <v>86.5</v>
      </c>
      <c r="E57" s="6">
        <f t="shared" ca="1" si="0"/>
        <v>55.986280800821355</v>
      </c>
    </row>
    <row r="58" spans="4:5" x14ac:dyDescent="0.25">
      <c r="D58" s="2">
        <v>86.25</v>
      </c>
      <c r="E58" s="6">
        <f t="shared" ca="1" si="0"/>
        <v>55.83787859342916</v>
      </c>
    </row>
    <row r="59" spans="4:5" x14ac:dyDescent="0.25">
      <c r="D59" s="2">
        <v>86</v>
      </c>
      <c r="E59" s="6">
        <f t="shared" ca="1" si="0"/>
        <v>55.689476386036965</v>
      </c>
    </row>
    <row r="60" spans="4:5" x14ac:dyDescent="0.25">
      <c r="D60" s="2">
        <v>85.75</v>
      </c>
      <c r="E60" s="6">
        <f t="shared" ca="1" si="0"/>
        <v>55.54107417864477</v>
      </c>
    </row>
    <row r="61" spans="4:5" x14ac:dyDescent="0.25">
      <c r="D61" s="2">
        <v>85.5</v>
      </c>
      <c r="E61" s="6">
        <f t="shared" ca="1" si="0"/>
        <v>55.392671971252568</v>
      </c>
    </row>
    <row r="62" spans="4:5" x14ac:dyDescent="0.25">
      <c r="D62" s="2">
        <v>85.25</v>
      </c>
      <c r="E62" s="6">
        <f t="shared" ca="1" si="0"/>
        <v>55.244269763860373</v>
      </c>
    </row>
    <row r="63" spans="4:5" x14ac:dyDescent="0.25">
      <c r="D63" s="2">
        <v>85</v>
      </c>
      <c r="E63" s="6">
        <f t="shared" ca="1" si="0"/>
        <v>55.095867556468178</v>
      </c>
    </row>
    <row r="64" spans="4:5" x14ac:dyDescent="0.25">
      <c r="D64" s="2">
        <v>84.75</v>
      </c>
      <c r="E64" s="6">
        <f t="shared" ca="1" si="0"/>
        <v>54.947465349075976</v>
      </c>
    </row>
    <row r="65" spans="4:5" x14ac:dyDescent="0.25">
      <c r="D65" s="2">
        <v>84.5</v>
      </c>
      <c r="E65" s="6">
        <f t="shared" ca="1" si="0"/>
        <v>54.799063141683781</v>
      </c>
    </row>
    <row r="66" spans="4:5" x14ac:dyDescent="0.25">
      <c r="D66" s="2">
        <v>84.25</v>
      </c>
      <c r="E66" s="6">
        <f t="shared" ca="1" si="0"/>
        <v>54.650660934291587</v>
      </c>
    </row>
    <row r="67" spans="4:5" x14ac:dyDescent="0.25">
      <c r="D67" s="2">
        <v>84</v>
      </c>
      <c r="E67" s="6">
        <f t="shared" ca="1" si="0"/>
        <v>54.502258726899385</v>
      </c>
    </row>
    <row r="68" spans="4:5" x14ac:dyDescent="0.25">
      <c r="D68" s="2">
        <v>83.75</v>
      </c>
      <c r="E68" s="6">
        <f t="shared" ca="1" si="0"/>
        <v>54.35385651950719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54.205454312114995</v>
      </c>
    </row>
    <row r="70" spans="4:5" x14ac:dyDescent="0.25">
      <c r="D70" s="2">
        <v>83.25</v>
      </c>
      <c r="E70" s="6">
        <f t="shared" ca="1" si="1"/>
        <v>54.057052104722793</v>
      </c>
    </row>
    <row r="71" spans="4:5" x14ac:dyDescent="0.25">
      <c r="D71" s="2">
        <v>83</v>
      </c>
      <c r="E71" s="6">
        <f t="shared" ca="1" si="1"/>
        <v>53.908649897330598</v>
      </c>
    </row>
    <row r="72" spans="4:5" x14ac:dyDescent="0.25">
      <c r="D72" s="2">
        <v>82.75</v>
      </c>
      <c r="E72" s="6">
        <f t="shared" ca="1" si="1"/>
        <v>53.760247689938403</v>
      </c>
    </row>
    <row r="73" spans="4:5" x14ac:dyDescent="0.25">
      <c r="D73" s="2">
        <v>82.5</v>
      </c>
      <c r="E73" s="6">
        <f t="shared" ca="1" si="1"/>
        <v>53.611845482546201</v>
      </c>
    </row>
    <row r="74" spans="4:5" x14ac:dyDescent="0.25">
      <c r="D74" s="2">
        <v>82.25</v>
      </c>
      <c r="E74" s="6">
        <f t="shared" ca="1" si="1"/>
        <v>53.463443275154006</v>
      </c>
    </row>
    <row r="75" spans="4:5" x14ac:dyDescent="0.25">
      <c r="D75" s="2">
        <v>82</v>
      </c>
      <c r="E75" s="6">
        <f t="shared" ca="1" si="1"/>
        <v>53.315041067761811</v>
      </c>
    </row>
    <row r="76" spans="4:5" x14ac:dyDescent="0.25">
      <c r="D76" s="2">
        <v>81.75</v>
      </c>
      <c r="E76" s="6">
        <f t="shared" ca="1" si="1"/>
        <v>53.166638860369609</v>
      </c>
    </row>
    <row r="77" spans="4:5" x14ac:dyDescent="0.25">
      <c r="D77" s="2">
        <v>81.5</v>
      </c>
      <c r="E77" s="6">
        <f t="shared" ca="1" si="1"/>
        <v>53.018236652977414</v>
      </c>
    </row>
    <row r="78" spans="4:5" x14ac:dyDescent="0.25">
      <c r="D78" s="2">
        <v>81.25</v>
      </c>
      <c r="E78" s="6">
        <f t="shared" ca="1" si="1"/>
        <v>52.869834445585219</v>
      </c>
    </row>
    <row r="79" spans="4:5" x14ac:dyDescent="0.25">
      <c r="D79" s="2">
        <v>81</v>
      </c>
      <c r="E79" s="6">
        <f t="shared" ca="1" si="1"/>
        <v>52.721432238193024</v>
      </c>
    </row>
    <row r="80" spans="4:5" x14ac:dyDescent="0.25">
      <c r="D80" s="2">
        <v>80.75</v>
      </c>
      <c r="E80" s="6">
        <f t="shared" ca="1" si="1"/>
        <v>52.573030030800822</v>
      </c>
    </row>
    <row r="81" spans="4:5" x14ac:dyDescent="0.25">
      <c r="D81" s="2">
        <v>80.5</v>
      </c>
      <c r="E81" s="6">
        <f t="shared" ca="1" si="1"/>
        <v>52.424627823408628</v>
      </c>
    </row>
    <row r="82" spans="4:5" x14ac:dyDescent="0.25">
      <c r="D82" s="2">
        <v>80.25</v>
      </c>
      <c r="E82" s="6">
        <f t="shared" ca="1" si="1"/>
        <v>52.276225616016433</v>
      </c>
    </row>
    <row r="83" spans="4:5" x14ac:dyDescent="0.25">
      <c r="D83" s="2">
        <v>80</v>
      </c>
      <c r="E83" s="6">
        <f t="shared" ca="1" si="1"/>
        <v>52.127823408624231</v>
      </c>
    </row>
    <row r="84" spans="4:5" x14ac:dyDescent="0.25">
      <c r="D84" s="2">
        <v>79.75</v>
      </c>
      <c r="E84" s="6">
        <f t="shared" ca="1" si="1"/>
        <v>51.979421201232036</v>
      </c>
    </row>
    <row r="85" spans="4:5" x14ac:dyDescent="0.25">
      <c r="D85" s="2">
        <v>79.5</v>
      </c>
      <c r="E85" s="6">
        <f t="shared" ca="1" si="1"/>
        <v>51.831018993839841</v>
      </c>
    </row>
    <row r="86" spans="4:5" x14ac:dyDescent="0.25">
      <c r="D86" s="2">
        <v>79.25</v>
      </c>
      <c r="E86" s="6">
        <f t="shared" ca="1" si="1"/>
        <v>51.682616786447639</v>
      </c>
    </row>
    <row r="87" spans="4:5" x14ac:dyDescent="0.25">
      <c r="D87" s="2">
        <v>79</v>
      </c>
      <c r="E87" s="6">
        <f t="shared" ca="1" si="1"/>
        <v>51.534214579055444</v>
      </c>
    </row>
    <row r="88" spans="4:5" x14ac:dyDescent="0.25">
      <c r="D88" s="2">
        <v>78.75</v>
      </c>
      <c r="E88" s="6">
        <f t="shared" ca="1" si="1"/>
        <v>51.385812371663249</v>
      </c>
    </row>
    <row r="89" spans="4:5" x14ac:dyDescent="0.25">
      <c r="D89" s="2">
        <v>78.5</v>
      </c>
      <c r="E89" s="6">
        <f t="shared" ca="1" si="1"/>
        <v>51.237410164271047</v>
      </c>
    </row>
    <row r="90" spans="4:5" x14ac:dyDescent="0.25">
      <c r="D90" s="2">
        <v>78.25</v>
      </c>
      <c r="E90" s="6">
        <f t="shared" ca="1" si="1"/>
        <v>51.089007956878852</v>
      </c>
    </row>
    <row r="91" spans="4:5" x14ac:dyDescent="0.25">
      <c r="D91" s="2">
        <v>78</v>
      </c>
      <c r="E91" s="6">
        <f t="shared" ca="1" si="1"/>
        <v>50.940605749486657</v>
      </c>
    </row>
    <row r="92" spans="4:5" x14ac:dyDescent="0.25">
      <c r="D92" s="2">
        <v>77.75</v>
      </c>
      <c r="E92" s="6">
        <f t="shared" ca="1" si="1"/>
        <v>50.792203542094455</v>
      </c>
    </row>
    <row r="93" spans="4:5" x14ac:dyDescent="0.25">
      <c r="D93" s="2">
        <v>77.5</v>
      </c>
      <c r="E93" s="6">
        <f t="shared" ca="1" si="1"/>
        <v>50.64380133470226</v>
      </c>
    </row>
    <row r="94" spans="4:5" x14ac:dyDescent="0.25">
      <c r="D94" s="2">
        <v>77.25</v>
      </c>
      <c r="E94" s="6">
        <f t="shared" ca="1" si="1"/>
        <v>50.495399127310066</v>
      </c>
    </row>
    <row r="95" spans="4:5" x14ac:dyDescent="0.25">
      <c r="D95" s="2">
        <v>77</v>
      </c>
      <c r="E95" s="6">
        <f t="shared" ca="1" si="1"/>
        <v>50.346996919917864</v>
      </c>
    </row>
    <row r="96" spans="4:5" x14ac:dyDescent="0.25">
      <c r="D96" s="2">
        <v>76.75</v>
      </c>
      <c r="E96" s="6">
        <f t="shared" ca="1" si="1"/>
        <v>50.198594712525669</v>
      </c>
    </row>
    <row r="97" spans="4:5" x14ac:dyDescent="0.25">
      <c r="D97" s="2">
        <v>76.5</v>
      </c>
      <c r="E97" s="6">
        <f t="shared" ca="1" si="1"/>
        <v>50.050192505133474</v>
      </c>
    </row>
    <row r="98" spans="4:5" x14ac:dyDescent="0.25">
      <c r="D98" s="2">
        <v>76.25</v>
      </c>
      <c r="E98" s="6">
        <f t="shared" ca="1" si="1"/>
        <v>49.901790297741279</v>
      </c>
    </row>
    <row r="99" spans="4:5" x14ac:dyDescent="0.25">
      <c r="D99" s="2">
        <v>76</v>
      </c>
      <c r="E99" s="6">
        <f t="shared" ca="1" si="1"/>
        <v>49.753388090349077</v>
      </c>
    </row>
    <row r="100" spans="4:5" x14ac:dyDescent="0.25">
      <c r="D100" s="2">
        <v>75.75</v>
      </c>
      <c r="E100" s="6">
        <f t="shared" ca="1" si="1"/>
        <v>49.604985882956882</v>
      </c>
    </row>
    <row r="101" spans="4:5" x14ac:dyDescent="0.25">
      <c r="D101" s="2">
        <v>75.5</v>
      </c>
      <c r="E101" s="6">
        <f t="shared" ca="1" si="1"/>
        <v>49.456583675564687</v>
      </c>
    </row>
    <row r="102" spans="4:5" x14ac:dyDescent="0.25">
      <c r="D102" s="2">
        <v>75.25</v>
      </c>
      <c r="E102" s="6">
        <f t="shared" ca="1" si="1"/>
        <v>49.308181468172485</v>
      </c>
    </row>
    <row r="103" spans="4:5" x14ac:dyDescent="0.25">
      <c r="D103" s="2">
        <v>75</v>
      </c>
      <c r="E103" s="6">
        <f t="shared" ca="1" si="1"/>
        <v>49.15977926078029</v>
      </c>
    </row>
    <row r="104" spans="4:5" x14ac:dyDescent="0.25">
      <c r="D104" s="2">
        <v>74.75</v>
      </c>
      <c r="E104" s="6">
        <f t="shared" ca="1" si="1"/>
        <v>49.011377053388095</v>
      </c>
    </row>
    <row r="105" spans="4:5" x14ac:dyDescent="0.25">
      <c r="D105" s="2">
        <v>74.5</v>
      </c>
      <c r="E105" s="6">
        <f t="shared" ca="1" si="1"/>
        <v>48.862974845995893</v>
      </c>
    </row>
    <row r="106" spans="4:5" x14ac:dyDescent="0.25">
      <c r="D106" s="2">
        <v>74.25</v>
      </c>
      <c r="E106" s="6">
        <f t="shared" ca="1" si="1"/>
        <v>48.714572638603698</v>
      </c>
    </row>
    <row r="107" spans="4:5" x14ac:dyDescent="0.25">
      <c r="D107" s="2">
        <v>74</v>
      </c>
      <c r="E107" s="6">
        <f t="shared" ca="1" si="1"/>
        <v>48.566170431211503</v>
      </c>
    </row>
    <row r="108" spans="4:5" x14ac:dyDescent="0.25">
      <c r="D108" s="2">
        <v>73.75</v>
      </c>
      <c r="E108" s="6">
        <f t="shared" ca="1" si="1"/>
        <v>48.417768223819301</v>
      </c>
    </row>
    <row r="109" spans="4:5" x14ac:dyDescent="0.25">
      <c r="D109" s="2">
        <v>73.5</v>
      </c>
      <c r="E109" s="6">
        <f t="shared" ca="1" si="1"/>
        <v>48.269366016427107</v>
      </c>
    </row>
    <row r="110" spans="4:5" x14ac:dyDescent="0.25">
      <c r="D110" s="2">
        <v>73.25</v>
      </c>
      <c r="E110" s="6">
        <f t="shared" ca="1" si="1"/>
        <v>48.120963809034912</v>
      </c>
    </row>
    <row r="111" spans="4:5" x14ac:dyDescent="0.25">
      <c r="D111" s="2">
        <v>73</v>
      </c>
      <c r="E111" s="6">
        <f t="shared" ca="1" si="1"/>
        <v>47.97256160164271</v>
      </c>
    </row>
    <row r="112" spans="4:5" x14ac:dyDescent="0.25">
      <c r="D112" s="2">
        <v>72.75</v>
      </c>
      <c r="E112" s="6">
        <f t="shared" ca="1" si="1"/>
        <v>47.824159394250515</v>
      </c>
    </row>
    <row r="113" spans="4:5" x14ac:dyDescent="0.25">
      <c r="D113" s="2">
        <v>72.5</v>
      </c>
      <c r="E113" s="6">
        <f t="shared" ca="1" si="1"/>
        <v>47.67575718685832</v>
      </c>
    </row>
    <row r="114" spans="4:5" x14ac:dyDescent="0.25">
      <c r="D114" s="2">
        <v>72.25</v>
      </c>
      <c r="E114" s="6">
        <f t="shared" ca="1" si="1"/>
        <v>47.527354979466118</v>
      </c>
    </row>
    <row r="115" spans="4:5" x14ac:dyDescent="0.25">
      <c r="D115" s="2">
        <v>72</v>
      </c>
      <c r="E115" s="6">
        <f t="shared" ca="1" si="1"/>
        <v>47.378952772073923</v>
      </c>
    </row>
    <row r="116" spans="4:5" x14ac:dyDescent="0.25">
      <c r="D116" s="2">
        <v>71.75</v>
      </c>
      <c r="E116" s="6">
        <f t="shared" ca="1" si="1"/>
        <v>47.230550564681728</v>
      </c>
    </row>
    <row r="117" spans="4:5" x14ac:dyDescent="0.25">
      <c r="D117" s="2">
        <v>71.5</v>
      </c>
      <c r="E117" s="6">
        <f t="shared" ca="1" si="1"/>
        <v>47.082148357289526</v>
      </c>
    </row>
    <row r="118" spans="4:5" x14ac:dyDescent="0.25">
      <c r="D118" s="2">
        <v>71.25</v>
      </c>
      <c r="E118" s="6">
        <f t="shared" ca="1" si="1"/>
        <v>46.933746149897331</v>
      </c>
    </row>
    <row r="119" spans="4:5" x14ac:dyDescent="0.25">
      <c r="D119" s="2">
        <v>71</v>
      </c>
      <c r="E119" s="6">
        <f t="shared" ca="1" si="1"/>
        <v>46.785343942505136</v>
      </c>
    </row>
    <row r="120" spans="4:5" x14ac:dyDescent="0.25">
      <c r="D120" s="2">
        <v>70.75</v>
      </c>
      <c r="E120" s="6">
        <f t="shared" ca="1" si="1"/>
        <v>46.636941735112941</v>
      </c>
    </row>
    <row r="121" spans="4:5" x14ac:dyDescent="0.25">
      <c r="D121" s="2">
        <v>70.5</v>
      </c>
      <c r="E121" s="6">
        <f t="shared" ca="1" si="1"/>
        <v>46.488539527720739</v>
      </c>
    </row>
    <row r="122" spans="4:5" x14ac:dyDescent="0.25">
      <c r="D122" s="2">
        <v>70.25</v>
      </c>
      <c r="E122" s="6">
        <f t="shared" ca="1" si="1"/>
        <v>46.340137320328544</v>
      </c>
    </row>
    <row r="123" spans="4:5" x14ac:dyDescent="0.25">
      <c r="D123" s="2">
        <v>70</v>
      </c>
      <c r="E123" s="6">
        <f t="shared" ca="1" si="1"/>
        <v>46.19173511293635</v>
      </c>
    </row>
    <row r="124" spans="4:5" x14ac:dyDescent="0.25">
      <c r="D124" s="2">
        <v>69.75</v>
      </c>
      <c r="E124" s="6">
        <f t="shared" ca="1" si="1"/>
        <v>46.043332905544148</v>
      </c>
    </row>
    <row r="125" spans="4:5" x14ac:dyDescent="0.25">
      <c r="D125" s="2">
        <v>69.5</v>
      </c>
      <c r="E125" s="6">
        <f t="shared" ca="1" si="1"/>
        <v>45.894930698151953</v>
      </c>
    </row>
    <row r="126" spans="4:5" x14ac:dyDescent="0.25">
      <c r="D126" s="2">
        <v>69.25</v>
      </c>
      <c r="E126" s="6">
        <f t="shared" ca="1" si="1"/>
        <v>45.746528490759758</v>
      </c>
    </row>
    <row r="127" spans="4:5" x14ac:dyDescent="0.25">
      <c r="D127" s="2">
        <v>69</v>
      </c>
      <c r="E127" s="6">
        <f t="shared" ca="1" si="1"/>
        <v>45.598126283367556</v>
      </c>
    </row>
    <row r="128" spans="4:5" x14ac:dyDescent="0.25">
      <c r="D128" s="2">
        <v>68.75</v>
      </c>
      <c r="E128" s="6">
        <f t="shared" ca="1" si="1"/>
        <v>45.449724075975361</v>
      </c>
    </row>
    <row r="129" spans="4:5" x14ac:dyDescent="0.25">
      <c r="D129" s="2">
        <v>68.5</v>
      </c>
      <c r="E129" s="6">
        <f t="shared" ca="1" si="1"/>
        <v>45.301321868583166</v>
      </c>
    </row>
    <row r="130" spans="4:5" x14ac:dyDescent="0.25">
      <c r="D130" s="2">
        <v>68.25</v>
      </c>
      <c r="E130" s="6">
        <f t="shared" ca="1" si="1"/>
        <v>45.152919661190964</v>
      </c>
    </row>
    <row r="131" spans="4:5" x14ac:dyDescent="0.25">
      <c r="D131" s="2">
        <v>68</v>
      </c>
      <c r="E131" s="6">
        <f t="shared" ca="1" si="1"/>
        <v>45.004517453798769</v>
      </c>
    </row>
    <row r="132" spans="4:5" x14ac:dyDescent="0.25">
      <c r="D132" s="2">
        <v>67.75</v>
      </c>
      <c r="E132" s="6">
        <f t="shared" ca="1" si="1"/>
        <v>44.856115246406574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44.707713039014372</v>
      </c>
    </row>
    <row r="134" spans="4:5" x14ac:dyDescent="0.25">
      <c r="D134" s="2">
        <v>67.25</v>
      </c>
      <c r="E134" s="6">
        <f t="shared" ca="1" si="2"/>
        <v>44.559310831622177</v>
      </c>
    </row>
    <row r="135" spans="4:5" x14ac:dyDescent="0.25">
      <c r="D135" s="2">
        <v>67</v>
      </c>
      <c r="E135" s="6">
        <f t="shared" ca="1" si="2"/>
        <v>44.410908624229982</v>
      </c>
    </row>
    <row r="136" spans="4:5" x14ac:dyDescent="0.25">
      <c r="D136" s="2">
        <v>66.75</v>
      </c>
      <c r="E136" s="6">
        <f t="shared" ca="1" si="2"/>
        <v>44.26250641683778</v>
      </c>
    </row>
    <row r="137" spans="4:5" x14ac:dyDescent="0.25">
      <c r="D137" s="2">
        <v>66.5</v>
      </c>
      <c r="E137" s="6">
        <f t="shared" ca="1" si="2"/>
        <v>44.114104209445586</v>
      </c>
    </row>
    <row r="138" spans="4:5" x14ac:dyDescent="0.25">
      <c r="D138" s="2">
        <v>66.25</v>
      </c>
      <c r="E138" s="6">
        <f t="shared" ca="1" si="2"/>
        <v>43.965702002053391</v>
      </c>
    </row>
    <row r="139" spans="4:5" x14ac:dyDescent="0.25">
      <c r="D139" s="2">
        <v>66</v>
      </c>
      <c r="E139" s="6">
        <f t="shared" ca="1" si="2"/>
        <v>43.817299794661196</v>
      </c>
    </row>
    <row r="140" spans="4:5" x14ac:dyDescent="0.25">
      <c r="D140" s="2">
        <v>65.75</v>
      </c>
      <c r="E140" s="6">
        <f t="shared" ca="1" si="2"/>
        <v>43.668897587268994</v>
      </c>
    </row>
    <row r="141" spans="4:5" x14ac:dyDescent="0.25">
      <c r="D141" s="2">
        <v>65.5</v>
      </c>
      <c r="E141" s="6">
        <f t="shared" ca="1" si="2"/>
        <v>43.520495379876799</v>
      </c>
    </row>
    <row r="142" spans="4:5" x14ac:dyDescent="0.25">
      <c r="D142" s="2">
        <v>65.25</v>
      </c>
      <c r="E142" s="6">
        <f t="shared" ca="1" si="2"/>
        <v>43.372093172484604</v>
      </c>
    </row>
    <row r="143" spans="4:5" x14ac:dyDescent="0.25">
      <c r="D143" s="2">
        <v>65</v>
      </c>
      <c r="E143" s="6">
        <f t="shared" ca="1" si="2"/>
        <v>43.223690965092402</v>
      </c>
    </row>
    <row r="144" spans="4:5" x14ac:dyDescent="0.25">
      <c r="D144" s="2">
        <v>64.75</v>
      </c>
      <c r="E144" s="6">
        <f t="shared" ca="1" si="2"/>
        <v>43.075288757700207</v>
      </c>
    </row>
    <row r="145" spans="4:5" x14ac:dyDescent="0.25">
      <c r="D145" s="2">
        <v>64.5</v>
      </c>
      <c r="E145" s="6">
        <f t="shared" ca="1" si="2"/>
        <v>42.926886550308012</v>
      </c>
    </row>
    <row r="146" spans="4:5" x14ac:dyDescent="0.25">
      <c r="D146" s="2">
        <v>64.25</v>
      </c>
      <c r="E146" s="6">
        <f t="shared" ca="1" si="2"/>
        <v>42.77848434291581</v>
      </c>
    </row>
    <row r="147" spans="4:5" x14ac:dyDescent="0.25">
      <c r="D147" s="2">
        <v>64</v>
      </c>
      <c r="E147" s="6">
        <f t="shared" ca="1" si="2"/>
        <v>42.630082135523615</v>
      </c>
    </row>
    <row r="148" spans="4:5" x14ac:dyDescent="0.25">
      <c r="D148" s="2">
        <v>63.75</v>
      </c>
      <c r="E148" s="6">
        <f t="shared" ca="1" si="2"/>
        <v>42.48167992813142</v>
      </c>
    </row>
    <row r="149" spans="4:5" x14ac:dyDescent="0.25">
      <c r="D149" s="2">
        <v>63.5</v>
      </c>
      <c r="E149" s="6">
        <f t="shared" ca="1" si="2"/>
        <v>42.333277720739218</v>
      </c>
    </row>
    <row r="150" spans="4:5" x14ac:dyDescent="0.25">
      <c r="D150" s="2">
        <v>63.25</v>
      </c>
      <c r="E150" s="6">
        <f t="shared" ca="1" si="2"/>
        <v>42.184875513347023</v>
      </c>
    </row>
    <row r="151" spans="4:5" x14ac:dyDescent="0.25">
      <c r="D151" s="2">
        <v>63</v>
      </c>
      <c r="E151" s="6">
        <f t="shared" ca="1" si="2"/>
        <v>42.036473305954829</v>
      </c>
    </row>
    <row r="152" spans="4:5" x14ac:dyDescent="0.25">
      <c r="D152" s="2">
        <v>62.75</v>
      </c>
      <c r="E152" s="6">
        <f t="shared" ca="1" si="2"/>
        <v>41.888071098562627</v>
      </c>
    </row>
    <row r="153" spans="4:5" x14ac:dyDescent="0.25">
      <c r="D153" s="2">
        <v>62.5</v>
      </c>
      <c r="E153" s="6">
        <f t="shared" ca="1" si="2"/>
        <v>41.739668891170432</v>
      </c>
    </row>
    <row r="154" spans="4:5" x14ac:dyDescent="0.25">
      <c r="D154" s="2">
        <v>62.25</v>
      </c>
      <c r="E154" s="6">
        <f t="shared" ca="1" si="2"/>
        <v>41.591266683778237</v>
      </c>
    </row>
    <row r="155" spans="4:5" x14ac:dyDescent="0.25">
      <c r="D155" s="2">
        <v>62</v>
      </c>
      <c r="E155" s="6">
        <f t="shared" ca="1" si="2"/>
        <v>41.442864476386035</v>
      </c>
    </row>
    <row r="156" spans="4:5" x14ac:dyDescent="0.25">
      <c r="D156" s="2">
        <v>61.75</v>
      </c>
      <c r="E156" s="6">
        <f t="shared" ca="1" si="2"/>
        <v>41.29446226899384</v>
      </c>
    </row>
    <row r="157" spans="4:5" x14ac:dyDescent="0.25">
      <c r="D157" s="2">
        <v>61.5</v>
      </c>
      <c r="E157" s="6">
        <f t="shared" ca="1" si="2"/>
        <v>41.146060061601645</v>
      </c>
    </row>
    <row r="158" spans="4:5" x14ac:dyDescent="0.25">
      <c r="D158" s="2">
        <v>61.25</v>
      </c>
      <c r="E158" s="6">
        <f t="shared" ca="1" si="2"/>
        <v>40.99765785420945</v>
      </c>
    </row>
    <row r="159" spans="4:5" x14ac:dyDescent="0.25">
      <c r="D159" s="2">
        <v>61</v>
      </c>
      <c r="E159" s="6">
        <f t="shared" ca="1" si="2"/>
        <v>40.849255646817248</v>
      </c>
    </row>
    <row r="160" spans="4:5" x14ac:dyDescent="0.25">
      <c r="D160" s="2">
        <v>60.75</v>
      </c>
      <c r="E160" s="6">
        <f t="shared" ca="1" si="2"/>
        <v>40.700853439425053</v>
      </c>
    </row>
    <row r="161" spans="4:5" x14ac:dyDescent="0.25">
      <c r="D161" s="2">
        <v>60.5</v>
      </c>
      <c r="E161" s="6">
        <f t="shared" ca="1" si="2"/>
        <v>40.552451232032858</v>
      </c>
    </row>
    <row r="162" spans="4:5" x14ac:dyDescent="0.25">
      <c r="D162" s="2">
        <v>60.25</v>
      </c>
      <c r="E162" s="6">
        <f t="shared" ca="1" si="2"/>
        <v>40.404049024640656</v>
      </c>
    </row>
    <row r="163" spans="4:5" x14ac:dyDescent="0.25">
      <c r="D163" s="2">
        <v>60</v>
      </c>
      <c r="E163" s="6">
        <f t="shared" ca="1" si="2"/>
        <v>40.255646817248461</v>
      </c>
    </row>
    <row r="164" spans="4:5" x14ac:dyDescent="0.25">
      <c r="D164" s="2">
        <v>59.75</v>
      </c>
      <c r="E164" s="6">
        <f t="shared" ca="1" si="2"/>
        <v>40.107244609856266</v>
      </c>
    </row>
    <row r="165" spans="4:5" x14ac:dyDescent="0.25">
      <c r="D165" s="2">
        <v>59.5</v>
      </c>
      <c r="E165" s="6">
        <f t="shared" ca="1" si="2"/>
        <v>39.958842402464064</v>
      </c>
    </row>
    <row r="166" spans="4:5" x14ac:dyDescent="0.25">
      <c r="D166" s="2">
        <v>59.25</v>
      </c>
      <c r="E166" s="6">
        <f t="shared" ca="1" si="2"/>
        <v>39.81044019507187</v>
      </c>
    </row>
    <row r="167" spans="4:5" x14ac:dyDescent="0.25">
      <c r="D167" s="2">
        <v>59</v>
      </c>
      <c r="E167" s="6">
        <f t="shared" ca="1" si="2"/>
        <v>39.662037987679675</v>
      </c>
    </row>
    <row r="168" spans="4:5" x14ac:dyDescent="0.25">
      <c r="D168" s="2">
        <v>58.75</v>
      </c>
      <c r="E168" s="6">
        <f t="shared" ca="1" si="2"/>
        <v>39.513635780287473</v>
      </c>
    </row>
    <row r="169" spans="4:5" x14ac:dyDescent="0.25">
      <c r="D169" s="2">
        <v>58.5</v>
      </c>
      <c r="E169" s="6">
        <f t="shared" ca="1" si="2"/>
        <v>39.365233572895278</v>
      </c>
    </row>
    <row r="170" spans="4:5" x14ac:dyDescent="0.25">
      <c r="D170" s="2">
        <v>58.25</v>
      </c>
      <c r="E170" s="6">
        <f t="shared" ca="1" si="2"/>
        <v>39.216831365503083</v>
      </c>
    </row>
    <row r="171" spans="4:5" x14ac:dyDescent="0.25">
      <c r="D171" s="2">
        <v>58</v>
      </c>
      <c r="E171" s="6">
        <f t="shared" ca="1" si="2"/>
        <v>39.068429158110881</v>
      </c>
    </row>
    <row r="172" spans="4:5" x14ac:dyDescent="0.25">
      <c r="D172" s="2">
        <v>57.75</v>
      </c>
      <c r="E172" s="6">
        <f t="shared" ca="1" si="2"/>
        <v>38.920026950718686</v>
      </c>
    </row>
    <row r="173" spans="4:5" x14ac:dyDescent="0.25">
      <c r="D173" s="2">
        <v>57.5</v>
      </c>
      <c r="E173" s="6">
        <f t="shared" ca="1" si="2"/>
        <v>38.771624743326491</v>
      </c>
    </row>
    <row r="174" spans="4:5" x14ac:dyDescent="0.25">
      <c r="D174" s="2">
        <v>57.25</v>
      </c>
      <c r="E174" s="6">
        <f t="shared" ca="1" si="2"/>
        <v>38.623222535934289</v>
      </c>
    </row>
    <row r="175" spans="4:5" x14ac:dyDescent="0.25">
      <c r="D175" s="2">
        <v>57</v>
      </c>
      <c r="E175" s="6">
        <f t="shared" ca="1" si="2"/>
        <v>38.474820328542094</v>
      </c>
    </row>
    <row r="176" spans="4:5" x14ac:dyDescent="0.25">
      <c r="D176" s="2">
        <v>56.75</v>
      </c>
      <c r="E176" s="6">
        <f t="shared" ca="1" si="2"/>
        <v>38.326418121149899</v>
      </c>
    </row>
    <row r="177" spans="4:5" x14ac:dyDescent="0.25">
      <c r="D177" s="2">
        <v>56.5</v>
      </c>
      <c r="E177" s="6">
        <f t="shared" ca="1" si="2"/>
        <v>38.178015913757704</v>
      </c>
    </row>
    <row r="178" spans="4:5" x14ac:dyDescent="0.25">
      <c r="D178" s="2">
        <v>56.25</v>
      </c>
      <c r="E178" s="6">
        <f t="shared" ca="1" si="2"/>
        <v>38.029613706365502</v>
      </c>
    </row>
    <row r="179" spans="4:5" x14ac:dyDescent="0.25">
      <c r="D179" s="2">
        <v>56</v>
      </c>
      <c r="E179" s="6">
        <f t="shared" ca="1" si="2"/>
        <v>37.881211498973308</v>
      </c>
    </row>
    <row r="180" spans="4:5" x14ac:dyDescent="0.25">
      <c r="D180" s="2">
        <v>55.75</v>
      </c>
      <c r="E180" s="6">
        <f t="shared" ca="1" si="2"/>
        <v>37.732809291581113</v>
      </c>
    </row>
    <row r="181" spans="4:5" x14ac:dyDescent="0.25">
      <c r="D181" s="2">
        <v>55.5</v>
      </c>
      <c r="E181" s="6">
        <f t="shared" ca="1" si="2"/>
        <v>37.584407084188911</v>
      </c>
    </row>
    <row r="182" spans="4:5" x14ac:dyDescent="0.25">
      <c r="D182" s="2">
        <v>55.25</v>
      </c>
      <c r="E182" s="6">
        <f t="shared" ca="1" si="2"/>
        <v>37.436004876796716</v>
      </c>
    </row>
    <row r="183" spans="4:5" x14ac:dyDescent="0.25">
      <c r="D183" s="2">
        <v>55</v>
      </c>
      <c r="E183" s="6">
        <f t="shared" ca="1" si="2"/>
        <v>37.287602669404521</v>
      </c>
    </row>
    <row r="184" spans="4:5" x14ac:dyDescent="0.25">
      <c r="D184" s="2">
        <v>54.75</v>
      </c>
      <c r="E184" s="6">
        <f t="shared" ca="1" si="2"/>
        <v>37.139200462012319</v>
      </c>
    </row>
    <row r="185" spans="4:5" x14ac:dyDescent="0.25">
      <c r="D185" s="2">
        <v>54.5</v>
      </c>
      <c r="E185" s="6">
        <f t="shared" ca="1" si="2"/>
        <v>36.990798254620124</v>
      </c>
    </row>
    <row r="186" spans="4:5" x14ac:dyDescent="0.25">
      <c r="D186" s="2">
        <v>54.25</v>
      </c>
      <c r="E186" s="6">
        <f t="shared" ca="1" si="2"/>
        <v>36.842396047227929</v>
      </c>
    </row>
    <row r="187" spans="4:5" x14ac:dyDescent="0.25">
      <c r="D187" s="2">
        <v>54</v>
      </c>
      <c r="E187" s="6">
        <f t="shared" ca="1" si="2"/>
        <v>36.693993839835727</v>
      </c>
    </row>
    <row r="188" spans="4:5" x14ac:dyDescent="0.25">
      <c r="D188" s="2">
        <v>53.75</v>
      </c>
      <c r="E188" s="6">
        <f t="shared" ca="1" si="2"/>
        <v>36.545591632443532</v>
      </c>
    </row>
    <row r="189" spans="4:5" x14ac:dyDescent="0.25">
      <c r="D189" s="2">
        <v>53.5</v>
      </c>
      <c r="E189" s="6">
        <f t="shared" ca="1" si="2"/>
        <v>36.397189425051337</v>
      </c>
    </row>
    <row r="190" spans="4:5" x14ac:dyDescent="0.25">
      <c r="D190" s="2">
        <v>53.25</v>
      </c>
      <c r="E190" s="6">
        <f t="shared" ca="1" si="2"/>
        <v>36.248787217659142</v>
      </c>
    </row>
    <row r="191" spans="4:5" x14ac:dyDescent="0.25">
      <c r="D191" s="2">
        <v>53</v>
      </c>
      <c r="E191" s="6">
        <f t="shared" ca="1" si="2"/>
        <v>36.10038501026694</v>
      </c>
    </row>
    <row r="192" spans="4:5" x14ac:dyDescent="0.25">
      <c r="D192" s="2">
        <v>52.75</v>
      </c>
      <c r="E192" s="6">
        <f t="shared" ca="1" si="2"/>
        <v>35.951982802874745</v>
      </c>
    </row>
    <row r="193" spans="4:5" x14ac:dyDescent="0.25">
      <c r="D193" s="2">
        <v>52.5</v>
      </c>
      <c r="E193" s="6">
        <f t="shared" ca="1" si="2"/>
        <v>35.803580595482543</v>
      </c>
    </row>
    <row r="194" spans="4:5" x14ac:dyDescent="0.25">
      <c r="D194" s="2">
        <v>52.25</v>
      </c>
      <c r="E194" s="6">
        <f t="shared" ca="1" si="2"/>
        <v>35.655178388090349</v>
      </c>
    </row>
    <row r="195" spans="4:5" x14ac:dyDescent="0.25">
      <c r="D195" s="2">
        <v>52</v>
      </c>
      <c r="E195" s="6">
        <f t="shared" ca="1" si="2"/>
        <v>35.506776180698154</v>
      </c>
    </row>
    <row r="196" spans="4:5" x14ac:dyDescent="0.25">
      <c r="D196" s="2">
        <v>51.75</v>
      </c>
      <c r="E196" s="6">
        <f t="shared" ca="1" si="2"/>
        <v>35.358373973305959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35.209971765913757</v>
      </c>
    </row>
    <row r="198" spans="4:5" x14ac:dyDescent="0.25">
      <c r="D198" s="2">
        <v>51.25</v>
      </c>
      <c r="E198" s="6">
        <f t="shared" ca="1" si="3"/>
        <v>35.061569558521562</v>
      </c>
    </row>
    <row r="199" spans="4:5" x14ac:dyDescent="0.25">
      <c r="D199" s="2">
        <v>51</v>
      </c>
      <c r="E199" s="6">
        <f t="shared" ca="1" si="3"/>
        <v>34.91316735112936</v>
      </c>
    </row>
    <row r="200" spans="4:5" x14ac:dyDescent="0.25">
      <c r="D200" s="2">
        <v>50.75</v>
      </c>
      <c r="E200" s="6">
        <f t="shared" ca="1" si="3"/>
        <v>34.764765143737165</v>
      </c>
    </row>
    <row r="201" spans="4:5" x14ac:dyDescent="0.25">
      <c r="D201" s="2">
        <v>50.5</v>
      </c>
      <c r="E201" s="6">
        <f t="shared" ca="1" si="3"/>
        <v>34.61636293634497</v>
      </c>
    </row>
    <row r="202" spans="4:5" x14ac:dyDescent="0.25">
      <c r="D202" s="2">
        <v>50.25</v>
      </c>
      <c r="E202" s="6">
        <f t="shared" ca="1" si="3"/>
        <v>34.467960728952775</v>
      </c>
    </row>
    <row r="203" spans="4:5" x14ac:dyDescent="0.25">
      <c r="D203" s="2">
        <v>50</v>
      </c>
      <c r="E203" s="6">
        <f t="shared" ca="1" si="3"/>
        <v>34.31955852156058</v>
      </c>
    </row>
    <row r="204" spans="4:5" x14ac:dyDescent="0.25">
      <c r="D204" s="2">
        <v>49.75</v>
      </c>
      <c r="E204" s="6">
        <f t="shared" ca="1" si="3"/>
        <v>34.171156314168378</v>
      </c>
    </row>
    <row r="205" spans="4:5" x14ac:dyDescent="0.25">
      <c r="D205" s="2">
        <v>49.5</v>
      </c>
      <c r="E205" s="6">
        <f t="shared" ca="1" si="3"/>
        <v>34.022754106776176</v>
      </c>
    </row>
    <row r="206" spans="4:5" x14ac:dyDescent="0.25">
      <c r="D206" s="2">
        <v>49.25</v>
      </c>
      <c r="E206" s="6">
        <f t="shared" ca="1" si="3"/>
        <v>33.874351899383981</v>
      </c>
    </row>
    <row r="207" spans="4:5" x14ac:dyDescent="0.25">
      <c r="D207" s="2">
        <v>49</v>
      </c>
      <c r="E207" s="6">
        <f t="shared" ca="1" si="3"/>
        <v>33.725949691991786</v>
      </c>
    </row>
    <row r="208" spans="4:5" x14ac:dyDescent="0.25">
      <c r="D208" s="2">
        <v>48.75</v>
      </c>
      <c r="E208" s="6">
        <f t="shared" ca="1" si="3"/>
        <v>33.577547484599592</v>
      </c>
    </row>
    <row r="209" spans="4:5" x14ac:dyDescent="0.25">
      <c r="D209" s="2">
        <v>48.5</v>
      </c>
      <c r="E209" s="6">
        <f t="shared" ca="1" si="3"/>
        <v>33.429145277207397</v>
      </c>
    </row>
    <row r="210" spans="4:5" x14ac:dyDescent="0.25">
      <c r="D210" s="2">
        <v>48.25</v>
      </c>
      <c r="E210" s="6">
        <f t="shared" ca="1" si="3"/>
        <v>33.280743069815195</v>
      </c>
    </row>
    <row r="211" spans="4:5" x14ac:dyDescent="0.25">
      <c r="D211" s="2">
        <v>48</v>
      </c>
      <c r="E211" s="6">
        <f t="shared" ca="1" si="3"/>
        <v>33.132340862423</v>
      </c>
    </row>
    <row r="212" spans="4:5" x14ac:dyDescent="0.25">
      <c r="D212" s="2">
        <v>47.75</v>
      </c>
      <c r="E212" s="6">
        <f t="shared" ca="1" si="3"/>
        <v>32.983938655030798</v>
      </c>
    </row>
    <row r="213" spans="4:5" x14ac:dyDescent="0.25">
      <c r="D213" s="2">
        <v>47.5</v>
      </c>
      <c r="E213" s="6">
        <f t="shared" ca="1" si="3"/>
        <v>32.835536447638603</v>
      </c>
    </row>
    <row r="214" spans="4:5" x14ac:dyDescent="0.25">
      <c r="D214" s="2">
        <v>47.25</v>
      </c>
      <c r="E214" s="6">
        <f t="shared" ca="1" si="3"/>
        <v>32.687134240246408</v>
      </c>
    </row>
    <row r="215" spans="4:5" x14ac:dyDescent="0.25">
      <c r="D215" s="2">
        <v>47</v>
      </c>
      <c r="E215" s="6">
        <f t="shared" ca="1" si="3"/>
        <v>32.538732032854213</v>
      </c>
    </row>
    <row r="216" spans="4:5" x14ac:dyDescent="0.25">
      <c r="D216" s="2">
        <v>46.75</v>
      </c>
      <c r="E216" s="6">
        <f t="shared" ca="1" si="3"/>
        <v>32.390329825462011</v>
      </c>
    </row>
    <row r="217" spans="4:5" x14ac:dyDescent="0.25">
      <c r="D217" s="2">
        <v>46.5</v>
      </c>
      <c r="E217" s="6">
        <f t="shared" ca="1" si="3"/>
        <v>32.241927618069816</v>
      </c>
    </row>
    <row r="218" spans="4:5" x14ac:dyDescent="0.25">
      <c r="D218" s="2">
        <v>46.25</v>
      </c>
      <c r="E218" s="6">
        <f t="shared" ca="1" si="3"/>
        <v>32.093525410677614</v>
      </c>
    </row>
    <row r="219" spans="4:5" x14ac:dyDescent="0.25">
      <c r="D219" s="2">
        <v>46</v>
      </c>
      <c r="E219" s="6">
        <f t="shared" ca="1" si="3"/>
        <v>31.945123203285419</v>
      </c>
    </row>
    <row r="220" spans="4:5" x14ac:dyDescent="0.25">
      <c r="D220" s="2">
        <v>45.75</v>
      </c>
      <c r="E220" s="6">
        <f t="shared" ca="1" si="3"/>
        <v>31.796720995893224</v>
      </c>
    </row>
    <row r="221" spans="4:5" x14ac:dyDescent="0.25">
      <c r="D221" s="2">
        <v>45.5</v>
      </c>
      <c r="E221" s="6">
        <f t="shared" ca="1" si="3"/>
        <v>31.648318788501026</v>
      </c>
    </row>
    <row r="222" spans="4:5" x14ac:dyDescent="0.25">
      <c r="D222" s="2">
        <v>45.25</v>
      </c>
      <c r="E222" s="6">
        <f t="shared" ca="1" si="3"/>
        <v>31.499944002890174</v>
      </c>
    </row>
    <row r="223" spans="4:5" x14ac:dyDescent="0.25">
      <c r="D223" s="2">
        <v>45</v>
      </c>
      <c r="E223" s="6">
        <f t="shared" ca="1" si="3"/>
        <v>31.40032514450867</v>
      </c>
    </row>
    <row r="224" spans="4:5" x14ac:dyDescent="0.25">
      <c r="D224" s="2">
        <v>44.75</v>
      </c>
      <c r="E224" s="6">
        <f t="shared" ca="1" si="3"/>
        <v>31.300706286127166</v>
      </c>
    </row>
    <row r="225" spans="4:5" x14ac:dyDescent="0.25">
      <c r="D225" s="2">
        <v>44.5</v>
      </c>
      <c r="E225" s="6">
        <f t="shared" ca="1" si="3"/>
        <v>31.201087427745662</v>
      </c>
    </row>
    <row r="226" spans="4:5" x14ac:dyDescent="0.25">
      <c r="D226" s="2">
        <v>44.25</v>
      </c>
      <c r="E226" s="6">
        <f t="shared" ca="1" si="3"/>
        <v>31.101468569364165</v>
      </c>
    </row>
    <row r="227" spans="4:5" x14ac:dyDescent="0.25">
      <c r="D227" s="2">
        <v>44</v>
      </c>
      <c r="E227" s="6">
        <f t="shared" ca="1" si="3"/>
        <v>31.001849710982661</v>
      </c>
    </row>
    <row r="228" spans="4:5" x14ac:dyDescent="0.25">
      <c r="D228" s="2">
        <v>43.75</v>
      </c>
      <c r="E228" s="6">
        <f t="shared" ca="1" si="3"/>
        <v>30.902230852601157</v>
      </c>
    </row>
    <row r="229" spans="4:5" x14ac:dyDescent="0.25">
      <c r="D229" s="2">
        <v>43.5</v>
      </c>
      <c r="E229" s="6">
        <f t="shared" ca="1" si="3"/>
        <v>30.802611994219653</v>
      </c>
    </row>
    <row r="230" spans="4:5" x14ac:dyDescent="0.25">
      <c r="D230" s="2">
        <v>43.25</v>
      </c>
      <c r="E230" s="6">
        <f t="shared" ca="1" si="3"/>
        <v>30.702993135838149</v>
      </c>
    </row>
    <row r="231" spans="4:5" x14ac:dyDescent="0.25">
      <c r="D231" s="2">
        <v>43</v>
      </c>
      <c r="E231" s="6">
        <f t="shared" ca="1" si="3"/>
        <v>30.603374277456645</v>
      </c>
    </row>
    <row r="232" spans="4:5" x14ac:dyDescent="0.25">
      <c r="D232" s="2">
        <v>42.75</v>
      </c>
      <c r="E232" s="6">
        <f t="shared" ca="1" si="3"/>
        <v>30.503755419075148</v>
      </c>
    </row>
    <row r="233" spans="4:5" x14ac:dyDescent="0.25">
      <c r="D233" s="2">
        <v>42.5</v>
      </c>
      <c r="E233" s="6">
        <f t="shared" ca="1" si="3"/>
        <v>30.404136560693644</v>
      </c>
    </row>
    <row r="234" spans="4:5" x14ac:dyDescent="0.25">
      <c r="D234" s="2">
        <v>42.25</v>
      </c>
      <c r="E234" s="6">
        <f t="shared" ca="1" si="3"/>
        <v>30.30451770231214</v>
      </c>
    </row>
    <row r="235" spans="4:5" x14ac:dyDescent="0.25">
      <c r="D235" s="2">
        <v>42</v>
      </c>
      <c r="E235" s="6">
        <f t="shared" ca="1" si="3"/>
        <v>30.204898843930636</v>
      </c>
    </row>
    <row r="236" spans="4:5" x14ac:dyDescent="0.25">
      <c r="D236" s="2">
        <v>41.75</v>
      </c>
      <c r="E236" s="6">
        <f t="shared" ca="1" si="3"/>
        <v>30.105279985549132</v>
      </c>
    </row>
    <row r="237" spans="4:5" x14ac:dyDescent="0.25">
      <c r="D237" s="2">
        <v>41.5</v>
      </c>
      <c r="E237" s="6">
        <f t="shared" ca="1" si="3"/>
        <v>30.005661127167627</v>
      </c>
    </row>
    <row r="238" spans="4:5" x14ac:dyDescent="0.25">
      <c r="D238" s="2">
        <v>41.25</v>
      </c>
      <c r="E238" s="6">
        <f t="shared" ca="1" si="3"/>
        <v>29.90604226878613</v>
      </c>
    </row>
    <row r="239" spans="4:5" x14ac:dyDescent="0.25">
      <c r="D239" s="2">
        <v>41</v>
      </c>
      <c r="E239" s="6">
        <f t="shared" ca="1" si="3"/>
        <v>29.806423410404626</v>
      </c>
    </row>
    <row r="240" spans="4:5" x14ac:dyDescent="0.25">
      <c r="D240" s="2">
        <v>40.75</v>
      </c>
      <c r="E240" s="6">
        <f t="shared" ca="1" si="3"/>
        <v>29.706804552023122</v>
      </c>
    </row>
    <row r="241" spans="4:5" x14ac:dyDescent="0.25">
      <c r="D241" s="2">
        <v>40.5</v>
      </c>
      <c r="E241" s="6">
        <f t="shared" ca="1" si="3"/>
        <v>29.607185693641618</v>
      </c>
    </row>
    <row r="242" spans="4:5" x14ac:dyDescent="0.25">
      <c r="D242" s="2">
        <v>40.25</v>
      </c>
      <c r="E242" s="6">
        <f t="shared" ca="1" si="3"/>
        <v>29.507566835260114</v>
      </c>
    </row>
    <row r="243" spans="4:5" x14ac:dyDescent="0.25">
      <c r="D243" s="2">
        <v>40</v>
      </c>
      <c r="E243" s="6">
        <f t="shared" ca="1" si="3"/>
        <v>29.40794797687861</v>
      </c>
    </row>
    <row r="244" spans="4:5" x14ac:dyDescent="0.25">
      <c r="D244" s="2">
        <v>39.75</v>
      </c>
      <c r="E244" s="6">
        <f t="shared" ca="1" si="3"/>
        <v>29.30832911849711</v>
      </c>
    </row>
    <row r="245" spans="4:5" x14ac:dyDescent="0.25">
      <c r="D245" s="2">
        <v>39.5</v>
      </c>
      <c r="E245" s="6">
        <f t="shared" ca="1" si="3"/>
        <v>29.208710260115609</v>
      </c>
    </row>
    <row r="246" spans="4:5" x14ac:dyDescent="0.25">
      <c r="D246" s="2">
        <v>39.25</v>
      </c>
      <c r="E246" s="6">
        <f t="shared" ca="1" si="3"/>
        <v>29.109091401734105</v>
      </c>
    </row>
    <row r="247" spans="4:5" x14ac:dyDescent="0.25">
      <c r="D247" s="2">
        <v>39</v>
      </c>
      <c r="E247" s="6">
        <f t="shared" ca="1" si="3"/>
        <v>29.009472543352601</v>
      </c>
    </row>
    <row r="248" spans="4:5" x14ac:dyDescent="0.25">
      <c r="D248" s="2">
        <v>38.75</v>
      </c>
      <c r="E248" s="6">
        <f t="shared" ca="1" si="3"/>
        <v>28.909853684971097</v>
      </c>
    </row>
    <row r="249" spans="4:5" x14ac:dyDescent="0.25">
      <c r="D249" s="2">
        <v>38.5</v>
      </c>
      <c r="E249" s="6">
        <f t="shared" ca="1" si="3"/>
        <v>28.810234826589596</v>
      </c>
    </row>
    <row r="250" spans="4:5" x14ac:dyDescent="0.25">
      <c r="D250" s="2">
        <v>38.25</v>
      </c>
      <c r="E250" s="6">
        <f t="shared" ca="1" si="3"/>
        <v>28.710615968208092</v>
      </c>
    </row>
    <row r="251" spans="4:5" x14ac:dyDescent="0.25">
      <c r="D251" s="2">
        <v>38</v>
      </c>
      <c r="E251" s="6">
        <f t="shared" ca="1" si="3"/>
        <v>28.610997109826592</v>
      </c>
    </row>
    <row r="252" spans="4:5" x14ac:dyDescent="0.25">
      <c r="D252" s="2">
        <v>37.75</v>
      </c>
      <c r="E252" s="6">
        <f t="shared" ca="1" si="3"/>
        <v>28.511378251445088</v>
      </c>
    </row>
    <row r="253" spans="4:5" x14ac:dyDescent="0.25">
      <c r="D253" s="2">
        <v>37.5</v>
      </c>
      <c r="E253" s="6">
        <f t="shared" ca="1" si="3"/>
        <v>28.411759393063583</v>
      </c>
    </row>
    <row r="254" spans="4:5" x14ac:dyDescent="0.25">
      <c r="D254" s="2">
        <v>37.25</v>
      </c>
      <c r="E254" s="6">
        <f t="shared" ca="1" si="3"/>
        <v>28.312140534682079</v>
      </c>
    </row>
    <row r="255" spans="4:5" x14ac:dyDescent="0.25">
      <c r="D255" s="2">
        <v>37</v>
      </c>
      <c r="E255" s="6">
        <f t="shared" ca="1" si="3"/>
        <v>28.212521676300579</v>
      </c>
    </row>
    <row r="256" spans="4:5" x14ac:dyDescent="0.25">
      <c r="D256" s="2">
        <v>36.75</v>
      </c>
      <c r="E256" s="6">
        <f t="shared" ca="1" si="3"/>
        <v>28.112902817919075</v>
      </c>
    </row>
    <row r="257" spans="4:5" x14ac:dyDescent="0.25">
      <c r="D257" s="2">
        <v>36.5</v>
      </c>
      <c r="E257" s="6">
        <f t="shared" ca="1" si="3"/>
        <v>28.013283959537574</v>
      </c>
    </row>
    <row r="258" spans="4:5" x14ac:dyDescent="0.25">
      <c r="D258" s="2">
        <v>36.25</v>
      </c>
      <c r="E258" s="6">
        <f t="shared" ca="1" si="3"/>
        <v>27.91366510115607</v>
      </c>
    </row>
    <row r="259" spans="4:5" x14ac:dyDescent="0.25">
      <c r="D259" s="2">
        <v>36</v>
      </c>
      <c r="E259" s="6">
        <f t="shared" ca="1" si="3"/>
        <v>27.814046242774566</v>
      </c>
    </row>
    <row r="260" spans="4:5" x14ac:dyDescent="0.25">
      <c r="D260" s="2">
        <v>35.75</v>
      </c>
      <c r="E260" s="6">
        <f t="shared" ca="1" si="3"/>
        <v>27.714427384393062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27.614808526011561</v>
      </c>
    </row>
    <row r="262" spans="4:5" x14ac:dyDescent="0.25">
      <c r="D262" s="2">
        <v>35.25</v>
      </c>
      <c r="E262" s="6">
        <f t="shared" ca="1" si="4"/>
        <v>27.515189667630057</v>
      </c>
    </row>
    <row r="263" spans="4:5" x14ac:dyDescent="0.25">
      <c r="D263" s="2">
        <v>35</v>
      </c>
      <c r="E263" s="6">
        <f t="shared" ca="1" si="4"/>
        <v>27.415570809248557</v>
      </c>
    </row>
    <row r="264" spans="4:5" x14ac:dyDescent="0.25">
      <c r="D264" s="2">
        <v>34.75</v>
      </c>
      <c r="E264" s="6">
        <f t="shared" ca="1" si="4"/>
        <v>27.315951950867053</v>
      </c>
    </row>
    <row r="265" spans="4:5" x14ac:dyDescent="0.25">
      <c r="D265" s="2">
        <v>34.5</v>
      </c>
      <c r="E265" s="6">
        <f t="shared" ca="1" si="4"/>
        <v>27.216333092485549</v>
      </c>
    </row>
    <row r="266" spans="4:5" x14ac:dyDescent="0.25">
      <c r="D266" s="2">
        <v>34.25</v>
      </c>
      <c r="E266" s="6">
        <f t="shared" ca="1" si="4"/>
        <v>27.116714234104045</v>
      </c>
    </row>
    <row r="267" spans="4:5" x14ac:dyDescent="0.25">
      <c r="D267" s="2">
        <v>34</v>
      </c>
      <c r="E267" s="6">
        <f t="shared" ca="1" si="4"/>
        <v>27.017095375722544</v>
      </c>
    </row>
    <row r="268" spans="4:5" x14ac:dyDescent="0.25">
      <c r="D268" s="2">
        <v>33.75</v>
      </c>
      <c r="E268" s="6">
        <f t="shared" ca="1" si="4"/>
        <v>26.91747651734104</v>
      </c>
    </row>
    <row r="269" spans="4:5" x14ac:dyDescent="0.25">
      <c r="D269" s="2">
        <v>33.5</v>
      </c>
      <c r="E269" s="6">
        <f t="shared" ca="1" si="4"/>
        <v>26.817857658959539</v>
      </c>
    </row>
    <row r="270" spans="4:5" x14ac:dyDescent="0.25">
      <c r="D270" s="2">
        <v>33.25</v>
      </c>
      <c r="E270" s="6">
        <f t="shared" ca="1" si="4"/>
        <v>26.718238800578035</v>
      </c>
    </row>
    <row r="271" spans="4:5" x14ac:dyDescent="0.25">
      <c r="D271" s="2">
        <v>33</v>
      </c>
      <c r="E271" s="6">
        <f t="shared" ca="1" si="4"/>
        <v>26.618619942196531</v>
      </c>
    </row>
    <row r="272" spans="4:5" x14ac:dyDescent="0.25">
      <c r="D272" s="2">
        <v>32.75</v>
      </c>
      <c r="E272" s="6">
        <f t="shared" ca="1" si="4"/>
        <v>26.519001083815027</v>
      </c>
    </row>
    <row r="273" spans="4:5" x14ac:dyDescent="0.25">
      <c r="D273" s="2">
        <v>32.5</v>
      </c>
      <c r="E273" s="6">
        <f t="shared" ca="1" si="4"/>
        <v>26.419382225433527</v>
      </c>
    </row>
    <row r="274" spans="4:5" x14ac:dyDescent="0.25">
      <c r="D274" s="2">
        <v>32.25</v>
      </c>
      <c r="E274" s="6">
        <f t="shared" ca="1" si="4"/>
        <v>26.319763367052023</v>
      </c>
    </row>
    <row r="275" spans="4:5" x14ac:dyDescent="0.25">
      <c r="D275" s="2">
        <v>32</v>
      </c>
      <c r="E275" s="6">
        <f t="shared" ca="1" si="4"/>
        <v>26.220144508670522</v>
      </c>
    </row>
    <row r="276" spans="4:5" x14ac:dyDescent="0.25">
      <c r="D276" s="2">
        <v>31.75</v>
      </c>
      <c r="E276" s="6">
        <f t="shared" ca="1" si="4"/>
        <v>26.120525650289018</v>
      </c>
    </row>
    <row r="277" spans="4:5" x14ac:dyDescent="0.25">
      <c r="D277" s="2">
        <v>31.5</v>
      </c>
      <c r="E277" s="6">
        <f t="shared" ca="1" si="4"/>
        <v>26.020906791907514</v>
      </c>
    </row>
    <row r="278" spans="4:5" x14ac:dyDescent="0.25">
      <c r="D278" s="2">
        <v>31.25</v>
      </c>
      <c r="E278" s="6">
        <f t="shared" ca="1" si="4"/>
        <v>25.92128793352601</v>
      </c>
    </row>
    <row r="279" spans="4:5" x14ac:dyDescent="0.25">
      <c r="D279" s="2">
        <v>31</v>
      </c>
      <c r="E279" s="6">
        <f t="shared" ca="1" si="4"/>
        <v>25.821669075144509</v>
      </c>
    </row>
    <row r="280" spans="4:5" x14ac:dyDescent="0.25">
      <c r="D280" s="2">
        <v>30.75</v>
      </c>
      <c r="E280" s="6">
        <f t="shared" ca="1" si="4"/>
        <v>25.722050216763005</v>
      </c>
    </row>
    <row r="281" spans="4:5" x14ac:dyDescent="0.25">
      <c r="D281" s="2">
        <v>30.5</v>
      </c>
      <c r="E281" s="6">
        <f t="shared" ca="1" si="4"/>
        <v>25.622431358381505</v>
      </c>
    </row>
    <row r="282" spans="4:5" x14ac:dyDescent="0.25">
      <c r="D282" s="2">
        <v>30.25</v>
      </c>
      <c r="E282" s="6">
        <f t="shared" ca="1" si="4"/>
        <v>25.522812500000001</v>
      </c>
    </row>
    <row r="283" spans="4:5" x14ac:dyDescent="0.25">
      <c r="D283" s="2">
        <v>30</v>
      </c>
      <c r="E283" s="6">
        <f t="shared" ca="1" si="4"/>
        <v>25.423193641618496</v>
      </c>
    </row>
    <row r="284" spans="4:5" x14ac:dyDescent="0.25">
      <c r="D284" s="2">
        <v>29.75</v>
      </c>
      <c r="E284" s="6">
        <f t="shared" ca="1" si="4"/>
        <v>25.323574783236992</v>
      </c>
    </row>
    <row r="285" spans="4:5" x14ac:dyDescent="0.25">
      <c r="D285" s="2">
        <v>29.5</v>
      </c>
      <c r="E285" s="6">
        <f t="shared" ca="1" si="4"/>
        <v>25.223955924855492</v>
      </c>
    </row>
    <row r="286" spans="4:5" x14ac:dyDescent="0.25">
      <c r="D286" s="2">
        <v>29.25</v>
      </c>
      <c r="E286" s="6">
        <f t="shared" ca="1" si="4"/>
        <v>25.124337066473988</v>
      </c>
    </row>
    <row r="287" spans="4:5" x14ac:dyDescent="0.25">
      <c r="D287" s="2">
        <v>29</v>
      </c>
      <c r="E287" s="6">
        <f t="shared" ca="1" si="4"/>
        <v>25.024718208092487</v>
      </c>
    </row>
    <row r="288" spans="4:5" x14ac:dyDescent="0.25">
      <c r="D288" s="2">
        <v>28.75</v>
      </c>
      <c r="E288" s="6">
        <f t="shared" ca="1" si="4"/>
        <v>24.925099349710983</v>
      </c>
    </row>
    <row r="289" spans="4:5" x14ac:dyDescent="0.25">
      <c r="D289" s="2">
        <v>28.5</v>
      </c>
      <c r="E289" s="6">
        <f t="shared" ca="1" si="4"/>
        <v>24.825480491329479</v>
      </c>
    </row>
    <row r="290" spans="4:5" x14ac:dyDescent="0.25">
      <c r="D290" s="2">
        <v>28.25</v>
      </c>
      <c r="E290" s="6">
        <f t="shared" ca="1" si="4"/>
        <v>24.725861632947975</v>
      </c>
    </row>
    <row r="291" spans="4:5" x14ac:dyDescent="0.25">
      <c r="D291" s="2">
        <v>28</v>
      </c>
      <c r="E291" s="6">
        <f t="shared" ca="1" si="4"/>
        <v>24.626242774566474</v>
      </c>
    </row>
    <row r="292" spans="4:5" x14ac:dyDescent="0.25">
      <c r="D292" s="2">
        <v>27.75</v>
      </c>
      <c r="E292" s="6">
        <f t="shared" ca="1" si="4"/>
        <v>24.52662391618497</v>
      </c>
    </row>
    <row r="293" spans="4:5" x14ac:dyDescent="0.25">
      <c r="D293" s="2">
        <v>27.5</v>
      </c>
      <c r="E293" s="6">
        <f t="shared" ca="1" si="4"/>
        <v>24.42700505780347</v>
      </c>
    </row>
    <row r="294" spans="4:5" x14ac:dyDescent="0.25">
      <c r="D294" s="2">
        <v>27.25</v>
      </c>
      <c r="E294" s="6">
        <f t="shared" ca="1" si="4"/>
        <v>24.327386199421966</v>
      </c>
    </row>
    <row r="295" spans="4:5" x14ac:dyDescent="0.25">
      <c r="D295" s="2">
        <v>27</v>
      </c>
      <c r="E295" s="6">
        <f t="shared" ca="1" si="4"/>
        <v>24.227767341040462</v>
      </c>
    </row>
    <row r="296" spans="4:5" x14ac:dyDescent="0.25">
      <c r="D296" s="2">
        <v>26.75</v>
      </c>
      <c r="E296" s="6">
        <f t="shared" ca="1" si="4"/>
        <v>24.128148482658958</v>
      </c>
    </row>
    <row r="297" spans="4:5" x14ac:dyDescent="0.25">
      <c r="D297" s="2">
        <v>26.5</v>
      </c>
      <c r="E297" s="6">
        <f t="shared" ca="1" si="4"/>
        <v>24.028529624277457</v>
      </c>
    </row>
    <row r="298" spans="4:5" x14ac:dyDescent="0.25">
      <c r="D298" s="2">
        <v>26.25</v>
      </c>
      <c r="E298" s="6">
        <f t="shared" ca="1" si="4"/>
        <v>23.928910765895953</v>
      </c>
    </row>
    <row r="299" spans="4:5" x14ac:dyDescent="0.25">
      <c r="D299" s="2">
        <v>26</v>
      </c>
      <c r="E299" s="6">
        <f t="shared" ca="1" si="4"/>
        <v>23.829291907514452</v>
      </c>
    </row>
    <row r="300" spans="4:5" x14ac:dyDescent="0.25">
      <c r="D300" s="2">
        <v>25.75</v>
      </c>
      <c r="E300" s="6">
        <f t="shared" ca="1" si="4"/>
        <v>23.729673049132948</v>
      </c>
    </row>
    <row r="301" spans="4:5" x14ac:dyDescent="0.25">
      <c r="D301" s="2">
        <v>25.5</v>
      </c>
      <c r="E301" s="6">
        <f t="shared" ca="1" si="4"/>
        <v>23.630054190751444</v>
      </c>
    </row>
    <row r="302" spans="4:5" x14ac:dyDescent="0.25">
      <c r="D302" s="2">
        <v>25.25</v>
      </c>
      <c r="E302" s="6">
        <f t="shared" ca="1" si="4"/>
        <v>23.53043533236994</v>
      </c>
    </row>
    <row r="303" spans="4:5" x14ac:dyDescent="0.25">
      <c r="D303" s="2">
        <v>25</v>
      </c>
      <c r="E303" s="6">
        <f t="shared" ca="1" si="4"/>
        <v>23.43081647398844</v>
      </c>
    </row>
    <row r="304" spans="4:5" x14ac:dyDescent="0.25">
      <c r="D304" s="2">
        <v>24.75</v>
      </c>
      <c r="E304" s="6">
        <f t="shared" ca="1" si="4"/>
        <v>23.331197615606936</v>
      </c>
    </row>
    <row r="305" spans="4:5" x14ac:dyDescent="0.25">
      <c r="D305" s="2">
        <v>24.5</v>
      </c>
      <c r="E305" s="6">
        <f t="shared" ca="1" si="4"/>
        <v>23.231578757225435</v>
      </c>
    </row>
    <row r="306" spans="4:5" x14ac:dyDescent="0.25">
      <c r="D306" s="2">
        <v>24.25</v>
      </c>
      <c r="E306" s="6">
        <f t="shared" ca="1" si="4"/>
        <v>23.131959898843931</v>
      </c>
    </row>
    <row r="307" spans="4:5" x14ac:dyDescent="0.25">
      <c r="D307" s="2">
        <v>24</v>
      </c>
      <c r="E307" s="6">
        <f t="shared" ca="1" si="4"/>
        <v>23.032341040462427</v>
      </c>
    </row>
    <row r="308" spans="4:5" x14ac:dyDescent="0.25">
      <c r="D308" s="2">
        <v>23.75</v>
      </c>
      <c r="E308" s="6">
        <f t="shared" ca="1" si="4"/>
        <v>22.932722182080923</v>
      </c>
    </row>
    <row r="309" spans="4:5" x14ac:dyDescent="0.25">
      <c r="D309" s="2">
        <v>23.5</v>
      </c>
      <c r="E309" s="6">
        <f t="shared" ca="1" si="4"/>
        <v>22.833103323699422</v>
      </c>
    </row>
    <row r="310" spans="4:5" x14ac:dyDescent="0.25">
      <c r="D310" s="2">
        <v>23.25</v>
      </c>
      <c r="E310" s="6">
        <f t="shared" ca="1" si="4"/>
        <v>22.733484465317922</v>
      </c>
    </row>
    <row r="311" spans="4:5" x14ac:dyDescent="0.25">
      <c r="D311" s="2">
        <v>23</v>
      </c>
      <c r="E311" s="6">
        <f t="shared" ca="1" si="4"/>
        <v>22.633865606936418</v>
      </c>
    </row>
    <row r="312" spans="4:5" x14ac:dyDescent="0.25">
      <c r="D312" s="2">
        <v>22.75</v>
      </c>
      <c r="E312" s="6">
        <f t="shared" ca="1" si="4"/>
        <v>22.534246748554914</v>
      </c>
    </row>
    <row r="313" spans="4:5" x14ac:dyDescent="0.25">
      <c r="D313" s="2">
        <v>22.5</v>
      </c>
      <c r="E313" s="6">
        <f t="shared" ca="1" si="4"/>
        <v>22.43462789017341</v>
      </c>
    </row>
    <row r="314" spans="4:5" x14ac:dyDescent="0.25">
      <c r="D314" s="2">
        <v>22.25</v>
      </c>
      <c r="E314" s="6">
        <f t="shared" ca="1" si="4"/>
        <v>22.335009031791905</v>
      </c>
    </row>
    <row r="315" spans="4:5" x14ac:dyDescent="0.25">
      <c r="D315" s="2">
        <v>22</v>
      </c>
      <c r="E315" s="6">
        <f t="shared" ca="1" si="4"/>
        <v>22.235390173410405</v>
      </c>
    </row>
    <row r="316" spans="4:5" x14ac:dyDescent="0.25">
      <c r="D316" s="2">
        <v>21.75</v>
      </c>
      <c r="E316" s="6">
        <f t="shared" ca="1" si="4"/>
        <v>22.135771315028904</v>
      </c>
    </row>
    <row r="317" spans="4:5" x14ac:dyDescent="0.25">
      <c r="D317" s="2">
        <v>21.5</v>
      </c>
      <c r="E317" s="6">
        <f t="shared" ca="1" si="4"/>
        <v>22.0361524566474</v>
      </c>
    </row>
    <row r="318" spans="4:5" x14ac:dyDescent="0.25">
      <c r="D318" s="2">
        <v>21.25</v>
      </c>
      <c r="E318" s="6">
        <f t="shared" ca="1" si="4"/>
        <v>21.936533598265896</v>
      </c>
    </row>
    <row r="319" spans="4:5" x14ac:dyDescent="0.25">
      <c r="D319" s="2">
        <v>21</v>
      </c>
      <c r="E319" s="6">
        <f t="shared" ca="1" si="4"/>
        <v>21.836914739884392</v>
      </c>
    </row>
    <row r="320" spans="4:5" x14ac:dyDescent="0.25">
      <c r="D320" s="2">
        <v>20.75</v>
      </c>
      <c r="E320" s="6">
        <f t="shared" ca="1" si="4"/>
        <v>21.737295881502888</v>
      </c>
    </row>
    <row r="321" spans="4:5" x14ac:dyDescent="0.25">
      <c r="D321" s="2">
        <v>20.5</v>
      </c>
      <c r="E321" s="6">
        <f t="shared" ca="1" si="4"/>
        <v>21.637677023121388</v>
      </c>
    </row>
    <row r="322" spans="4:5" x14ac:dyDescent="0.25">
      <c r="D322" s="2">
        <v>20.25</v>
      </c>
      <c r="E322" s="6">
        <f t="shared" ca="1" si="4"/>
        <v>21.538058164739887</v>
      </c>
    </row>
    <row r="323" spans="4:5" x14ac:dyDescent="0.25">
      <c r="D323" s="2">
        <v>20</v>
      </c>
      <c r="E323" s="6">
        <f t="shared" ca="1" si="4"/>
        <v>21.438439306358383</v>
      </c>
    </row>
    <row r="324" spans="4:5" x14ac:dyDescent="0.25">
      <c r="D324" s="2">
        <v>19.75</v>
      </c>
      <c r="E324" s="6">
        <f t="shared" ca="1" si="4"/>
        <v>21.338820447976879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21.239201589595375</v>
      </c>
    </row>
    <row r="326" spans="4:5" x14ac:dyDescent="0.25">
      <c r="D326" s="2">
        <v>19.25</v>
      </c>
      <c r="E326" s="6">
        <f t="shared" ca="1" si="5"/>
        <v>21.139582731213874</v>
      </c>
    </row>
    <row r="327" spans="4:5" x14ac:dyDescent="0.25">
      <c r="D327" s="2">
        <v>19</v>
      </c>
      <c r="E327" s="6">
        <f t="shared" ca="1" si="5"/>
        <v>21.03996387283237</v>
      </c>
    </row>
    <row r="328" spans="4:5" x14ac:dyDescent="0.25">
      <c r="D328" s="2">
        <v>18.75</v>
      </c>
      <c r="E328" s="6">
        <f t="shared" ca="1" si="5"/>
        <v>20.940345014450866</v>
      </c>
    </row>
    <row r="329" spans="4:5" x14ac:dyDescent="0.25">
      <c r="D329" s="2">
        <v>18.5</v>
      </c>
      <c r="E329" s="6">
        <f t="shared" ca="1" si="5"/>
        <v>20.840726156069366</v>
      </c>
    </row>
    <row r="330" spans="4:5" x14ac:dyDescent="0.25">
      <c r="D330" s="2">
        <v>18.25</v>
      </c>
      <c r="E330" s="6">
        <f t="shared" ca="1" si="5"/>
        <v>20.741107297687861</v>
      </c>
    </row>
    <row r="331" spans="4:5" x14ac:dyDescent="0.25">
      <c r="D331" s="2">
        <v>18</v>
      </c>
      <c r="E331" s="6">
        <f t="shared" ca="1" si="5"/>
        <v>20.641488439306357</v>
      </c>
    </row>
    <row r="332" spans="4:5" x14ac:dyDescent="0.25">
      <c r="D332" s="2">
        <v>17.75</v>
      </c>
      <c r="E332" s="6">
        <f t="shared" ca="1" si="5"/>
        <v>20.541869580924857</v>
      </c>
    </row>
    <row r="333" spans="4:5" x14ac:dyDescent="0.25">
      <c r="D333" s="2">
        <v>17.5</v>
      </c>
      <c r="E333" s="6">
        <f t="shared" ca="1" si="5"/>
        <v>20.442250722543353</v>
      </c>
    </row>
    <row r="334" spans="4:5" x14ac:dyDescent="0.25">
      <c r="D334" s="2">
        <v>17.25</v>
      </c>
      <c r="E334" s="6">
        <f t="shared" ca="1" si="5"/>
        <v>20.342631864161849</v>
      </c>
    </row>
    <row r="335" spans="4:5" x14ac:dyDescent="0.25">
      <c r="D335" s="2">
        <v>17</v>
      </c>
      <c r="E335" s="6">
        <f t="shared" ca="1" si="5"/>
        <v>20.243013005780348</v>
      </c>
    </row>
    <row r="336" spans="4:5" x14ac:dyDescent="0.25">
      <c r="D336" s="2">
        <v>16.75</v>
      </c>
      <c r="E336" s="6">
        <f t="shared" ca="1" si="5"/>
        <v>20.143394147398844</v>
      </c>
    </row>
    <row r="337" spans="4:5" x14ac:dyDescent="0.25">
      <c r="D337" s="2">
        <v>16.5</v>
      </c>
      <c r="E337" s="6">
        <f t="shared" ca="1" si="5"/>
        <v>20.04377528901734</v>
      </c>
    </row>
    <row r="338" spans="4:5" x14ac:dyDescent="0.25">
      <c r="D338" s="2">
        <v>16.25</v>
      </c>
      <c r="E338" s="6">
        <f t="shared" ca="1" si="5"/>
        <v>19.944156430635839</v>
      </c>
    </row>
    <row r="339" spans="4:5" x14ac:dyDescent="0.25">
      <c r="D339" s="2">
        <v>16</v>
      </c>
      <c r="E339" s="6">
        <f t="shared" ca="1" si="5"/>
        <v>19.844537572254335</v>
      </c>
    </row>
    <row r="340" spans="4:5" x14ac:dyDescent="0.25">
      <c r="D340" s="2">
        <v>15.75</v>
      </c>
      <c r="E340" s="6">
        <f t="shared" ca="1" si="5"/>
        <v>19.744918713872831</v>
      </c>
    </row>
    <row r="341" spans="4:5" x14ac:dyDescent="0.25">
      <c r="D341" s="2">
        <v>15.5</v>
      </c>
      <c r="E341" s="6">
        <f t="shared" ca="1" si="5"/>
        <v>19.645299855491331</v>
      </c>
    </row>
    <row r="342" spans="4:5" x14ac:dyDescent="0.25">
      <c r="D342" s="2">
        <v>15.25</v>
      </c>
      <c r="E342" s="6">
        <f t="shared" ca="1" si="5"/>
        <v>19.545680997109827</v>
      </c>
    </row>
    <row r="343" spans="4:5" x14ac:dyDescent="0.25">
      <c r="D343" s="2">
        <v>15</v>
      </c>
      <c r="E343" s="6">
        <f t="shared" ca="1" si="5"/>
        <v>19.446062138728323</v>
      </c>
    </row>
    <row r="344" spans="4:5" x14ac:dyDescent="0.25">
      <c r="D344" s="2">
        <v>14.75</v>
      </c>
      <c r="E344" s="6">
        <f t="shared" ca="1" si="5"/>
        <v>19.346443280346822</v>
      </c>
    </row>
    <row r="345" spans="4:5" x14ac:dyDescent="0.25">
      <c r="D345" s="2">
        <v>14.5</v>
      </c>
      <c r="E345" s="6">
        <f t="shared" ca="1" si="5"/>
        <v>19.246824421965318</v>
      </c>
    </row>
    <row r="346" spans="4:5" x14ac:dyDescent="0.25">
      <c r="D346" s="2">
        <v>14.25</v>
      </c>
      <c r="E346" s="6">
        <f t="shared" ca="1" si="5"/>
        <v>19.147205563583814</v>
      </c>
    </row>
    <row r="347" spans="4:5" x14ac:dyDescent="0.25">
      <c r="D347" s="2">
        <v>14</v>
      </c>
      <c r="E347" s="6">
        <f t="shared" ca="1" si="5"/>
        <v>19.047586705202313</v>
      </c>
    </row>
    <row r="348" spans="4:5" x14ac:dyDescent="0.25">
      <c r="D348" s="2">
        <v>13.75</v>
      </c>
      <c r="E348" s="6">
        <f t="shared" ca="1" si="5"/>
        <v>18.947967846820809</v>
      </c>
    </row>
    <row r="349" spans="4:5" x14ac:dyDescent="0.25">
      <c r="D349" s="2">
        <v>13.5</v>
      </c>
      <c r="E349" s="6">
        <f t="shared" ca="1" si="5"/>
        <v>18.848348988439305</v>
      </c>
    </row>
    <row r="350" spans="4:5" x14ac:dyDescent="0.25">
      <c r="D350" s="2">
        <v>13.25</v>
      </c>
      <c r="E350" s="6">
        <f t="shared" ca="1" si="5"/>
        <v>18.748730130057805</v>
      </c>
    </row>
    <row r="351" spans="4:5" x14ac:dyDescent="0.25">
      <c r="D351" s="2">
        <v>13</v>
      </c>
      <c r="E351" s="6">
        <f t="shared" ca="1" si="5"/>
        <v>18.649111271676301</v>
      </c>
    </row>
    <row r="352" spans="4:5" x14ac:dyDescent="0.25">
      <c r="D352" s="2">
        <v>12.75</v>
      </c>
      <c r="E352" s="6">
        <f t="shared" ca="1" si="5"/>
        <v>18.549492413294796</v>
      </c>
    </row>
    <row r="353" spans="4:5" x14ac:dyDescent="0.25">
      <c r="D353" s="2">
        <v>12.5</v>
      </c>
      <c r="E353" s="6">
        <f t="shared" ca="1" si="5"/>
        <v>18.449873554913296</v>
      </c>
    </row>
    <row r="354" spans="4:5" x14ac:dyDescent="0.25">
      <c r="D354" s="2">
        <v>12.25</v>
      </c>
      <c r="E354" s="6">
        <f t="shared" ca="1" si="5"/>
        <v>18.350254696531792</v>
      </c>
    </row>
    <row r="355" spans="4:5" x14ac:dyDescent="0.25">
      <c r="D355" s="2">
        <v>12</v>
      </c>
      <c r="E355" s="6">
        <f t="shared" ca="1" si="5"/>
        <v>18.250635838150288</v>
      </c>
    </row>
    <row r="356" spans="4:5" x14ac:dyDescent="0.25">
      <c r="D356" s="2">
        <v>11.75</v>
      </c>
      <c r="E356" s="6">
        <f t="shared" ca="1" si="5"/>
        <v>18.151016979768787</v>
      </c>
    </row>
    <row r="357" spans="4:5" x14ac:dyDescent="0.25">
      <c r="D357" s="2">
        <v>11.5</v>
      </c>
      <c r="E357" s="6">
        <f t="shared" ca="1" si="5"/>
        <v>18.051398121387283</v>
      </c>
    </row>
    <row r="358" spans="4:5" x14ac:dyDescent="0.25">
      <c r="D358" s="2">
        <v>11.25</v>
      </c>
      <c r="E358" s="6">
        <f t="shared" ca="1" si="5"/>
        <v>17.951779263005783</v>
      </c>
    </row>
    <row r="359" spans="4:5" x14ac:dyDescent="0.25">
      <c r="D359" s="2">
        <v>11</v>
      </c>
      <c r="E359" s="6">
        <f t="shared" ca="1" si="5"/>
        <v>17.852160404624279</v>
      </c>
    </row>
    <row r="360" spans="4:5" x14ac:dyDescent="0.25">
      <c r="D360" s="2">
        <v>10.75</v>
      </c>
      <c r="E360" s="6">
        <f t="shared" ca="1" si="5"/>
        <v>17.752541546242774</v>
      </c>
    </row>
    <row r="361" spans="4:5" x14ac:dyDescent="0.25">
      <c r="D361" s="2">
        <v>10.5</v>
      </c>
      <c r="E361" s="6">
        <f t="shared" ca="1" si="5"/>
        <v>17.65292268786127</v>
      </c>
    </row>
    <row r="362" spans="4:5" x14ac:dyDescent="0.25">
      <c r="D362" s="2">
        <v>10.25</v>
      </c>
      <c r="E362" s="6">
        <f t="shared" ca="1" si="5"/>
        <v>17.55330382947977</v>
      </c>
    </row>
    <row r="363" spans="4:5" x14ac:dyDescent="0.25">
      <c r="D363" s="2">
        <v>10</v>
      </c>
      <c r="E363" s="6">
        <f t="shared" ca="1" si="5"/>
        <v>17.453684971098266</v>
      </c>
    </row>
    <row r="364" spans="4:5" x14ac:dyDescent="0.25">
      <c r="D364" s="2">
        <v>9.75</v>
      </c>
      <c r="E364" s="6">
        <f t="shared" ca="1" si="5"/>
        <v>17.354066112716762</v>
      </c>
    </row>
    <row r="365" spans="4:5" x14ac:dyDescent="0.25">
      <c r="D365" s="2">
        <v>9.5</v>
      </c>
      <c r="E365" s="6">
        <f t="shared" ca="1" si="5"/>
        <v>17.254447254335261</v>
      </c>
    </row>
    <row r="366" spans="4:5" x14ac:dyDescent="0.25">
      <c r="D366" s="2">
        <v>9.25</v>
      </c>
      <c r="E366" s="6">
        <f t="shared" ca="1" si="5"/>
        <v>17.154828395953757</v>
      </c>
    </row>
    <row r="367" spans="4:5" x14ac:dyDescent="0.25">
      <c r="D367" s="2">
        <v>9</v>
      </c>
      <c r="E367" s="6">
        <f t="shared" ca="1" si="5"/>
        <v>17.055209537572253</v>
      </c>
    </row>
    <row r="368" spans="4:5" x14ac:dyDescent="0.25">
      <c r="D368" s="2">
        <v>8.75</v>
      </c>
      <c r="E368" s="6">
        <f t="shared" ca="1" si="5"/>
        <v>16.955590679190752</v>
      </c>
    </row>
    <row r="369" spans="4:5" x14ac:dyDescent="0.25">
      <c r="D369" s="2">
        <v>8.5</v>
      </c>
      <c r="E369" s="6">
        <f t="shared" ca="1" si="5"/>
        <v>16.855971820809248</v>
      </c>
    </row>
    <row r="370" spans="4:5" x14ac:dyDescent="0.25">
      <c r="D370" s="2">
        <v>8.25</v>
      </c>
      <c r="E370" s="6">
        <f t="shared" ca="1" si="5"/>
        <v>16.756352962427744</v>
      </c>
    </row>
    <row r="371" spans="4:5" x14ac:dyDescent="0.25">
      <c r="D371" s="2">
        <v>8</v>
      </c>
      <c r="E371" s="6">
        <f t="shared" ca="1" si="5"/>
        <v>16.656734104046244</v>
      </c>
    </row>
    <row r="372" spans="4:5" x14ac:dyDescent="0.25">
      <c r="D372" s="2">
        <v>7.75</v>
      </c>
      <c r="E372" s="6">
        <f t="shared" ca="1" si="5"/>
        <v>16.55711524566474</v>
      </c>
    </row>
    <row r="373" spans="4:5" x14ac:dyDescent="0.25">
      <c r="D373" s="2">
        <v>7.5</v>
      </c>
      <c r="E373" s="6">
        <f t="shared" ca="1" si="5"/>
        <v>16.457496387283236</v>
      </c>
    </row>
    <row r="374" spans="4:5" x14ac:dyDescent="0.25">
      <c r="D374" s="2">
        <v>7.25</v>
      </c>
      <c r="E374" s="6">
        <f t="shared" ca="1" si="5"/>
        <v>16.357877528901735</v>
      </c>
    </row>
    <row r="375" spans="4:5" x14ac:dyDescent="0.25">
      <c r="D375" s="2">
        <v>7</v>
      </c>
      <c r="E375" s="6">
        <f t="shared" ca="1" si="5"/>
        <v>16.258258670520231</v>
      </c>
    </row>
    <row r="376" spans="4:5" x14ac:dyDescent="0.25">
      <c r="D376" s="2">
        <v>6.75</v>
      </c>
      <c r="E376" s="6">
        <f t="shared" ca="1" si="5"/>
        <v>16.158639812138727</v>
      </c>
    </row>
    <row r="377" spans="4:5" x14ac:dyDescent="0.25">
      <c r="D377" s="2">
        <v>6.5</v>
      </c>
      <c r="E377" s="6">
        <f t="shared" ca="1" si="5"/>
        <v>16.059020953757226</v>
      </c>
    </row>
    <row r="378" spans="4:5" x14ac:dyDescent="0.25">
      <c r="D378" s="2">
        <v>6.25</v>
      </c>
      <c r="E378" s="6">
        <f t="shared" ca="1" si="5"/>
        <v>15.853535353535353</v>
      </c>
    </row>
    <row r="379" spans="4:5" x14ac:dyDescent="0.25">
      <c r="D379" s="2">
        <v>6</v>
      </c>
      <c r="E379" s="6">
        <f t="shared" ca="1" si="5"/>
        <v>15.494141414141414</v>
      </c>
    </row>
    <row r="380" spans="4:5" x14ac:dyDescent="0.25">
      <c r="D380" s="2">
        <v>5.75</v>
      </c>
      <c r="E380" s="6">
        <f t="shared" ca="1" si="5"/>
        <v>15.134747474747474</v>
      </c>
    </row>
    <row r="381" spans="4:5" x14ac:dyDescent="0.25">
      <c r="D381" s="2">
        <v>5.5</v>
      </c>
      <c r="E381" s="6">
        <f t="shared" ca="1" si="5"/>
        <v>14.775353535353535</v>
      </c>
    </row>
    <row r="382" spans="4:5" x14ac:dyDescent="0.25">
      <c r="D382" s="2">
        <v>5.25</v>
      </c>
      <c r="E382" s="6">
        <f t="shared" ca="1" si="5"/>
        <v>14.415959595959595</v>
      </c>
    </row>
    <row r="383" spans="4:5" x14ac:dyDescent="0.25">
      <c r="D383" s="2">
        <v>5</v>
      </c>
      <c r="E383" s="6">
        <f t="shared" ca="1" si="5"/>
        <v>14.056565656565656</v>
      </c>
    </row>
    <row r="384" spans="4:5" x14ac:dyDescent="0.25">
      <c r="D384" s="2">
        <v>4.75</v>
      </c>
      <c r="E384" s="6">
        <f t="shared" ca="1" si="5"/>
        <v>13.697171717171717</v>
      </c>
    </row>
    <row r="385" spans="4:5" x14ac:dyDescent="0.25">
      <c r="D385" s="2">
        <v>4.5</v>
      </c>
      <c r="E385" s="6">
        <f t="shared" ca="1" si="5"/>
        <v>13.337777777777777</v>
      </c>
    </row>
    <row r="386" spans="4:5" x14ac:dyDescent="0.25">
      <c r="D386" s="2">
        <v>4.25</v>
      </c>
      <c r="E386" s="6">
        <f t="shared" ca="1" si="5"/>
        <v>12.978383838383838</v>
      </c>
    </row>
    <row r="387" spans="4:5" x14ac:dyDescent="0.25">
      <c r="D387" s="2">
        <v>4</v>
      </c>
      <c r="E387" s="6">
        <f t="shared" ca="1" si="5"/>
        <v>12.618989898989899</v>
      </c>
    </row>
    <row r="388" spans="4:5" x14ac:dyDescent="0.25">
      <c r="D388" s="2">
        <v>3.75</v>
      </c>
      <c r="E388" s="6">
        <f t="shared" ca="1" si="5"/>
        <v>12.259595959595959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11.90020202020202</v>
      </c>
    </row>
    <row r="390" spans="4:5" x14ac:dyDescent="0.25">
      <c r="D390" s="2">
        <v>3.25</v>
      </c>
      <c r="E390" s="6">
        <f t="shared" ca="1" si="6"/>
        <v>11.54080808080808</v>
      </c>
    </row>
    <row r="391" spans="4:5" x14ac:dyDescent="0.25">
      <c r="D391" s="2">
        <v>3</v>
      </c>
      <c r="E391" s="6">
        <f t="shared" ca="1" si="6"/>
        <v>11.181414141414141</v>
      </c>
    </row>
    <row r="392" spans="4:5" x14ac:dyDescent="0.25">
      <c r="D392" s="2">
        <v>2.75</v>
      </c>
      <c r="E392" s="6">
        <f t="shared" ca="1" si="6"/>
        <v>10.822020202020202</v>
      </c>
    </row>
    <row r="393" spans="4:5" x14ac:dyDescent="0.25">
      <c r="D393" s="2">
        <v>2.5</v>
      </c>
      <c r="E393" s="6">
        <f t="shared" ca="1" si="6"/>
        <v>10.462626262626262</v>
      </c>
    </row>
    <row r="394" spans="4:5" x14ac:dyDescent="0.25">
      <c r="D394" s="2">
        <v>2.25</v>
      </c>
      <c r="E394" s="6">
        <f t="shared" ca="1" si="6"/>
        <v>10.103232323232323</v>
      </c>
    </row>
    <row r="395" spans="4:5" x14ac:dyDescent="0.25">
      <c r="D395" s="2">
        <v>2</v>
      </c>
      <c r="E395" s="6">
        <f t="shared" ca="1" si="6"/>
        <v>9.7438383838383835</v>
      </c>
    </row>
    <row r="396" spans="4:5" x14ac:dyDescent="0.25">
      <c r="D396" s="2">
        <v>1.75</v>
      </c>
      <c r="E396" s="6">
        <f t="shared" ca="1" si="6"/>
        <v>9.3844444444444441</v>
      </c>
    </row>
    <row r="397" spans="4:5" x14ac:dyDescent="0.25">
      <c r="D397" s="2">
        <v>1.5</v>
      </c>
      <c r="E397" s="6">
        <f t="shared" ca="1" si="6"/>
        <v>9.0250505050505048</v>
      </c>
    </row>
    <row r="398" spans="4:5" x14ac:dyDescent="0.25">
      <c r="D398" s="2">
        <v>1.25</v>
      </c>
      <c r="E398" s="6">
        <f t="shared" ca="1" si="6"/>
        <v>8.6656565656565654</v>
      </c>
    </row>
    <row r="399" spans="4:5" x14ac:dyDescent="0.25">
      <c r="D399" s="2">
        <v>1</v>
      </c>
      <c r="E399" s="6">
        <f t="shared" ca="1" si="6"/>
        <v>8.306262626262626</v>
      </c>
    </row>
    <row r="400" spans="4:5" x14ac:dyDescent="0.25">
      <c r="D400" s="2">
        <v>0.75</v>
      </c>
      <c r="E400" s="6">
        <f t="shared" ca="1" si="6"/>
        <v>1.6849999999999952</v>
      </c>
    </row>
    <row r="401" spans="4:5" x14ac:dyDescent="0.25">
      <c r="D401" s="2">
        <v>0.5</v>
      </c>
      <c r="E401" s="6">
        <f t="shared" ca="1" si="6"/>
        <v>9.1829999999999995E-2</v>
      </c>
    </row>
    <row r="402" spans="4:5" x14ac:dyDescent="0.25">
      <c r="D402" s="2">
        <v>0.25</v>
      </c>
      <c r="E402" s="6">
        <f t="shared" ca="1" si="6"/>
        <v>4.9976E-2</v>
      </c>
    </row>
    <row r="403" spans="4:5" x14ac:dyDescent="0.25">
      <c r="D403" s="2">
        <v>0</v>
      </c>
      <c r="E403" s="6">
        <f t="shared" ca="1" si="6"/>
        <v>3.1E-2</v>
      </c>
    </row>
  </sheetData>
  <phoneticPr fontId="10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workbookViewId="0">
      <selection activeCell="N24" sqref="N24"/>
    </sheetView>
  </sheetViews>
  <sheetFormatPr defaultColWidth="11.44140625" defaultRowHeight="13.2" x14ac:dyDescent="0.25"/>
  <cols>
    <col min="1" max="1" width="11.44140625" style="310"/>
    <col min="2" max="2" width="20.88671875" style="310" bestFit="1" customWidth="1"/>
    <col min="3" max="3" width="12.88671875" style="310" bestFit="1" customWidth="1"/>
    <col min="4" max="7" width="11.44140625" style="310"/>
    <col min="8" max="8" width="11.44140625" style="364"/>
    <col min="9" max="12" width="11.44140625" style="310"/>
    <col min="13" max="13" width="12.6640625" style="310" customWidth="1"/>
    <col min="14" max="14" width="11.44140625" style="310"/>
    <col min="15" max="15" width="11.44140625" style="373"/>
    <col min="16" max="16384" width="11.44140625" style="310"/>
  </cols>
  <sheetData>
    <row r="1" spans="1:15" ht="15.6" x14ac:dyDescent="0.3">
      <c r="B1" s="311" t="s">
        <v>2</v>
      </c>
      <c r="C1" s="312"/>
      <c r="D1" s="463" t="s">
        <v>20</v>
      </c>
      <c r="E1" s="464"/>
      <c r="F1" s="464"/>
      <c r="G1" s="465"/>
      <c r="H1" s="313"/>
    </row>
    <row r="2" spans="1:15" ht="16.2" thickBot="1" x14ac:dyDescent="0.35">
      <c r="B2" s="314" t="s">
        <v>3</v>
      </c>
      <c r="C2" s="315"/>
      <c r="D2" s="466" t="s">
        <v>5</v>
      </c>
      <c r="E2" s="467"/>
      <c r="F2" s="467"/>
      <c r="G2" s="468"/>
      <c r="H2" s="313"/>
    </row>
    <row r="3" spans="1:15" ht="13.8" thickBot="1" x14ac:dyDescent="0.3">
      <c r="B3" s="316" t="s">
        <v>1</v>
      </c>
      <c r="C3" s="317"/>
      <c r="D3" s="461" t="str">
        <f>Statistik!C3</f>
        <v>23.02.21</v>
      </c>
      <c r="E3" s="461"/>
      <c r="F3" s="461"/>
      <c r="G3" s="462"/>
      <c r="H3" s="318"/>
    </row>
    <row r="4" spans="1:15" ht="13.8" thickBot="1" x14ac:dyDescent="0.3">
      <c r="B4" s="319" t="s">
        <v>42</v>
      </c>
      <c r="C4" s="320"/>
      <c r="D4" s="461">
        <f>Statistik!C4</f>
        <v>0</v>
      </c>
      <c r="E4" s="461"/>
      <c r="F4" s="461"/>
      <c r="G4" s="462"/>
      <c r="H4" s="321"/>
    </row>
    <row r="5" spans="1:15" ht="13.8" thickBot="1" x14ac:dyDescent="0.3">
      <c r="B5" s="319" t="s">
        <v>43</v>
      </c>
      <c r="C5" s="320"/>
      <c r="D5" s="461">
        <f>Statistik!C5</f>
        <v>0</v>
      </c>
      <c r="E5" s="461"/>
      <c r="F5" s="461"/>
      <c r="G5" s="462"/>
      <c r="H5" s="322"/>
    </row>
    <row r="6" spans="1:15" ht="13.8" thickBot="1" x14ac:dyDescent="0.3">
      <c r="B6" s="319" t="s">
        <v>0</v>
      </c>
      <c r="C6" s="320"/>
      <c r="D6" s="461" t="str">
        <f>Statistik!C6</f>
        <v xml:space="preserve">Z3 SP OS </v>
      </c>
      <c r="E6" s="461"/>
      <c r="F6" s="461"/>
      <c r="G6" s="462"/>
      <c r="H6" s="323"/>
    </row>
    <row r="7" spans="1:15" ht="13.8" thickBot="1" x14ac:dyDescent="0.3">
      <c r="B7" s="319" t="s">
        <v>4</v>
      </c>
      <c r="C7" s="320"/>
      <c r="D7" s="461" t="str">
        <f>Statistik!C7</f>
        <v>OS</v>
      </c>
      <c r="E7" s="461"/>
      <c r="F7" s="461"/>
      <c r="G7" s="462"/>
      <c r="H7" s="318"/>
    </row>
    <row r="8" spans="1:15" ht="13.8" thickBot="1" x14ac:dyDescent="0.3">
      <c r="B8" s="319" t="s">
        <v>11</v>
      </c>
      <c r="C8" s="320"/>
      <c r="D8" s="475">
        <f>Statistik!C8</f>
        <v>1.6863406408094434E-3</v>
      </c>
      <c r="E8" s="475"/>
      <c r="F8" s="475"/>
      <c r="G8" s="476"/>
      <c r="H8" s="324"/>
      <c r="I8" s="477" t="s">
        <v>202</v>
      </c>
      <c r="J8" s="477"/>
      <c r="M8" s="374" t="s">
        <v>213</v>
      </c>
    </row>
    <row r="9" spans="1:15" ht="13.8" thickBot="1" x14ac:dyDescent="0.3">
      <c r="B9" s="325" t="s">
        <v>6</v>
      </c>
      <c r="C9" s="326"/>
      <c r="D9" s="478">
        <f>Statistik!C9</f>
        <v>17820</v>
      </c>
      <c r="E9" s="478"/>
      <c r="F9" s="478"/>
      <c r="G9" s="479"/>
      <c r="H9" s="322"/>
      <c r="I9" s="477" t="s">
        <v>203</v>
      </c>
      <c r="J9" s="477"/>
      <c r="M9" s="374" t="s">
        <v>214</v>
      </c>
    </row>
    <row r="10" spans="1:15" ht="40.200000000000003" thickBot="1" x14ac:dyDescent="0.3">
      <c r="A10" s="327" t="s">
        <v>178</v>
      </c>
      <c r="B10" s="328" t="s">
        <v>177</v>
      </c>
      <c r="C10" s="329" t="s">
        <v>204</v>
      </c>
      <c r="D10" s="330" t="s">
        <v>60</v>
      </c>
      <c r="E10" s="331" t="s">
        <v>61</v>
      </c>
      <c r="F10" s="332" t="s">
        <v>58</v>
      </c>
      <c r="G10" s="333" t="s">
        <v>59</v>
      </c>
      <c r="H10" s="334"/>
      <c r="I10" s="335" t="s">
        <v>205</v>
      </c>
      <c r="J10" s="335" t="s">
        <v>206</v>
      </c>
    </row>
    <row r="11" spans="1:15" x14ac:dyDescent="0.25">
      <c r="A11" s="473" t="s">
        <v>52</v>
      </c>
      <c r="B11" s="336">
        <v>256</v>
      </c>
      <c r="C11" s="337">
        <f>B11/10</f>
        <v>25.6</v>
      </c>
      <c r="D11" s="338">
        <f>Statistik!C11</f>
        <v>0</v>
      </c>
      <c r="E11" s="339">
        <f>E12+D11</f>
        <v>17790</v>
      </c>
      <c r="F11" s="340">
        <f>D11/$E$11</f>
        <v>0</v>
      </c>
      <c r="G11" s="341">
        <f t="shared" ref="G11:G24" si="0">G12+F11</f>
        <v>1</v>
      </c>
      <c r="H11" s="342"/>
      <c r="I11" s="343"/>
      <c r="J11" s="343"/>
      <c r="M11" s="310" t="s">
        <v>215</v>
      </c>
      <c r="N11" s="343">
        <f ca="1">Statistik!C30/1000</f>
        <v>3.6126393388824347E-2</v>
      </c>
      <c r="O11" s="373" t="s">
        <v>114</v>
      </c>
    </row>
    <row r="12" spans="1:15" x14ac:dyDescent="0.25">
      <c r="A12" s="473"/>
      <c r="B12" s="344">
        <v>128</v>
      </c>
      <c r="C12" s="345">
        <f t="shared" ref="C12:C26" si="1">B12/10</f>
        <v>12.8</v>
      </c>
      <c r="D12" s="338">
        <f>Statistik!C12</f>
        <v>0</v>
      </c>
      <c r="E12" s="346">
        <f t="shared" ref="E12:E24" si="2">E13+D12</f>
        <v>17790</v>
      </c>
      <c r="F12" s="340">
        <f t="shared" ref="F12:F26" si="3">D12/$E$11</f>
        <v>0</v>
      </c>
      <c r="G12" s="347">
        <f t="shared" si="0"/>
        <v>1</v>
      </c>
      <c r="H12" s="342"/>
      <c r="I12" s="343">
        <f>(C11)^0.404*(C12)^0.595</f>
        <v>16.893470506338474</v>
      </c>
      <c r="J12" s="343">
        <f>F12*100/I12</f>
        <v>0</v>
      </c>
      <c r="M12" s="310" t="s">
        <v>216</v>
      </c>
      <c r="N12" s="375">
        <f>1/J32</f>
        <v>1513.046410618713</v>
      </c>
      <c r="O12" s="373" t="s">
        <v>217</v>
      </c>
    </row>
    <row r="13" spans="1:15" x14ac:dyDescent="0.25">
      <c r="A13" s="474"/>
      <c r="B13" s="344">
        <v>63</v>
      </c>
      <c r="C13" s="345">
        <f t="shared" si="1"/>
        <v>6.3</v>
      </c>
      <c r="D13" s="338">
        <f>Statistik!C13</f>
        <v>9740</v>
      </c>
      <c r="E13" s="346">
        <f t="shared" si="2"/>
        <v>17790</v>
      </c>
      <c r="F13" s="340">
        <f t="shared" si="3"/>
        <v>0.54749859471613271</v>
      </c>
      <c r="G13" s="347">
        <f t="shared" si="0"/>
        <v>1</v>
      </c>
      <c r="H13" s="342"/>
      <c r="I13" s="343">
        <f t="shared" ref="I13:I26" si="4">(C12)^0.404*(C13)^0.595</f>
        <v>8.3737589438823434</v>
      </c>
      <c r="J13" s="343">
        <f t="shared" ref="J13:J20" si="5">F13*100/I13</f>
        <v>6.5382655314686522</v>
      </c>
      <c r="M13" s="310" t="s">
        <v>218</v>
      </c>
      <c r="N13" s="310">
        <f ca="1">10.44/(9.81*N11)</f>
        <v>29.458245998490774</v>
      </c>
      <c r="O13" s="373" t="s">
        <v>219</v>
      </c>
    </row>
    <row r="14" spans="1:15" x14ac:dyDescent="0.25">
      <c r="A14" s="469" t="s">
        <v>53</v>
      </c>
      <c r="B14" s="348">
        <v>31.5</v>
      </c>
      <c r="C14" s="349">
        <f t="shared" si="1"/>
        <v>3.15</v>
      </c>
      <c r="D14" s="338">
        <f>Statistik!C14</f>
        <v>6920</v>
      </c>
      <c r="E14" s="346">
        <f t="shared" si="2"/>
        <v>8050</v>
      </c>
      <c r="F14" s="340">
        <f>D14/$E$11</f>
        <v>0.38898257448004497</v>
      </c>
      <c r="G14" s="347">
        <f t="shared" si="0"/>
        <v>0.45250140528386734</v>
      </c>
      <c r="H14" s="342"/>
      <c r="I14" s="343">
        <f t="shared" si="4"/>
        <v>4.1632104163180852</v>
      </c>
      <c r="J14" s="343">
        <f t="shared" si="5"/>
        <v>9.3433320822649772</v>
      </c>
    </row>
    <row r="15" spans="1:15" x14ac:dyDescent="0.25">
      <c r="A15" s="470"/>
      <c r="B15" s="348">
        <v>16</v>
      </c>
      <c r="C15" s="349">
        <f t="shared" si="1"/>
        <v>1.6</v>
      </c>
      <c r="D15" s="338">
        <f>Statistik!C15</f>
        <v>990</v>
      </c>
      <c r="E15" s="346">
        <f t="shared" si="2"/>
        <v>1130</v>
      </c>
      <c r="F15" s="340">
        <f t="shared" si="3"/>
        <v>5.5649241146711638E-2</v>
      </c>
      <c r="G15" s="347">
        <f t="shared" si="0"/>
        <v>6.3518830803822368E-2</v>
      </c>
      <c r="H15" s="342"/>
      <c r="I15" s="343">
        <f t="shared" si="4"/>
        <v>2.102659033821578</v>
      </c>
      <c r="J15" s="343">
        <f t="shared" si="5"/>
        <v>2.6466127057019446</v>
      </c>
      <c r="M15" s="310" t="s">
        <v>220</v>
      </c>
      <c r="N15" s="310">
        <f ca="1">N13/N12</f>
        <v>1.9469492668400531E-2</v>
      </c>
      <c r="O15" s="373" t="s">
        <v>221</v>
      </c>
    </row>
    <row r="16" spans="1:15" x14ac:dyDescent="0.25">
      <c r="A16" s="470"/>
      <c r="B16" s="348">
        <v>8</v>
      </c>
      <c r="C16" s="349">
        <f t="shared" si="1"/>
        <v>0.8</v>
      </c>
      <c r="D16" s="338">
        <f>Statistik!C16</f>
        <v>5</v>
      </c>
      <c r="E16" s="346">
        <f t="shared" si="2"/>
        <v>140</v>
      </c>
      <c r="F16" s="340">
        <f t="shared" si="3"/>
        <v>2.8105677346824059E-4</v>
      </c>
      <c r="G16" s="347">
        <f t="shared" si="0"/>
        <v>7.8695896571107354E-3</v>
      </c>
      <c r="H16" s="342"/>
      <c r="I16" s="343">
        <f t="shared" si="4"/>
        <v>1.0587733840216291</v>
      </c>
      <c r="J16" s="343">
        <f t="shared" si="5"/>
        <v>2.6545508010475168E-2</v>
      </c>
      <c r="M16" s="376" t="s">
        <v>223</v>
      </c>
    </row>
    <row r="17" spans="1:11" x14ac:dyDescent="0.25">
      <c r="A17" s="470"/>
      <c r="B17" s="348">
        <v>4</v>
      </c>
      <c r="C17" s="349">
        <f t="shared" si="1"/>
        <v>0.4</v>
      </c>
      <c r="D17" s="338">
        <f>Statistik!C17</f>
        <v>0</v>
      </c>
      <c r="E17" s="346">
        <f t="shared" si="2"/>
        <v>135</v>
      </c>
      <c r="F17" s="340">
        <f>D17/$E$11</f>
        <v>0</v>
      </c>
      <c r="G17" s="347">
        <f t="shared" si="0"/>
        <v>7.5885328836424954E-3</v>
      </c>
      <c r="H17" s="342"/>
      <c r="I17" s="343">
        <f t="shared" si="4"/>
        <v>0.52975376210591196</v>
      </c>
      <c r="J17" s="343">
        <f>F17*100/I17</f>
        <v>0</v>
      </c>
    </row>
    <row r="18" spans="1:11" x14ac:dyDescent="0.25">
      <c r="A18" s="471"/>
      <c r="B18" s="348">
        <v>2</v>
      </c>
      <c r="C18" s="349">
        <f t="shared" si="1"/>
        <v>0.2</v>
      </c>
      <c r="D18" s="338">
        <f>Statistik!C18</f>
        <v>5</v>
      </c>
      <c r="E18" s="346">
        <f t="shared" si="2"/>
        <v>135</v>
      </c>
      <c r="F18" s="340">
        <f t="shared" si="3"/>
        <v>2.8105677346824059E-4</v>
      </c>
      <c r="G18" s="347">
        <f t="shared" si="0"/>
        <v>7.5885328836424954E-3</v>
      </c>
      <c r="H18" s="342"/>
      <c r="I18" s="343">
        <f t="shared" si="4"/>
        <v>0.26506054336140555</v>
      </c>
      <c r="J18" s="343">
        <f t="shared" si="5"/>
        <v>0.10603493447345139</v>
      </c>
    </row>
    <row r="19" spans="1:11" x14ac:dyDescent="0.25">
      <c r="A19" s="472" t="s">
        <v>54</v>
      </c>
      <c r="B19" s="344">
        <v>1</v>
      </c>
      <c r="C19" s="345">
        <f t="shared" si="1"/>
        <v>0.1</v>
      </c>
      <c r="D19" s="338">
        <f>Statistik!C19</f>
        <v>5</v>
      </c>
      <c r="E19" s="346">
        <f t="shared" si="2"/>
        <v>130</v>
      </c>
      <c r="F19" s="340">
        <f t="shared" si="3"/>
        <v>2.8105677346824059E-4</v>
      </c>
      <c r="G19" s="347">
        <f t="shared" si="0"/>
        <v>7.3074761101742545E-3</v>
      </c>
      <c r="H19" s="342"/>
      <c r="I19" s="343">
        <f t="shared" si="4"/>
        <v>0.1326221665094986</v>
      </c>
      <c r="J19" s="343">
        <f t="shared" si="5"/>
        <v>0.21192292424819562</v>
      </c>
    </row>
    <row r="20" spans="1:11" x14ac:dyDescent="0.25">
      <c r="A20" s="473"/>
      <c r="B20" s="344">
        <v>0.5</v>
      </c>
      <c r="C20" s="345">
        <f t="shared" si="1"/>
        <v>0.05</v>
      </c>
      <c r="D20" s="338">
        <f>Statistik!C20</f>
        <v>10</v>
      </c>
      <c r="E20" s="346">
        <f t="shared" si="2"/>
        <v>125</v>
      </c>
      <c r="F20" s="340">
        <f t="shared" si="3"/>
        <v>5.6211354693648118E-4</v>
      </c>
      <c r="G20" s="347">
        <f t="shared" si="0"/>
        <v>7.0264193367060137E-3</v>
      </c>
      <c r="H20" s="342"/>
      <c r="I20" s="343">
        <f t="shared" si="4"/>
        <v>6.6357062528508273E-2</v>
      </c>
      <c r="J20" s="343">
        <f t="shared" si="5"/>
        <v>0.84710432547400116</v>
      </c>
    </row>
    <row r="21" spans="1:11" x14ac:dyDescent="0.25">
      <c r="A21" s="473"/>
      <c r="B21" s="350">
        <v>0.25</v>
      </c>
      <c r="C21" s="351">
        <f t="shared" si="1"/>
        <v>2.5000000000000001E-2</v>
      </c>
      <c r="D21" s="338">
        <f>Statistik!C21</f>
        <v>10</v>
      </c>
      <c r="E21" s="346">
        <f t="shared" si="2"/>
        <v>115</v>
      </c>
      <c r="F21" s="340">
        <f t="shared" si="3"/>
        <v>5.6211354693648118E-4</v>
      </c>
      <c r="G21" s="347">
        <f t="shared" si="0"/>
        <v>6.4643057897695328E-3</v>
      </c>
      <c r="H21" s="342"/>
      <c r="I21" s="343">
        <f t="shared" si="4"/>
        <v>3.3201536841859614E-2</v>
      </c>
      <c r="J21" s="343">
        <f>F21*100/I21</f>
        <v>1.6930347218981243</v>
      </c>
    </row>
    <row r="22" spans="1:11" x14ac:dyDescent="0.25">
      <c r="A22" s="473"/>
      <c r="B22" s="350">
        <v>0.125</v>
      </c>
      <c r="C22" s="351">
        <f t="shared" si="1"/>
        <v>1.2500000000000001E-2</v>
      </c>
      <c r="D22" s="338">
        <f>Statistik!C22</f>
        <v>30</v>
      </c>
      <c r="E22" s="346">
        <f t="shared" si="2"/>
        <v>105</v>
      </c>
      <c r="F22" s="340">
        <f t="shared" si="3"/>
        <v>1.6863406408094434E-3</v>
      </c>
      <c r="G22" s="347">
        <f t="shared" si="0"/>
        <v>5.902192242833052E-3</v>
      </c>
      <c r="H22" s="342"/>
      <c r="I22" s="343">
        <f t="shared" si="4"/>
        <v>1.6612279185622081E-2</v>
      </c>
      <c r="J22" s="343">
        <f>F22*100/I22</f>
        <v>10.151169637631483</v>
      </c>
    </row>
    <row r="23" spans="1:11" x14ac:dyDescent="0.25">
      <c r="A23" s="474"/>
      <c r="B23" s="350">
        <v>6.3E-2</v>
      </c>
      <c r="C23" s="351">
        <f t="shared" si="1"/>
        <v>6.3E-3</v>
      </c>
      <c r="D23" s="338">
        <f>Statistik!C23</f>
        <v>75</v>
      </c>
      <c r="E23" s="346">
        <f t="shared" si="2"/>
        <v>75</v>
      </c>
      <c r="F23" s="340">
        <f t="shared" si="3"/>
        <v>4.2158516020236085E-3</v>
      </c>
      <c r="G23" s="347">
        <f t="shared" si="0"/>
        <v>4.2158516020236085E-3</v>
      </c>
      <c r="H23" s="342"/>
      <c r="I23" s="343">
        <f t="shared" si="4"/>
        <v>8.3513997492220722E-3</v>
      </c>
      <c r="J23" s="343">
        <f t="shared" ref="J23:J25" si="6">F23*100/I23</f>
        <v>50.480778415813617</v>
      </c>
    </row>
    <row r="24" spans="1:11" x14ac:dyDescent="0.25">
      <c r="A24" s="352" t="s">
        <v>55</v>
      </c>
      <c r="B24" s="353">
        <v>3.1E-2</v>
      </c>
      <c r="C24" s="354">
        <f t="shared" si="1"/>
        <v>3.0999999999999999E-3</v>
      </c>
      <c r="D24" s="338">
        <f>Statistik!C24</f>
        <v>0</v>
      </c>
      <c r="E24" s="346">
        <f t="shared" si="2"/>
        <v>0</v>
      </c>
      <c r="F24" s="340">
        <f t="shared" si="3"/>
        <v>0</v>
      </c>
      <c r="G24" s="347">
        <f t="shared" si="0"/>
        <v>0</v>
      </c>
      <c r="H24" s="342"/>
      <c r="I24" s="343">
        <f t="shared" si="4"/>
        <v>4.1523484406827604E-3</v>
      </c>
      <c r="J24" s="343">
        <f t="shared" si="6"/>
        <v>0</v>
      </c>
    </row>
    <row r="25" spans="1:11" x14ac:dyDescent="0.25">
      <c r="A25" s="352" t="s">
        <v>56</v>
      </c>
      <c r="B25" s="355">
        <v>3.8999999999999998E-3</v>
      </c>
      <c r="C25" s="356">
        <f t="shared" si="1"/>
        <v>3.8999999999999999E-4</v>
      </c>
      <c r="D25" s="338">
        <f>Statistik!C25</f>
        <v>0</v>
      </c>
      <c r="E25" s="346">
        <f>E26+D25</f>
        <v>0</v>
      </c>
      <c r="F25" s="340">
        <f t="shared" si="3"/>
        <v>0</v>
      </c>
      <c r="G25" s="347">
        <f>G26+F25</f>
        <v>0</v>
      </c>
      <c r="H25" s="342"/>
      <c r="I25" s="343">
        <f t="shared" si="4"/>
        <v>9.0822523688901678E-4</v>
      </c>
      <c r="J25" s="343">
        <f t="shared" si="6"/>
        <v>0</v>
      </c>
    </row>
    <row r="26" spans="1:11" ht="13.8" thickBot="1" x14ac:dyDescent="0.3">
      <c r="A26" s="357" t="s">
        <v>57</v>
      </c>
      <c r="B26" s="358">
        <v>6.0000000000000002E-5</v>
      </c>
      <c r="C26" s="359">
        <f t="shared" si="1"/>
        <v>6.0000000000000002E-6</v>
      </c>
      <c r="D26" s="360">
        <f>Statistik!C26</f>
        <v>0</v>
      </c>
      <c r="E26" s="361">
        <f>D26</f>
        <v>0</v>
      </c>
      <c r="F26" s="362">
        <f t="shared" si="3"/>
        <v>0</v>
      </c>
      <c r="G26" s="363">
        <f>F26</f>
        <v>0</v>
      </c>
      <c r="H26" s="342"/>
      <c r="I26" s="343">
        <f t="shared" si="4"/>
        <v>3.279367552225615E-5</v>
      </c>
      <c r="J26" s="343"/>
    </row>
    <row r="27" spans="1:11" ht="14.4" x14ac:dyDescent="0.3">
      <c r="I27" s="365" t="s">
        <v>206</v>
      </c>
      <c r="J27" s="366">
        <f>100/SUM(J11:J26)</f>
        <v>1.2188462771654798</v>
      </c>
    </row>
    <row r="28" spans="1:11" ht="14.4" x14ac:dyDescent="0.3">
      <c r="I28" s="367" t="s">
        <v>207</v>
      </c>
      <c r="J28" s="368">
        <v>6.1</v>
      </c>
      <c r="K28" s="310" t="s">
        <v>208</v>
      </c>
    </row>
    <row r="29" spans="1:11" x14ac:dyDescent="0.25">
      <c r="I29" s="369" t="s">
        <v>209</v>
      </c>
      <c r="J29" s="343">
        <f>[1]Daten!$L$14</f>
        <v>0.1778257819846718</v>
      </c>
      <c r="K29" s="310" t="s">
        <v>222</v>
      </c>
    </row>
    <row r="30" spans="1:11" x14ac:dyDescent="0.25">
      <c r="I30" s="369" t="s">
        <v>210</v>
      </c>
      <c r="J30" s="367">
        <f>J29/(1-J29)</f>
        <v>0.21628722731531397</v>
      </c>
    </row>
    <row r="31" spans="1:11" x14ac:dyDescent="0.25">
      <c r="I31" s="367">
        <f>1.99*10^4</f>
        <v>19900</v>
      </c>
      <c r="J31" s="369"/>
    </row>
    <row r="32" spans="1:11" ht="14.4" x14ac:dyDescent="0.3">
      <c r="I32" s="370" t="s">
        <v>211</v>
      </c>
      <c r="J32" s="371">
        <f>I31*(J27/100)^2*(1/J28^2)*(J30^3/(1+J30))</f>
        <v>6.6091825933553572E-4</v>
      </c>
      <c r="K32" s="372" t="s">
        <v>212</v>
      </c>
    </row>
  </sheetData>
  <mergeCells count="14">
    <mergeCell ref="A14:A18"/>
    <mergeCell ref="A19:A23"/>
    <mergeCell ref="D7:G7"/>
    <mergeCell ref="D8:G8"/>
    <mergeCell ref="I8:J8"/>
    <mergeCell ref="D9:G9"/>
    <mergeCell ref="I9:J9"/>
    <mergeCell ref="A11:A13"/>
    <mergeCell ref="D6:G6"/>
    <mergeCell ref="D1:G1"/>
    <mergeCell ref="D2:G2"/>
    <mergeCell ref="D3:G3"/>
    <mergeCell ref="D4:G4"/>
    <mergeCell ref="D5:G5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50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4">
        <f>Statistik!F11</f>
        <v>1</v>
      </c>
      <c r="C3" s="38"/>
      <c r="D3" s="253">
        <f t="shared" ref="D3:D16" si="0">-LOG((A3/1),2)</f>
        <v>-7.965784284662087</v>
      </c>
      <c r="E3" s="251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4">
        <f>Statistik!F12</f>
        <v>1</v>
      </c>
      <c r="C4" s="38">
        <f t="shared" ref="C4:C17" si="1">B3-B4</f>
        <v>0</v>
      </c>
      <c r="D4" s="253">
        <f t="shared" si="0"/>
        <v>-6.9657842846620879</v>
      </c>
      <c r="E4" s="252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4">
        <f>Statistik!F13</f>
        <v>1</v>
      </c>
      <c r="C5" s="38">
        <f t="shared" si="1"/>
        <v>0</v>
      </c>
      <c r="D5" s="253">
        <f t="shared" si="0"/>
        <v>-5.9772799234999168</v>
      </c>
      <c r="E5" s="252">
        <f t="shared" si="2"/>
        <v>-6.4715321040810023</v>
      </c>
      <c r="F5" s="29">
        <f t="shared" si="3"/>
        <v>0</v>
      </c>
      <c r="G5" s="28">
        <f t="shared" si="4"/>
        <v>0</v>
      </c>
      <c r="H5" s="30"/>
      <c r="I5" s="30"/>
    </row>
    <row r="6" spans="1:9" x14ac:dyDescent="0.25">
      <c r="A6" s="37">
        <f>Statistik!B14</f>
        <v>31.5</v>
      </c>
      <c r="B6" s="254">
        <f>Statistik!F14</f>
        <v>0.45250140528386734</v>
      </c>
      <c r="C6" s="38">
        <f t="shared" si="1"/>
        <v>0.5474985947161326</v>
      </c>
      <c r="D6" s="253">
        <f t="shared" si="0"/>
        <v>-4.9772799234999168</v>
      </c>
      <c r="E6" s="252">
        <f t="shared" si="2"/>
        <v>-5.4772799234999168</v>
      </c>
      <c r="F6" s="29">
        <f t="shared" si="3"/>
        <v>-2.9988030609830907</v>
      </c>
      <c r="G6" s="28">
        <f t="shared" si="4"/>
        <v>0.17422605936222327</v>
      </c>
      <c r="I6" s="30"/>
    </row>
    <row r="7" spans="1:9" x14ac:dyDescent="0.25">
      <c r="A7" s="37">
        <f>Statistik!B15</f>
        <v>16</v>
      </c>
      <c r="B7" s="254">
        <f>Statistik!F15</f>
        <v>6.3518830803822368E-2</v>
      </c>
      <c r="C7" s="38">
        <f t="shared" si="1"/>
        <v>0.38898257448004497</v>
      </c>
      <c r="D7" s="253">
        <f t="shared" si="0"/>
        <v>-4</v>
      </c>
      <c r="E7" s="252">
        <f t="shared" si="2"/>
        <v>-4.4886399617499588</v>
      </c>
      <c r="F7" s="29">
        <f t="shared" si="3"/>
        <v>-1.7460027282355095</v>
      </c>
      <c r="G7" s="28">
        <f t="shared" si="4"/>
        <v>7.0104114318977964E-2</v>
      </c>
      <c r="I7" s="30"/>
    </row>
    <row r="8" spans="1:9" x14ac:dyDescent="0.25">
      <c r="A8" s="37">
        <f>Statistik!B16</f>
        <v>8</v>
      </c>
      <c r="B8" s="254">
        <f>Statistik!F16</f>
        <v>7.8695896571107354E-3</v>
      </c>
      <c r="C8" s="38">
        <f t="shared" si="1"/>
        <v>5.5649241146711631E-2</v>
      </c>
      <c r="D8" s="253">
        <f t="shared" si="0"/>
        <v>-3</v>
      </c>
      <c r="E8" s="252">
        <f t="shared" si="2"/>
        <v>-3.5</v>
      </c>
      <c r="F8" s="29">
        <f t="shared" si="3"/>
        <v>-0.19477234401349069</v>
      </c>
      <c r="G8" s="28">
        <f t="shared" si="4"/>
        <v>0.1111340181435396</v>
      </c>
      <c r="I8" s="30"/>
    </row>
    <row r="9" spans="1:9" x14ac:dyDescent="0.25">
      <c r="A9" s="37">
        <f>Statistik!B17</f>
        <v>4</v>
      </c>
      <c r="B9" s="254">
        <f>Statistik!F17</f>
        <v>7.5885328836424954E-3</v>
      </c>
      <c r="C9" s="38">
        <f t="shared" si="1"/>
        <v>2.8105677346823999E-4</v>
      </c>
      <c r="D9" s="253">
        <f t="shared" si="0"/>
        <v>-2</v>
      </c>
      <c r="E9" s="252">
        <f t="shared" si="2"/>
        <v>-2.5</v>
      </c>
      <c r="F9" s="29">
        <f t="shared" si="3"/>
        <v>-7.0264193367059998E-4</v>
      </c>
      <c r="G9" s="28">
        <f t="shared" si="4"/>
        <v>1.6367007359209707E-3</v>
      </c>
      <c r="I9" s="30"/>
    </row>
    <row r="10" spans="1:9" x14ac:dyDescent="0.25">
      <c r="A10" s="37">
        <f>Statistik!B18</f>
        <v>2</v>
      </c>
      <c r="B10" s="254">
        <f>Statistik!F18</f>
        <v>7.5885328836424954E-3</v>
      </c>
      <c r="C10" s="38">
        <f t="shared" si="1"/>
        <v>0</v>
      </c>
      <c r="D10" s="253">
        <f t="shared" si="0"/>
        <v>-1</v>
      </c>
      <c r="E10" s="252">
        <f t="shared" si="2"/>
        <v>-1.5</v>
      </c>
      <c r="F10" s="29">
        <f t="shared" si="3"/>
        <v>0</v>
      </c>
      <c r="G10" s="28">
        <f t="shared" si="4"/>
        <v>0</v>
      </c>
      <c r="I10" s="30"/>
    </row>
    <row r="11" spans="1:9" x14ac:dyDescent="0.25">
      <c r="A11" s="37">
        <f>Statistik!B19</f>
        <v>1</v>
      </c>
      <c r="B11" s="254">
        <f>Statistik!F19</f>
        <v>7.3074761101742545E-3</v>
      </c>
      <c r="C11" s="38">
        <f t="shared" si="1"/>
        <v>2.8105677346824086E-4</v>
      </c>
      <c r="D11" s="253">
        <f t="shared" si="0"/>
        <v>0</v>
      </c>
      <c r="E11" s="252">
        <f t="shared" si="2"/>
        <v>-0.5</v>
      </c>
      <c r="F11" s="29">
        <f t="shared" si="3"/>
        <v>-1.4052838673412043E-4</v>
      </c>
      <c r="G11" s="28">
        <f t="shared" si="4"/>
        <v>5.4738770087386385E-3</v>
      </c>
      <c r="I11" s="30"/>
    </row>
    <row r="12" spans="1:9" x14ac:dyDescent="0.25">
      <c r="A12" s="37">
        <f>Statistik!B20</f>
        <v>0.5</v>
      </c>
      <c r="B12" s="254">
        <f>Statistik!F20</f>
        <v>7.0264193367060137E-3</v>
      </c>
      <c r="C12" s="38">
        <f t="shared" si="1"/>
        <v>2.8105677346824086E-4</v>
      </c>
      <c r="D12" s="253">
        <f t="shared" si="0"/>
        <v>1</v>
      </c>
      <c r="E12" s="252">
        <f t="shared" si="2"/>
        <v>0.5</v>
      </c>
      <c r="F12" s="29">
        <f t="shared" si="3"/>
        <v>1.4052838673412043E-4</v>
      </c>
      <c r="G12" s="28">
        <f t="shared" si="4"/>
        <v>8.2356354655521921E-3</v>
      </c>
      <c r="I12" s="30"/>
    </row>
    <row r="13" spans="1:9" x14ac:dyDescent="0.25">
      <c r="A13" s="37">
        <f>Statistik!B21</f>
        <v>0.25</v>
      </c>
      <c r="B13" s="254">
        <f>Statistik!F21</f>
        <v>6.4643057897695328E-3</v>
      </c>
      <c r="C13" s="38">
        <f t="shared" si="1"/>
        <v>5.6211354693648085E-4</v>
      </c>
      <c r="D13" s="253">
        <f t="shared" si="0"/>
        <v>2</v>
      </c>
      <c r="E13" s="252">
        <f t="shared" si="2"/>
        <v>1.5</v>
      </c>
      <c r="F13" s="29">
        <f t="shared" si="3"/>
        <v>8.4317032040472127E-4</v>
      </c>
      <c r="G13" s="28">
        <f t="shared" si="4"/>
        <v>2.3119014938604424E-2</v>
      </c>
    </row>
    <row r="14" spans="1:9" x14ac:dyDescent="0.25">
      <c r="A14" s="37">
        <f>Statistik!B22</f>
        <v>0.125</v>
      </c>
      <c r="B14" s="254">
        <f>Statistik!F22</f>
        <v>5.902192242833052E-3</v>
      </c>
      <c r="C14" s="38">
        <f t="shared" si="1"/>
        <v>5.6211354693648085E-4</v>
      </c>
      <c r="D14" s="253">
        <f t="shared" si="0"/>
        <v>3</v>
      </c>
      <c r="E14" s="252">
        <f t="shared" si="2"/>
        <v>2.5</v>
      </c>
      <c r="F14" s="29">
        <f t="shared" si="3"/>
        <v>1.4052838673412021E-3</v>
      </c>
      <c r="G14" s="28">
        <f t="shared" si="4"/>
        <v>3.089098603997744E-2</v>
      </c>
    </row>
    <row r="15" spans="1:9" x14ac:dyDescent="0.25">
      <c r="A15" s="37">
        <f>Statistik!B23</f>
        <v>6.3E-2</v>
      </c>
      <c r="B15" s="254">
        <f>Statistik!F23</f>
        <v>4.2158516020236085E-3</v>
      </c>
      <c r="C15" s="38">
        <f t="shared" si="1"/>
        <v>1.6863406408094434E-3</v>
      </c>
      <c r="D15" s="253">
        <f t="shared" si="0"/>
        <v>3.9885043611621707</v>
      </c>
      <c r="E15" s="252">
        <f t="shared" si="2"/>
        <v>3.4942521805810856</v>
      </c>
      <c r="F15" s="29">
        <f t="shared" si="3"/>
        <v>5.8924994613509026E-3</v>
      </c>
      <c r="G15" s="28">
        <f t="shared" si="4"/>
        <v>0.11919851441432242</v>
      </c>
    </row>
    <row r="16" spans="1:9" x14ac:dyDescent="0.25">
      <c r="A16" s="37">
        <f>Statistik!B24</f>
        <v>3.1E-2</v>
      </c>
      <c r="B16" s="254">
        <f>Statistik!F24</f>
        <v>0</v>
      </c>
      <c r="C16" s="38">
        <f t="shared" si="1"/>
        <v>4.2158516020236085E-3</v>
      </c>
      <c r="D16" s="253">
        <f t="shared" si="0"/>
        <v>5.0115879742752121</v>
      </c>
      <c r="E16" s="252">
        <f t="shared" si="2"/>
        <v>4.5000461677186916</v>
      </c>
      <c r="F16" s="29">
        <f t="shared" si="3"/>
        <v>1.8971526845357047E-2</v>
      </c>
      <c r="G16" s="28">
        <f t="shared" si="4"/>
        <v>0.37356073572912402</v>
      </c>
    </row>
    <row r="17" spans="1:8" x14ac:dyDescent="0.25">
      <c r="A17" s="37">
        <f>Statistik!B25</f>
        <v>3.8999999999999998E-3</v>
      </c>
      <c r="B17" s="254">
        <f>Statistik!F25</f>
        <v>0</v>
      </c>
      <c r="C17" s="38">
        <f t="shared" si="1"/>
        <v>0</v>
      </c>
      <c r="D17" s="253">
        <f t="shared" ref="D17:D18" si="5">-LOG((A17/1),2)</f>
        <v>8.0023101606872018</v>
      </c>
      <c r="E17" s="252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4">
        <f>Statistik!F26</f>
        <v>0</v>
      </c>
      <c r="C18" s="38">
        <f>B17-B18</f>
        <v>0</v>
      </c>
      <c r="D18" s="253">
        <f t="shared" si="5"/>
        <v>14.024677973715656</v>
      </c>
      <c r="E18" s="252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-4.9131682946713076</v>
      </c>
      <c r="G19" s="3"/>
    </row>
    <row r="20" spans="1:8" x14ac:dyDescent="0.25">
      <c r="G20" s="33">
        <f>SUM(G3:G18)</f>
        <v>0.91757965615698089</v>
      </c>
    </row>
    <row r="21" spans="1:8" ht="18" thickBot="1" x14ac:dyDescent="0.35">
      <c r="C21" s="41" t="s">
        <v>75</v>
      </c>
      <c r="F21" s="42"/>
      <c r="G21" s="40">
        <f>SQRT(G20)</f>
        <v>0.95790378230643858</v>
      </c>
      <c r="H21" s="250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2.8284271247461898</v>
      </c>
      <c r="S6" s="54" t="s">
        <v>85</v>
      </c>
      <c r="T6" s="55">
        <f>'Berechnung_Yu&amp;Stand'!J1092*100</f>
        <v>0.75885328836424959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0.34366319513623184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</v>
      </c>
      <c r="G20" s="87">
        <f>Statistik!E13</f>
        <v>0.54749859471613271</v>
      </c>
      <c r="H20" s="87">
        <f>Statistik!E14</f>
        <v>0.38898257448004497</v>
      </c>
      <c r="I20" s="87">
        <f>Statistik!E15</f>
        <v>5.5649241146711638E-2</v>
      </c>
      <c r="J20" s="87">
        <f>Statistik!E16</f>
        <v>2.8105677346824059E-4</v>
      </c>
      <c r="K20" s="87">
        <f>Statistik!E17</f>
        <v>0</v>
      </c>
      <c r="L20" s="87">
        <f>Statistik!E18</f>
        <v>2.8105677346824059E-4</v>
      </c>
      <c r="M20" s="87">
        <f>Statistik!E19</f>
        <v>2.8105677346824059E-4</v>
      </c>
      <c r="N20" s="87">
        <f>Statistik!E20</f>
        <v>5.6211354693648118E-4</v>
      </c>
      <c r="O20" s="87">
        <f>Statistik!E21</f>
        <v>5.6211354693648118E-4</v>
      </c>
      <c r="P20" s="87">
        <f>Statistik!E22</f>
        <v>1.6863406408094434E-3</v>
      </c>
      <c r="Q20" s="87">
        <f>Statistik!E23</f>
        <v>4.2158516020236085E-3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</v>
      </c>
      <c r="G15" s="124">
        <f>'Eintrag_Yu&amp;Stand'!G20</f>
        <v>0.54749859471613271</v>
      </c>
      <c r="H15" s="124">
        <f>'Eintrag_Yu&amp;Stand'!H20</f>
        <v>0.38898257448004497</v>
      </c>
      <c r="I15" s="124">
        <f>'Eintrag_Yu&amp;Stand'!I20</f>
        <v>5.5649241146711638E-2</v>
      </c>
      <c r="J15" s="124">
        <f>'Eintrag_Yu&amp;Stand'!J20</f>
        <v>2.8105677346824059E-4</v>
      </c>
      <c r="K15" s="125">
        <f>'Eintrag_Yu&amp;Stand'!K20</f>
        <v>0</v>
      </c>
      <c r="L15" s="124">
        <f>'Eintrag_Yu&amp;Stand'!L20</f>
        <v>2.8105677346824059E-4</v>
      </c>
      <c r="M15" s="124">
        <f>'Eintrag_Yu&amp;Stand'!M20</f>
        <v>2.8105677346824059E-4</v>
      </c>
      <c r="N15" s="124">
        <f>'Eintrag_Yu&amp;Stand'!N20</f>
        <v>5.6211354693648118E-4</v>
      </c>
      <c r="O15" s="124">
        <f>'Eintrag_Yu&amp;Stand'!O20</f>
        <v>5.6211354693648118E-4</v>
      </c>
      <c r="P15" s="124">
        <f>'Eintrag_Yu&amp;Stand'!P20</f>
        <v>1.6863406408094434E-3</v>
      </c>
      <c r="Q15" s="124">
        <f>'Eintrag_Yu&amp;Stand'!Q20</f>
        <v>4.2158516020236085E-3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0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0</v>
      </c>
      <c r="G295" s="178">
        <f t="shared" si="153"/>
        <v>-8.2294556876624694E-2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0</v>
      </c>
      <c r="G296" s="178">
        <f t="shared" si="156"/>
        <v>-2.9823892403631352E-2</v>
      </c>
      <c r="H296" s="178">
        <f t="shared" si="156"/>
        <v>-7.9992831815116506E-3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0</v>
      </c>
      <c r="G297" s="178">
        <f t="shared" si="156"/>
        <v>-1.9195821638453732E-4</v>
      </c>
      <c r="H297" s="178">
        <f t="shared" si="156"/>
        <v>-1.0701539804260725E-4</v>
      </c>
      <c r="I297" s="178">
        <f t="shared" si="156"/>
        <v>-6.0438163425254931E-6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0</v>
      </c>
      <c r="G298" s="179">
        <f t="shared" si="156"/>
        <v>0</v>
      </c>
      <c r="H298" s="179">
        <f t="shared" si="156"/>
        <v>0</v>
      </c>
      <c r="I298" s="179">
        <f t="shared" si="156"/>
        <v>0</v>
      </c>
      <c r="J298" s="179">
        <f t="shared" si="156"/>
        <v>0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0</v>
      </c>
      <c r="G299" s="179">
        <f t="shared" si="156"/>
        <v>-2.0970813083685824E-4</v>
      </c>
      <c r="H299" s="179">
        <f t="shared" si="156"/>
        <v>-1.4605772266951939E-4</v>
      </c>
      <c r="I299" s="179">
        <f t="shared" si="156"/>
        <v>-1.9563731743754432E-5</v>
      </c>
      <c r="J299" s="179">
        <f t="shared" si="156"/>
        <v>-7.8075154101319281E-8</v>
      </c>
      <c r="K299" s="179">
        <f t="shared" si="156"/>
        <v>0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0</v>
      </c>
      <c r="G300" s="179">
        <f t="shared" si="160"/>
        <v>-2.1097488764132722E-4</v>
      </c>
      <c r="H300" s="179">
        <f t="shared" si="160"/>
        <v>-1.4899181369518058E-4</v>
      </c>
      <c r="I300" s="179">
        <f t="shared" si="160"/>
        <v>-2.0911706705961431E-5</v>
      </c>
      <c r="J300" s="179">
        <f t="shared" si="160"/>
        <v>-9.8806725978557736E-8</v>
      </c>
      <c r="K300" s="179">
        <f t="shared" si="160"/>
        <v>0</v>
      </c>
      <c r="L300" s="179">
        <f t="shared" si="160"/>
        <v>-3.0524324962249962E-8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0</v>
      </c>
      <c r="G301" s="179">
        <f t="shared" si="160"/>
        <v>-4.2278380078629619E-4</v>
      </c>
      <c r="H301" s="179">
        <f t="shared" si="160"/>
        <v>-2.9978361857864151E-4</v>
      </c>
      <c r="I301" s="179">
        <f t="shared" si="160"/>
        <v>-4.2640369602596018E-5</v>
      </c>
      <c r="J301" s="179">
        <f t="shared" si="160"/>
        <v>-2.112293606662771E-7</v>
      </c>
      <c r="K301" s="179">
        <f t="shared" si="160"/>
        <v>0</v>
      </c>
      <c r="L301" s="179">
        <f t="shared" si="160"/>
        <v>-1.5615030820263856E-7</v>
      </c>
      <c r="M301" s="179">
        <f t="shared" si="160"/>
        <v>-6.1048649924499924E-8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0</v>
      </c>
      <c r="G302" s="179">
        <f t="shared" si="160"/>
        <v>-4.2308831926896523E-4</v>
      </c>
      <c r="H302" s="179">
        <f t="shared" si="160"/>
        <v>-3.003761705791755E-4</v>
      </c>
      <c r="I302" s="179">
        <f t="shared" si="160"/>
        <v>-4.2891222053546049E-5</v>
      </c>
      <c r="J302" s="179">
        <f t="shared" si="160"/>
        <v>-2.1535540203331321E-7</v>
      </c>
      <c r="K302" s="179">
        <f t="shared" si="160"/>
        <v>0</v>
      </c>
      <c r="L302" s="179">
        <f t="shared" si="160"/>
        <v>-1.9761345195711547E-7</v>
      </c>
      <c r="M302" s="179">
        <f t="shared" si="160"/>
        <v>-1.5615030820263856E-7</v>
      </c>
      <c r="N302" s="179">
        <f t="shared" si="160"/>
        <v>-1.2209729984899985E-7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0</v>
      </c>
      <c r="G303" s="179">
        <f t="shared" si="160"/>
        <v>-1.2696357286845511E-3</v>
      </c>
      <c r="H303" s="179">
        <f t="shared" si="160"/>
        <v>-9.0177756755890318E-4</v>
      </c>
      <c r="I303" s="179">
        <f t="shared" si="160"/>
        <v>-1.289219261649132E-4</v>
      </c>
      <c r="J303" s="179">
        <f t="shared" si="160"/>
        <v>-6.4986700081130357E-7</v>
      </c>
      <c r="K303" s="179">
        <f t="shared" si="160"/>
        <v>0</v>
      </c>
      <c r="L303" s="179">
        <f t="shared" si="160"/>
        <v>-6.3368808199883113E-7</v>
      </c>
      <c r="M303" s="179">
        <f t="shared" si="160"/>
        <v>-5.9284035587134631E-7</v>
      </c>
      <c r="N303" s="179">
        <f t="shared" si="160"/>
        <v>-9.369018492158311E-7</v>
      </c>
      <c r="O303" s="179">
        <f t="shared" si="160"/>
        <v>-3.6629189954699952E-7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0</v>
      </c>
      <c r="G304" s="179">
        <f t="shared" si="164"/>
        <v>-3.1744953872920906E-3</v>
      </c>
      <c r="H304" s="179">
        <f t="shared" si="164"/>
        <v>-2.25509761393989E-3</v>
      </c>
      <c r="I304" s="179">
        <f t="shared" si="164"/>
        <v>-3.2253039866469931E-4</v>
      </c>
      <c r="J304" s="179">
        <f t="shared" si="164"/>
        <v>-1.6277814402308708E-6</v>
      </c>
      <c r="K304" s="179">
        <f t="shared" si="164"/>
        <v>0</v>
      </c>
      <c r="L304" s="179">
        <f t="shared" si="164"/>
        <v>-1.6149796250218601E-6</v>
      </c>
      <c r="M304" s="179">
        <f t="shared" si="164"/>
        <v>-1.5836047494896597E-6</v>
      </c>
      <c r="N304" s="179">
        <f t="shared" si="164"/>
        <v>-2.9601967721479976E-6</v>
      </c>
      <c r="O304" s="179">
        <f t="shared" si="164"/>
        <v>-2.3308992145681748E-6</v>
      </c>
      <c r="P304" s="179">
        <f t="shared" si="164"/>
        <v>-2.6864943775458724E-6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0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0</v>
      </c>
      <c r="G422" s="179">
        <f t="shared" si="255"/>
        <v>-2.2282568673668663E-3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0</v>
      </c>
      <c r="G423" s="179">
        <f t="shared" si="258"/>
        <v>-6.506773632579039E-3</v>
      </c>
      <c r="H423" s="179">
        <f t="shared" si="258"/>
        <v>-4.343854233828266E-4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0</v>
      </c>
      <c r="G424" s="179">
        <f t="shared" si="258"/>
        <v>-5.8282667791310451E-5</v>
      </c>
      <c r="H424" s="179">
        <f t="shared" si="258"/>
        <v>-1.8451504218568529E-5</v>
      </c>
      <c r="I424" s="179">
        <f t="shared" si="258"/>
        <v>-5.7160039922627309E-8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0</v>
      </c>
      <c r="G425" s="179">
        <f t="shared" si="258"/>
        <v>0</v>
      </c>
      <c r="H425" s="179">
        <f t="shared" si="258"/>
        <v>0</v>
      </c>
      <c r="I425" s="179">
        <f t="shared" si="258"/>
        <v>0</v>
      </c>
      <c r="J425" s="179">
        <f t="shared" si="258"/>
        <v>0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0</v>
      </c>
      <c r="G426" s="179">
        <f t="shared" si="258"/>
        <v>-6.9511662991455903E-5</v>
      </c>
      <c r="H426" s="179">
        <f t="shared" si="258"/>
        <v>-3.3657855960849807E-5</v>
      </c>
      <c r="I426" s="179">
        <f t="shared" si="258"/>
        <v>-6.025295701172794E-7</v>
      </c>
      <c r="J426" s="179">
        <f t="shared" si="258"/>
        <v>0</v>
      </c>
      <c r="K426" s="179">
        <f t="shared" si="258"/>
        <v>0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0</v>
      </c>
      <c r="G427" s="179">
        <f t="shared" si="262"/>
        <v>-7.0459530409036893E-5</v>
      </c>
      <c r="H427" s="179">
        <f t="shared" si="262"/>
        <v>-3.5080117942040557E-5</v>
      </c>
      <c r="I427" s="179">
        <f t="shared" si="262"/>
        <v>-6.8697453291865402E-7</v>
      </c>
      <c r="J427" s="179">
        <f t="shared" si="262"/>
        <v>0</v>
      </c>
      <c r="K427" s="179">
        <f t="shared" si="262"/>
        <v>0</v>
      </c>
      <c r="L427" s="179">
        <f t="shared" si="262"/>
        <v>0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0</v>
      </c>
      <c r="G428" s="179">
        <f t="shared" si="262"/>
        <v>-1.4153275822646389E-4</v>
      </c>
      <c r="H428" s="179">
        <f t="shared" si="262"/>
        <v>-7.106552506884173E-5</v>
      </c>
      <c r="I428" s="179">
        <f t="shared" si="262"/>
        <v>-1.4232144580871302E-6</v>
      </c>
      <c r="J428" s="179">
        <f t="shared" si="262"/>
        <v>3.5224044142883351E-11</v>
      </c>
      <c r="K428" s="179">
        <f t="shared" si="262"/>
        <v>0</v>
      </c>
      <c r="L428" s="179">
        <f t="shared" si="262"/>
        <v>1.9643785778396521E-11</v>
      </c>
      <c r="M428" s="179">
        <f t="shared" si="262"/>
        <v>2.930833201180706E-12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0</v>
      </c>
      <c r="G429" s="179">
        <f t="shared" si="262"/>
        <v>-1.4180648166432999E-4</v>
      </c>
      <c r="H429" s="179">
        <f t="shared" si="262"/>
        <v>-7.1411690665066315E-5</v>
      </c>
      <c r="I429" s="179">
        <f t="shared" si="262"/>
        <v>-1.4421506060764717E-6</v>
      </c>
      <c r="J429" s="179">
        <f t="shared" si="262"/>
        <v>3.6673223512861525E-11</v>
      </c>
      <c r="K429" s="179">
        <f t="shared" si="262"/>
        <v>0</v>
      </c>
      <c r="L429" s="179">
        <f t="shared" si="262"/>
        <v>3.0894199359958949E-11</v>
      </c>
      <c r="M429" s="179">
        <f t="shared" si="262"/>
        <v>1.9643785778396521E-11</v>
      </c>
      <c r="N429" s="179">
        <f t="shared" si="262"/>
        <v>0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0</v>
      </c>
      <c r="G430" s="179">
        <f t="shared" si="262"/>
        <v>-4.2490134048779832E-4</v>
      </c>
      <c r="H430" s="179">
        <f t="shared" si="262"/>
        <v>-2.1402812945347553E-4</v>
      </c>
      <c r="I430" s="179">
        <f t="shared" si="262"/>
        <v>-4.2583493235496725E-6</v>
      </c>
      <c r="J430" s="179">
        <f t="shared" si="262"/>
        <v>5.574175193554697E-10</v>
      </c>
      <c r="K430" s="179">
        <f t="shared" si="262"/>
        <v>0</v>
      </c>
      <c r="L430" s="179">
        <f t="shared" si="262"/>
        <v>5.2836066214325016E-10</v>
      </c>
      <c r="M430" s="179">
        <f t="shared" si="262"/>
        <v>4.6341299039938409E-10</v>
      </c>
      <c r="N430" s="179">
        <f t="shared" si="262"/>
        <v>4.7145085868151636E-10</v>
      </c>
      <c r="O430" s="179">
        <f t="shared" si="262"/>
        <v>7.0339996828336918E-11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0</v>
      </c>
      <c r="G431" s="179">
        <f t="shared" si="264"/>
        <v>-1.057736931090302E-3</v>
      </c>
      <c r="H431" s="179">
        <f t="shared" si="264"/>
        <v>-5.3201846080497002E-4</v>
      </c>
      <c r="I431" s="179">
        <f t="shared" si="264"/>
        <v>-1.0165945266638128E-5</v>
      </c>
      <c r="J431" s="179">
        <f t="shared" si="264"/>
        <v>3.9203839235310224E-9</v>
      </c>
      <c r="K431" s="179">
        <f t="shared" si="264"/>
        <v>0</v>
      </c>
      <c r="L431" s="179">
        <f t="shared" si="264"/>
        <v>3.8497242132233692E-9</v>
      </c>
      <c r="M431" s="179">
        <f t="shared" si="264"/>
        <v>3.6956106092075951E-9</v>
      </c>
      <c r="N431" s="179">
        <f t="shared" si="264"/>
        <v>6.0086196662729933E-9</v>
      </c>
      <c r="O431" s="179">
        <f t="shared" si="264"/>
        <v>3.7947392019486901E-9</v>
      </c>
      <c r="P431" s="179">
        <f t="shared" si="264"/>
        <v>1.1335165424507771E-9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1.6666666666666667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1.5701167903043824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1.5352464793876746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1.5349352980644815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1.5349352980644815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1.619379047779625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1.6445557464040941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1.3655231864139352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1.42746497065695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1.4225407865847901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1.4858872312119193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1.5093008952122158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1.5563357754035667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1.5950610470906343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0.11364960201778392</v>
      </c>
      <c r="G552" s="175">
        <f t="shared" si="358"/>
        <v>6.6266687135897798E-2</v>
      </c>
      <c r="H552" s="175">
        <f t="shared" si="358"/>
        <v>1.994313541222701E-2</v>
      </c>
      <c r="I552" s="175">
        <f t="shared" si="358"/>
        <v>5.3468653346555282E-3</v>
      </c>
      <c r="J552" s="175">
        <f t="shared" si="358"/>
        <v>1.4009864289181557E-3</v>
      </c>
      <c r="K552" s="175">
        <f t="shared" si="358"/>
        <v>3.5478970377714219E-4</v>
      </c>
      <c r="L552" s="175">
        <f t="shared" si="358"/>
        <v>7.8017893173308272E-5</v>
      </c>
      <c r="M552" s="175">
        <f t="shared" si="358"/>
        <v>2.0102645777630858E-5</v>
      </c>
      <c r="N552" s="175">
        <f t="shared" si="358"/>
        <v>5.0140339990122057E-6</v>
      </c>
      <c r="O552" s="175">
        <f t="shared" si="358"/>
        <v>1.2915286748997405E-6</v>
      </c>
      <c r="P552" s="175">
        <f t="shared" si="358"/>
        <v>3.2639491137563637E-7</v>
      </c>
      <c r="Q552" s="175">
        <f t="shared" si="358"/>
        <v>8.4701714511672282E-8</v>
      </c>
      <c r="R552" s="175">
        <f t="shared" si="358"/>
        <v>2.086579441571845E-8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0.13145539906103282</v>
      </c>
      <c r="F553" s="179">
        <f t="shared" si="358"/>
        <v>0</v>
      </c>
      <c r="G553" s="179">
        <f t="shared" si="358"/>
        <v>0.1075509363123073</v>
      </c>
      <c r="H553" s="179">
        <f t="shared" si="358"/>
        <v>6.6250613686933912E-2</v>
      </c>
      <c r="I553" s="179">
        <f t="shared" si="358"/>
        <v>2.0545197590137385E-2</v>
      </c>
      <c r="J553" s="179">
        <f t="shared" si="358"/>
        <v>5.5587476609817296E-3</v>
      </c>
      <c r="K553" s="179">
        <f t="shared" si="358"/>
        <v>1.4165131240331068E-3</v>
      </c>
      <c r="L553" s="179">
        <f t="shared" si="358"/>
        <v>3.1184952573044101E-4</v>
      </c>
      <c r="M553" s="179">
        <f t="shared" si="358"/>
        <v>8.0398265005315989E-5</v>
      </c>
      <c r="N553" s="179">
        <f t="shared" si="358"/>
        <v>2.0055366076937403E-5</v>
      </c>
      <c r="O553" s="179">
        <f t="shared" si="358"/>
        <v>5.1660706423648226E-6</v>
      </c>
      <c r="P553" s="179">
        <f t="shared" si="358"/>
        <v>1.3055769678748121E-6</v>
      </c>
      <c r="Q553" s="179">
        <f t="shared" si="358"/>
        <v>3.3880669311814825E-7</v>
      </c>
      <c r="R553" s="179">
        <f t="shared" si="358"/>
        <v>8.3463168296724229E-8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0.49797184125633392</v>
      </c>
      <c r="F554" s="179">
        <f t="shared" si="358"/>
        <v>0.1158073784369608</v>
      </c>
      <c r="G554" s="179">
        <f t="shared" si="358"/>
        <v>0</v>
      </c>
      <c r="H554" s="179">
        <f t="shared" si="358"/>
        <v>0.10792062559304591</v>
      </c>
      <c r="I554" s="179">
        <f t="shared" si="358"/>
        <v>6.7005844960853184E-2</v>
      </c>
      <c r="J554" s="179">
        <f t="shared" si="358"/>
        <v>2.1127127014960969E-2</v>
      </c>
      <c r="K554" s="179">
        <f t="shared" si="358"/>
        <v>5.5336806170621184E-3</v>
      </c>
      <c r="L554" s="179">
        <f t="shared" si="358"/>
        <v>1.2241586628606443E-3</v>
      </c>
      <c r="M554" s="179">
        <f t="shared" si="358"/>
        <v>3.1631606370872653E-4</v>
      </c>
      <c r="N554" s="179">
        <f t="shared" si="358"/>
        <v>7.894120599640475E-5</v>
      </c>
      <c r="O554" s="179">
        <f t="shared" si="358"/>
        <v>2.0336898112683368E-5</v>
      </c>
      <c r="P554" s="179">
        <f t="shared" si="358"/>
        <v>5.1397016900966898E-6</v>
      </c>
      <c r="Q554" s="179">
        <f t="shared" si="358"/>
        <v>1.333798055019416E-6</v>
      </c>
      <c r="R554" s="179">
        <f t="shared" si="358"/>
        <v>3.2857430872984482E-7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0.75705401753069701</v>
      </c>
      <c r="F555" s="179">
        <f t="shared" si="358"/>
        <v>0.47795347954722384</v>
      </c>
      <c r="G555" s="179">
        <f t="shared" si="358"/>
        <v>0.11472777114054311</v>
      </c>
      <c r="H555" s="179">
        <f t="shared" si="358"/>
        <v>0</v>
      </c>
      <c r="I555" s="179">
        <f t="shared" si="358"/>
        <v>0.1070560205487413</v>
      </c>
      <c r="J555" s="179">
        <f t="shared" si="358"/>
        <v>7.1270796731151609E-2</v>
      </c>
      <c r="K555" s="179">
        <f t="shared" si="358"/>
        <v>2.1387257300453339E-2</v>
      </c>
      <c r="L555" s="179">
        <f t="shared" si="358"/>
        <v>4.8372098991794473E-3</v>
      </c>
      <c r="M555" s="179">
        <f t="shared" si="358"/>
        <v>1.2620802114672838E-3</v>
      </c>
      <c r="N555" s="179">
        <f t="shared" si="358"/>
        <v>3.1556975701826744E-4</v>
      </c>
      <c r="O555" s="179">
        <f t="shared" si="358"/>
        <v>8.1336550341098263E-5</v>
      </c>
      <c r="P555" s="179">
        <f t="shared" si="358"/>
        <v>2.0558139248508708E-5</v>
      </c>
      <c r="Q555" s="179">
        <f t="shared" si="358"/>
        <v>5.3351512150142021E-6</v>
      </c>
      <c r="R555" s="179">
        <f t="shared" si="358"/>
        <v>1.3142949094416755E-6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0.88301101930079284</v>
      </c>
      <c r="F556" s="179">
        <f t="shared" si="358"/>
        <v>0.74098150735906787</v>
      </c>
      <c r="G556" s="179">
        <f t="shared" si="358"/>
        <v>0.46599723335714677</v>
      </c>
      <c r="H556" s="179">
        <f t="shared" si="358"/>
        <v>0.10789479420649846</v>
      </c>
      <c r="I556" s="179">
        <f t="shared" si="358"/>
        <v>0</v>
      </c>
      <c r="J556" s="179">
        <f t="shared" si="358"/>
        <v>0.12147632748657587</v>
      </c>
      <c r="K556" s="179">
        <f t="shared" si="358"/>
        <v>7.0763454899267941E-2</v>
      </c>
      <c r="L556" s="179">
        <f t="shared" si="358"/>
        <v>1.7803370095285397E-2</v>
      </c>
      <c r="M556" s="179">
        <f t="shared" si="358"/>
        <v>4.8421109961118694E-3</v>
      </c>
      <c r="N556" s="179">
        <f t="shared" si="358"/>
        <v>1.2201630407231768E-3</v>
      </c>
      <c r="O556" s="179">
        <f t="shared" si="358"/>
        <v>3.1509218413934347E-4</v>
      </c>
      <c r="P556" s="179">
        <f t="shared" si="358"/>
        <v>7.9672876141038984E-5</v>
      </c>
      <c r="Q556" s="179">
        <f t="shared" si="358"/>
        <v>2.0678309519680628E-5</v>
      </c>
      <c r="R556" s="179">
        <f t="shared" si="358"/>
        <v>5.0941416443185529E-6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0.94372120872800658</v>
      </c>
      <c r="F557" s="179">
        <f t="shared" si="358"/>
        <v>0.87740958141366798</v>
      </c>
      <c r="G557" s="179">
        <f t="shared" si="358"/>
        <v>0.73842987676304006</v>
      </c>
      <c r="H557" s="179">
        <f t="shared" si="358"/>
        <v>0.46592289635736933</v>
      </c>
      <c r="I557" s="179">
        <f t="shared" si="358"/>
        <v>0.11468566327823686</v>
      </c>
      <c r="J557" s="179">
        <f t="shared" si="358"/>
        <v>0</v>
      </c>
      <c r="K557" s="179">
        <f t="shared" si="358"/>
        <v>0.12539285408977296</v>
      </c>
      <c r="L557" s="179">
        <f t="shared" si="358"/>
        <v>5.5875572356151613E-2</v>
      </c>
      <c r="M557" s="179">
        <f t="shared" si="358"/>
        <v>1.8502511103638181E-2</v>
      </c>
      <c r="N557" s="179">
        <f t="shared" si="358"/>
        <v>4.8300794563494254E-3</v>
      </c>
      <c r="O557" s="179">
        <f t="shared" si="358"/>
        <v>1.2576055803399633E-3</v>
      </c>
      <c r="P557" s="179">
        <f t="shared" si="358"/>
        <v>3.1852772851423113E-4</v>
      </c>
      <c r="Q557" s="179">
        <f t="shared" si="358"/>
        <v>8.2703280006288051E-5</v>
      </c>
      <c r="R557" s="179">
        <f t="shared" si="358"/>
        <v>2.0376004806368675E-5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0.97248103619432336</v>
      </c>
      <c r="F558" s="179">
        <f t="shared" si="358"/>
        <v>0.94112520295572866</v>
      </c>
      <c r="G558" s="179">
        <f t="shared" si="358"/>
        <v>0.87624274193865548</v>
      </c>
      <c r="H558" s="179">
        <f t="shared" si="358"/>
        <v>0.73838591082590488</v>
      </c>
      <c r="I558" s="179">
        <f t="shared" si="358"/>
        <v>0.47381188070795666</v>
      </c>
      <c r="J558" s="179">
        <f t="shared" si="358"/>
        <v>0.12566134875149648</v>
      </c>
      <c r="K558" s="179">
        <f t="shared" si="358"/>
        <v>0</v>
      </c>
      <c r="L558" s="179">
        <f t="shared" si="358"/>
        <v>7.8482147537035418E-2</v>
      </c>
      <c r="M558" s="179">
        <f t="shared" si="358"/>
        <v>5.9666849137761595E-2</v>
      </c>
      <c r="N558" s="179">
        <f t="shared" si="358"/>
        <v>1.8448290562404379E-2</v>
      </c>
      <c r="O558" s="179">
        <f t="shared" si="358"/>
        <v>4.9839831767590154E-3</v>
      </c>
      <c r="P558" s="179">
        <f t="shared" si="358"/>
        <v>1.2714201738285302E-3</v>
      </c>
      <c r="Q558" s="179">
        <f t="shared" si="358"/>
        <v>3.306516196455669E-4</v>
      </c>
      <c r="R558" s="179">
        <f t="shared" si="358"/>
        <v>8.1494971052534459E-5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0.98640346497352116</v>
      </c>
      <c r="F559" s="179">
        <f t="shared" si="358"/>
        <v>0.97124811324747318</v>
      </c>
      <c r="G559" s="179">
        <f t="shared" si="358"/>
        <v>0.94060468848210244</v>
      </c>
      <c r="H559" s="179">
        <f t="shared" si="358"/>
        <v>0.87622245804562426</v>
      </c>
      <c r="I559" s="179">
        <f t="shared" si="358"/>
        <v>0.74278779411396878</v>
      </c>
      <c r="J559" s="179">
        <f t="shared" si="358"/>
        <v>0.49247355085704586</v>
      </c>
      <c r="K559" s="179">
        <f t="shared" si="358"/>
        <v>0.12877478282245416</v>
      </c>
      <c r="L559" s="179">
        <f t="shared" si="358"/>
        <v>0</v>
      </c>
      <c r="M559" s="179">
        <f t="shared" si="358"/>
        <v>8.9628614439056079E-2</v>
      </c>
      <c r="N559" s="179">
        <f t="shared" si="358"/>
        <v>5.9379577122347073E-2</v>
      </c>
      <c r="O559" s="179">
        <f t="shared" si="358"/>
        <v>1.9132040754808063E-2</v>
      </c>
      <c r="P559" s="179">
        <f t="shared" si="358"/>
        <v>5.0404626429402322E-3</v>
      </c>
      <c r="Q559" s="179">
        <f t="shared" si="358"/>
        <v>1.3199536575844019E-3</v>
      </c>
      <c r="R559" s="179">
        <f t="shared" si="358"/>
        <v>3.258332034535294E-4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0.99324341501904956</v>
      </c>
      <c r="F560" s="179">
        <f t="shared" si="358"/>
        <v>0.98580489982438413</v>
      </c>
      <c r="G560" s="179">
        <f t="shared" si="358"/>
        <v>0.97100779601794007</v>
      </c>
      <c r="H560" s="179">
        <f t="shared" si="358"/>
        <v>0.94059547278147926</v>
      </c>
      <c r="I560" s="179">
        <f t="shared" si="358"/>
        <v>0.87829531019730434</v>
      </c>
      <c r="J560" s="179">
        <f t="shared" si="358"/>
        <v>0.75367286836294101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0.49756050934881224</v>
      </c>
      <c r="L560" s="179">
        <f t="shared" si="358"/>
        <v>8.9405339353268332E-2</v>
      </c>
      <c r="M560" s="179">
        <f t="shared" si="358"/>
        <v>0</v>
      </c>
      <c r="N560" s="179">
        <f t="shared" si="358"/>
        <v>8.8759654728451112E-2</v>
      </c>
      <c r="O560" s="179">
        <f t="shared" si="358"/>
        <v>6.2924689855795995E-2</v>
      </c>
      <c r="P560" s="179">
        <f t="shared" si="358"/>
        <v>1.937834178408851E-2</v>
      </c>
      <c r="Q560" s="179">
        <f t="shared" si="358"/>
        <v>5.2352345331673367E-3</v>
      </c>
      <c r="R560" s="179">
        <f t="shared" si="358"/>
        <v>1.3009252508237566E-3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0.99663224411216045</v>
      </c>
      <c r="F561" s="179">
        <f t="shared" si="358"/>
        <v>0.99294880100880767</v>
      </c>
      <c r="G561" s="179">
        <f t="shared" si="358"/>
        <v>0.98569021550573599</v>
      </c>
      <c r="H561" s="179">
        <f t="shared" si="358"/>
        <v>0.97100347874381487</v>
      </c>
      <c r="I561" s="179">
        <f t="shared" si="358"/>
        <v>0.94156545929613866</v>
      </c>
      <c r="J561" s="179">
        <f t="shared" si="358"/>
        <v>0.8833599452281794</v>
      </c>
      <c r="K561" s="179">
        <f t="shared" si="358"/>
        <v>0.756631645466466</v>
      </c>
      <c r="L561" s="179">
        <f t="shared" si="358"/>
        <v>0.42515373977903098</v>
      </c>
      <c r="M561" s="179">
        <f t="shared" si="358"/>
        <v>9.9258001009177546E-2</v>
      </c>
      <c r="N561" s="179">
        <f t="shared" si="358"/>
        <v>0</v>
      </c>
      <c r="O561" s="179">
        <f t="shared" si="358"/>
        <v>9.9726746805024427E-2</v>
      </c>
      <c r="P561" s="179">
        <f t="shared" si="358"/>
        <v>6.4162736528987879E-2</v>
      </c>
      <c r="Q561" s="179">
        <f t="shared" si="358"/>
        <v>2.0167192021848933E-2</v>
      </c>
      <c r="R561" s="179">
        <f t="shared" si="358"/>
        <v>5.163286558402644E-3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0.99831877055799489</v>
      </c>
      <c r="F562" s="179">
        <f t="shared" si="358"/>
        <v>0.996486127953919</v>
      </c>
      <c r="G562" s="179">
        <f t="shared" si="358"/>
        <v>0.99289288559496036</v>
      </c>
      <c r="H562" s="179">
        <f t="shared" si="358"/>
        <v>0.98568813635731545</v>
      </c>
      <c r="I562" s="179">
        <f t="shared" si="358"/>
        <v>0.97146782338353066</v>
      </c>
      <c r="J562" s="179">
        <f t="shared" si="358"/>
        <v>0.94389252195587259</v>
      </c>
      <c r="K562" s="179">
        <f t="shared" si="358"/>
        <v>0.88475367089093526</v>
      </c>
      <c r="L562" s="179">
        <f t="shared" si="358"/>
        <v>0.71398567274380975</v>
      </c>
      <c r="M562" s="179">
        <f t="shared" si="358"/>
        <v>0.44524537992387592</v>
      </c>
      <c r="N562" s="179">
        <f t="shared" si="358"/>
        <v>9.8503639065567583E-2</v>
      </c>
      <c r="O562" s="179">
        <f t="shared" si="358"/>
        <v>0</v>
      </c>
      <c r="P562" s="179">
        <f t="shared" si="358"/>
        <v>0.10366916423056007</v>
      </c>
      <c r="Q562" s="179">
        <f t="shared" si="358"/>
        <v>6.7344095067762372E-2</v>
      </c>
      <c r="R562" s="179">
        <f t="shared" si="358"/>
        <v>1.9951819108915927E-2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0.99916004918920565</v>
      </c>
      <c r="F563" s="179">
        <f t="shared" si="358"/>
        <v>0.99824601311441419</v>
      </c>
      <c r="G563" s="179">
        <f t="shared" si="358"/>
        <v>0.99645853399892581</v>
      </c>
      <c r="H563" s="179">
        <f t="shared" si="358"/>
        <v>0.992891866706337</v>
      </c>
      <c r="I563" s="179">
        <f t="shared" si="358"/>
        <v>0.98591467641008723</v>
      </c>
      <c r="J563" s="179">
        <f t="shared" si="358"/>
        <v>0.97256698694691135</v>
      </c>
      <c r="K563" s="179">
        <f t="shared" si="358"/>
        <v>0.94454093749208512</v>
      </c>
      <c r="L563" s="179">
        <f t="shared" si="358"/>
        <v>0.86541855070661866</v>
      </c>
      <c r="M563" s="179">
        <f t="shared" si="358"/>
        <v>0.72598286627678699</v>
      </c>
      <c r="N563" s="179">
        <f t="shared" si="358"/>
        <v>0.44376426485079568</v>
      </c>
      <c r="O563" s="179">
        <f t="shared" si="358"/>
        <v>0.10787460028517037</v>
      </c>
      <c r="P563" s="179">
        <f t="shared" si="358"/>
        <v>0</v>
      </c>
      <c r="Q563" s="179">
        <f t="shared" si="358"/>
        <v>0.11100875194923397</v>
      </c>
      <c r="R563" s="179">
        <f t="shared" si="358"/>
        <v>6.7614727379516432E-2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0.99957683098019623</v>
      </c>
      <c r="F564" s="179">
        <f t="shared" si="358"/>
        <v>0.99911672998868672</v>
      </c>
      <c r="G564" s="179">
        <f t="shared" si="358"/>
        <v>0.99821814183788371</v>
      </c>
      <c r="H564" s="179">
        <f t="shared" si="358"/>
        <v>0.9964295961295031</v>
      </c>
      <c r="I564" s="179">
        <f t="shared" si="358"/>
        <v>0.99294732535070951</v>
      </c>
      <c r="J564" s="179">
        <f t="shared" si="358"/>
        <v>0.98633688147608822</v>
      </c>
      <c r="K564" s="179">
        <f t="shared" si="358"/>
        <v>0.972653847035018</v>
      </c>
      <c r="L564" s="179">
        <f t="shared" si="358"/>
        <v>0.93536664484083065</v>
      </c>
      <c r="M564" s="179">
        <f t="shared" si="358"/>
        <v>0.86957152981708075</v>
      </c>
      <c r="N564" s="179">
        <f t="shared" si="358"/>
        <v>0.72273711256663808</v>
      </c>
      <c r="O564" s="179">
        <f t="shared" si="358"/>
        <v>0.45756482443808483</v>
      </c>
      <c r="P564" s="179">
        <f t="shared" si="358"/>
        <v>0.10779503107474765</v>
      </c>
      <c r="Q564" s="179">
        <f t="shared" si="358"/>
        <v>0</v>
      </c>
      <c r="R564" s="179">
        <f t="shared" si="358"/>
        <v>0.1183124267035056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0.9997918162093633</v>
      </c>
      <c r="F565" s="179">
        <f t="shared" si="358"/>
        <v>0.99956556312528189</v>
      </c>
      <c r="G565" s="179">
        <f t="shared" si="358"/>
        <v>0.99912398718961215</v>
      </c>
      <c r="H565" s="179">
        <f t="shared" si="358"/>
        <v>0.99824622492148463</v>
      </c>
      <c r="I565" s="179">
        <f t="shared" si="358"/>
        <v>0.9965415448496393</v>
      </c>
      <c r="J565" s="179">
        <f t="shared" si="358"/>
        <v>0.99331928502186007</v>
      </c>
      <c r="K565" s="179">
        <f t="shared" si="358"/>
        <v>0.98670539773220833</v>
      </c>
      <c r="L565" s="179">
        <f t="shared" si="358"/>
        <v>0.96913748368153652</v>
      </c>
      <c r="M565" s="179">
        <f t="shared" si="358"/>
        <v>0.93869178813144416</v>
      </c>
      <c r="N565" s="179">
        <f t="shared" si="358"/>
        <v>0.87141631140169995</v>
      </c>
      <c r="O565" s="179">
        <f t="shared" si="358"/>
        <v>0.73789584071400982</v>
      </c>
      <c r="P565" s="179">
        <f t="shared" si="358"/>
        <v>0.47158124248102334</v>
      </c>
      <c r="Q565" s="179">
        <f t="shared" si="358"/>
        <v>0.12472349492477713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0.99997381363772397</v>
      </c>
      <c r="F566" s="179">
        <f t="shared" si="358"/>
        <v>0.99994536509202492</v>
      </c>
      <c r="G566" s="179">
        <f t="shared" si="358"/>
        <v>0.99988987461138945</v>
      </c>
      <c r="H566" s="179">
        <f t="shared" si="358"/>
        <v>0.99977969426136126</v>
      </c>
      <c r="I566" s="179">
        <f t="shared" si="358"/>
        <v>0.99956618223641525</v>
      </c>
      <c r="J566" s="179">
        <f t="shared" si="358"/>
        <v>0.9991641053018967</v>
      </c>
      <c r="K566" s="179">
        <f t="shared" si="358"/>
        <v>0.99834515198035378</v>
      </c>
      <c r="L566" s="179">
        <f t="shared" si="358"/>
        <v>0.99622558295224184</v>
      </c>
      <c r="M566" s="179">
        <f t="shared" si="358"/>
        <v>0.99264967168970442</v>
      </c>
      <c r="N566" s="179">
        <f t="shared" si="358"/>
        <v>0.98515241447078417</v>
      </c>
      <c r="O566" s="179">
        <f t="shared" si="358"/>
        <v>0.9708264762663591</v>
      </c>
      <c r="P566" s="179">
        <f t="shared" si="358"/>
        <v>0.94090489665832955</v>
      </c>
      <c r="Q566" s="179">
        <f t="shared" si="358"/>
        <v>0.88086918685042725</v>
      </c>
      <c r="R566" s="179">
        <f t="shared" si="358"/>
        <v>0.74896356346745019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0.99999959714270359</v>
      </c>
      <c r="F567" s="179">
        <f t="shared" si="358"/>
        <v>0.99999915950669127</v>
      </c>
      <c r="G567" s="179">
        <f t="shared" si="358"/>
        <v>0.99999830594365424</v>
      </c>
      <c r="H567" s="179">
        <f t="shared" si="358"/>
        <v>0.99999661140277984</v>
      </c>
      <c r="I567" s="179">
        <f t="shared" si="358"/>
        <v>0.99999332867770685</v>
      </c>
      <c r="J567" s="179">
        <f t="shared" si="358"/>
        <v>0.99998715014335016</v>
      </c>
      <c r="K567" s="179">
        <f t="shared" si="358"/>
        <v>0.99997457993848449</v>
      </c>
      <c r="L567" s="179">
        <f t="shared" si="358"/>
        <v>0.99994217675883534</v>
      </c>
      <c r="M567" s="179">
        <f t="shared" si="358"/>
        <v>0.99988776825216819</v>
      </c>
      <c r="N567" s="179">
        <f t="shared" si="358"/>
        <v>0.99977498020029465</v>
      </c>
      <c r="O567" s="179">
        <f t="shared" si="358"/>
        <v>0.9995631165553015</v>
      </c>
      <c r="P567" s="179">
        <f t="shared" si="358"/>
        <v>0.99913527340794817</v>
      </c>
      <c r="Q567" s="179">
        <f t="shared" si="358"/>
        <v>0.99831928369156619</v>
      </c>
      <c r="R567" s="179">
        <f t="shared" si="358"/>
        <v>0.99663755748331484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0.99999999999999989</v>
      </c>
      <c r="H568" s="179">
        <f t="shared" si="372"/>
        <v>1</v>
      </c>
      <c r="I568" s="179">
        <f t="shared" si="372"/>
        <v>1</v>
      </c>
      <c r="J568" s="179">
        <f t="shared" si="372"/>
        <v>1</v>
      </c>
      <c r="K568" s="179">
        <f t="shared" si="372"/>
        <v>1</v>
      </c>
      <c r="L568" s="179">
        <f t="shared" si="372"/>
        <v>1</v>
      </c>
      <c r="M568" s="179">
        <f t="shared" si="372"/>
        <v>1</v>
      </c>
      <c r="N568" s="179">
        <f t="shared" si="372"/>
        <v>1</v>
      </c>
      <c r="O568" s="179">
        <f t="shared" si="372"/>
        <v>1</v>
      </c>
      <c r="P568" s="179">
        <f t="shared" si="372"/>
        <v>1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0.99999999999999989</v>
      </c>
      <c r="H569" s="179">
        <f t="shared" si="372"/>
        <v>1</v>
      </c>
      <c r="I569" s="179">
        <f t="shared" si="372"/>
        <v>1</v>
      </c>
      <c r="J569" s="179">
        <f t="shared" si="372"/>
        <v>1</v>
      </c>
      <c r="K569" s="179">
        <f t="shared" si="372"/>
        <v>1</v>
      </c>
      <c r="L569" s="179">
        <f t="shared" si="372"/>
        <v>1</v>
      </c>
      <c r="M569" s="179">
        <f t="shared" si="372"/>
        <v>1</v>
      </c>
      <c r="N569" s="179">
        <f t="shared" si="372"/>
        <v>1</v>
      </c>
      <c r="O569" s="179">
        <f t="shared" si="372"/>
        <v>1</v>
      </c>
      <c r="P569" s="179">
        <f t="shared" si="372"/>
        <v>1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0.99999999999999989</v>
      </c>
      <c r="H570" s="179">
        <f t="shared" si="372"/>
        <v>1</v>
      </c>
      <c r="I570" s="179">
        <f t="shared" si="372"/>
        <v>1</v>
      </c>
      <c r="J570" s="179">
        <f t="shared" si="372"/>
        <v>1</v>
      </c>
      <c r="K570" s="179">
        <f t="shared" si="372"/>
        <v>1</v>
      </c>
      <c r="L570" s="179">
        <f t="shared" si="372"/>
        <v>1</v>
      </c>
      <c r="M570" s="179">
        <f t="shared" si="372"/>
        <v>1</v>
      </c>
      <c r="N570" s="179">
        <f t="shared" si="372"/>
        <v>1</v>
      </c>
      <c r="O570" s="179">
        <f t="shared" si="372"/>
        <v>1</v>
      </c>
      <c r="P570" s="179">
        <f t="shared" si="372"/>
        <v>1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0.99999999999999989</v>
      </c>
      <c r="H571" s="179">
        <f t="shared" si="372"/>
        <v>1</v>
      </c>
      <c r="I571" s="179">
        <f t="shared" si="372"/>
        <v>1</v>
      </c>
      <c r="J571" s="179">
        <f t="shared" si="372"/>
        <v>1</v>
      </c>
      <c r="K571" s="179">
        <f t="shared" si="372"/>
        <v>1</v>
      </c>
      <c r="L571" s="179">
        <f t="shared" si="372"/>
        <v>1</v>
      </c>
      <c r="M571" s="179">
        <f t="shared" si="372"/>
        <v>1</v>
      </c>
      <c r="N571" s="179">
        <f t="shared" si="372"/>
        <v>1</v>
      </c>
      <c r="O571" s="179">
        <f t="shared" si="372"/>
        <v>1</v>
      </c>
      <c r="P571" s="179">
        <f t="shared" si="372"/>
        <v>1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0.99999999999999989</v>
      </c>
      <c r="H572" s="179">
        <f t="shared" si="372"/>
        <v>1</v>
      </c>
      <c r="I572" s="179">
        <f t="shared" si="372"/>
        <v>1</v>
      </c>
      <c r="J572" s="179">
        <f t="shared" si="372"/>
        <v>1</v>
      </c>
      <c r="K572" s="179">
        <f t="shared" si="372"/>
        <v>1</v>
      </c>
      <c r="L572" s="179">
        <f t="shared" si="372"/>
        <v>1</v>
      </c>
      <c r="M572" s="179">
        <f t="shared" si="372"/>
        <v>1</v>
      </c>
      <c r="N572" s="179">
        <f t="shared" si="372"/>
        <v>1</v>
      </c>
      <c r="O572" s="179">
        <f t="shared" si="372"/>
        <v>1</v>
      </c>
      <c r="P572" s="179">
        <f t="shared" si="372"/>
        <v>1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0.99999999999999989</v>
      </c>
      <c r="H573" s="179">
        <f t="shared" si="372"/>
        <v>1</v>
      </c>
      <c r="I573" s="179">
        <f t="shared" si="372"/>
        <v>1</v>
      </c>
      <c r="J573" s="179">
        <f t="shared" si="372"/>
        <v>1</v>
      </c>
      <c r="K573" s="179">
        <f t="shared" si="372"/>
        <v>1</v>
      </c>
      <c r="L573" s="179">
        <f t="shared" si="372"/>
        <v>1</v>
      </c>
      <c r="M573" s="179">
        <f t="shared" si="372"/>
        <v>1</v>
      </c>
      <c r="N573" s="179">
        <f t="shared" si="372"/>
        <v>1</v>
      </c>
      <c r="O573" s="179">
        <f t="shared" si="372"/>
        <v>1</v>
      </c>
      <c r="P573" s="179">
        <f t="shared" si="372"/>
        <v>1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0.99999999999999989</v>
      </c>
      <c r="H574" s="179">
        <f t="shared" si="372"/>
        <v>1</v>
      </c>
      <c r="I574" s="179">
        <f t="shared" si="372"/>
        <v>1</v>
      </c>
      <c r="J574" s="179">
        <f t="shared" si="372"/>
        <v>1</v>
      </c>
      <c r="K574" s="179">
        <f t="shared" si="372"/>
        <v>1</v>
      </c>
      <c r="L574" s="179">
        <f t="shared" si="372"/>
        <v>1</v>
      </c>
      <c r="M574" s="179">
        <f t="shared" si="372"/>
        <v>1</v>
      </c>
      <c r="N574" s="179">
        <f t="shared" si="372"/>
        <v>1</v>
      </c>
      <c r="O574" s="179">
        <f t="shared" si="372"/>
        <v>1</v>
      </c>
      <c r="P574" s="179">
        <f t="shared" si="372"/>
        <v>1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0.99999999999999989</v>
      </c>
      <c r="H575" s="179">
        <f t="shared" si="372"/>
        <v>1</v>
      </c>
      <c r="I575" s="179">
        <f t="shared" si="372"/>
        <v>1</v>
      </c>
      <c r="J575" s="179">
        <f t="shared" si="372"/>
        <v>1</v>
      </c>
      <c r="K575" s="179">
        <f t="shared" si="372"/>
        <v>1</v>
      </c>
      <c r="L575" s="179">
        <f t="shared" si="372"/>
        <v>1</v>
      </c>
      <c r="M575" s="179">
        <f t="shared" si="372"/>
        <v>1</v>
      </c>
      <c r="N575" s="179">
        <f t="shared" si="372"/>
        <v>1</v>
      </c>
      <c r="O575" s="179">
        <f t="shared" si="372"/>
        <v>1</v>
      </c>
      <c r="P575" s="179">
        <f t="shared" si="372"/>
        <v>1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0.99999999999999989</v>
      </c>
      <c r="H576" s="179">
        <f t="shared" si="372"/>
        <v>1</v>
      </c>
      <c r="I576" s="179">
        <f t="shared" si="372"/>
        <v>1</v>
      </c>
      <c r="J576" s="179">
        <f t="shared" si="372"/>
        <v>1</v>
      </c>
      <c r="K576" s="179">
        <f t="shared" si="372"/>
        <v>1</v>
      </c>
      <c r="L576" s="179">
        <f t="shared" si="372"/>
        <v>1</v>
      </c>
      <c r="M576" s="179">
        <f t="shared" si="372"/>
        <v>1</v>
      </c>
      <c r="N576" s="179">
        <f t="shared" si="372"/>
        <v>1</v>
      </c>
      <c r="O576" s="179">
        <f t="shared" si="372"/>
        <v>1</v>
      </c>
      <c r="P576" s="179">
        <f t="shared" si="372"/>
        <v>1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0.99999999999999989</v>
      </c>
      <c r="H577" s="179">
        <f t="shared" si="372"/>
        <v>1</v>
      </c>
      <c r="I577" s="179">
        <f t="shared" si="372"/>
        <v>1</v>
      </c>
      <c r="J577" s="179">
        <f t="shared" si="372"/>
        <v>1</v>
      </c>
      <c r="K577" s="179">
        <f t="shared" si="372"/>
        <v>1</v>
      </c>
      <c r="L577" s="179">
        <f t="shared" si="372"/>
        <v>1</v>
      </c>
      <c r="M577" s="179">
        <f t="shared" si="372"/>
        <v>1</v>
      </c>
      <c r="N577" s="179">
        <f t="shared" si="372"/>
        <v>1</v>
      </c>
      <c r="O577" s="179">
        <f t="shared" si="372"/>
        <v>1</v>
      </c>
      <c r="P577" s="179">
        <f t="shared" si="372"/>
        <v>1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0.99999999999999989</v>
      </c>
      <c r="H578" s="179">
        <f t="shared" si="372"/>
        <v>1</v>
      </c>
      <c r="I578" s="179">
        <f t="shared" si="372"/>
        <v>1</v>
      </c>
      <c r="J578" s="179">
        <f t="shared" si="372"/>
        <v>1</v>
      </c>
      <c r="K578" s="179">
        <f t="shared" si="372"/>
        <v>1</v>
      </c>
      <c r="L578" s="179">
        <f t="shared" si="372"/>
        <v>1</v>
      </c>
      <c r="M578" s="179">
        <f t="shared" si="372"/>
        <v>1</v>
      </c>
      <c r="N578" s="179">
        <f t="shared" si="372"/>
        <v>1</v>
      </c>
      <c r="O578" s="179">
        <f t="shared" si="372"/>
        <v>1</v>
      </c>
      <c r="P578" s="179">
        <f t="shared" si="372"/>
        <v>1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0.99999999999999989</v>
      </c>
      <c r="H579" s="179">
        <f t="shared" si="372"/>
        <v>1</v>
      </c>
      <c r="I579" s="179">
        <f t="shared" si="372"/>
        <v>1</v>
      </c>
      <c r="J579" s="179">
        <f t="shared" si="372"/>
        <v>1</v>
      </c>
      <c r="K579" s="179">
        <f t="shared" si="372"/>
        <v>1</v>
      </c>
      <c r="L579" s="179">
        <f t="shared" si="372"/>
        <v>1</v>
      </c>
      <c r="M579" s="179">
        <f t="shared" si="372"/>
        <v>1</v>
      </c>
      <c r="N579" s="179">
        <f t="shared" si="372"/>
        <v>1</v>
      </c>
      <c r="O579" s="179">
        <f t="shared" si="372"/>
        <v>1</v>
      </c>
      <c r="P579" s="179">
        <f t="shared" si="372"/>
        <v>1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0.99999999999999989</v>
      </c>
      <c r="H580" s="179">
        <f t="shared" si="372"/>
        <v>1</v>
      </c>
      <c r="I580" s="179">
        <f t="shared" si="372"/>
        <v>1</v>
      </c>
      <c r="J580" s="179">
        <f t="shared" si="372"/>
        <v>1</v>
      </c>
      <c r="K580" s="179">
        <f t="shared" si="372"/>
        <v>1</v>
      </c>
      <c r="L580" s="179">
        <f t="shared" si="372"/>
        <v>1</v>
      </c>
      <c r="M580" s="179">
        <f t="shared" si="372"/>
        <v>1</v>
      </c>
      <c r="N580" s="179">
        <f t="shared" si="372"/>
        <v>1</v>
      </c>
      <c r="O580" s="179">
        <f t="shared" si="372"/>
        <v>1</v>
      </c>
      <c r="P580" s="179">
        <f t="shared" si="372"/>
        <v>1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0.99999999999999989</v>
      </c>
      <c r="H581" s="179">
        <f t="shared" si="372"/>
        <v>1</v>
      </c>
      <c r="I581" s="179">
        <f t="shared" si="372"/>
        <v>1</v>
      </c>
      <c r="J581" s="179">
        <f t="shared" si="372"/>
        <v>1</v>
      </c>
      <c r="K581" s="179">
        <f t="shared" si="372"/>
        <v>1</v>
      </c>
      <c r="L581" s="179">
        <f t="shared" si="372"/>
        <v>1</v>
      </c>
      <c r="M581" s="179">
        <f t="shared" si="372"/>
        <v>1</v>
      </c>
      <c r="N581" s="179">
        <f t="shared" si="372"/>
        <v>1</v>
      </c>
      <c r="O581" s="179">
        <f t="shared" si="372"/>
        <v>1</v>
      </c>
      <c r="P581" s="179">
        <f t="shared" si="372"/>
        <v>1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0.99999999999999989</v>
      </c>
      <c r="H582" s="179">
        <f t="shared" si="372"/>
        <v>1</v>
      </c>
      <c r="I582" s="179">
        <f t="shared" si="372"/>
        <v>1</v>
      </c>
      <c r="J582" s="179">
        <f t="shared" si="372"/>
        <v>1</v>
      </c>
      <c r="K582" s="179">
        <f t="shared" si="372"/>
        <v>1</v>
      </c>
      <c r="L582" s="179">
        <f t="shared" si="372"/>
        <v>1</v>
      </c>
      <c r="M582" s="179">
        <f t="shared" si="372"/>
        <v>1</v>
      </c>
      <c r="N582" s="179">
        <f t="shared" si="372"/>
        <v>1</v>
      </c>
      <c r="O582" s="179">
        <f t="shared" si="372"/>
        <v>1</v>
      </c>
      <c r="P582" s="179">
        <f t="shared" si="372"/>
        <v>1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0.99999999999999989</v>
      </c>
      <c r="H583" s="179">
        <f t="shared" si="372"/>
        <v>1</v>
      </c>
      <c r="I583" s="179">
        <f t="shared" si="372"/>
        <v>1</v>
      </c>
      <c r="J583" s="179">
        <f t="shared" si="372"/>
        <v>1</v>
      </c>
      <c r="K583" s="179">
        <f t="shared" si="372"/>
        <v>1</v>
      </c>
      <c r="L583" s="179">
        <f t="shared" si="372"/>
        <v>1</v>
      </c>
      <c r="M583" s="179">
        <f t="shared" si="372"/>
        <v>1</v>
      </c>
      <c r="N583" s="179">
        <f t="shared" si="372"/>
        <v>1</v>
      </c>
      <c r="O583" s="179">
        <f t="shared" si="372"/>
        <v>1</v>
      </c>
      <c r="P583" s="179">
        <f t="shared" si="372"/>
        <v>1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0.99999999999999989</v>
      </c>
      <c r="H584" s="179">
        <f t="shared" si="381"/>
        <v>1</v>
      </c>
      <c r="I584" s="179">
        <f t="shared" si="381"/>
        <v>1</v>
      </c>
      <c r="J584" s="179">
        <f t="shared" si="381"/>
        <v>1</v>
      </c>
      <c r="K584" s="179">
        <f t="shared" si="381"/>
        <v>1</v>
      </c>
      <c r="L584" s="179">
        <f t="shared" si="381"/>
        <v>1</v>
      </c>
      <c r="M584" s="179">
        <f t="shared" si="381"/>
        <v>1</v>
      </c>
      <c r="N584" s="179">
        <f t="shared" si="381"/>
        <v>1</v>
      </c>
      <c r="O584" s="179">
        <f t="shared" si="381"/>
        <v>1</v>
      </c>
      <c r="P584" s="179">
        <f t="shared" si="381"/>
        <v>1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0.99999999999999989</v>
      </c>
      <c r="H585" s="179">
        <f t="shared" si="381"/>
        <v>1</v>
      </c>
      <c r="I585" s="179">
        <f t="shared" si="381"/>
        <v>1</v>
      </c>
      <c r="J585" s="179">
        <f t="shared" si="381"/>
        <v>1</v>
      </c>
      <c r="K585" s="179">
        <f t="shared" si="381"/>
        <v>1</v>
      </c>
      <c r="L585" s="179">
        <f t="shared" si="381"/>
        <v>1</v>
      </c>
      <c r="M585" s="179">
        <f t="shared" si="381"/>
        <v>1</v>
      </c>
      <c r="N585" s="179">
        <f t="shared" si="381"/>
        <v>1</v>
      </c>
      <c r="O585" s="179">
        <f t="shared" si="381"/>
        <v>1</v>
      </c>
      <c r="P585" s="179">
        <f t="shared" si="381"/>
        <v>1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0.99999999999999989</v>
      </c>
      <c r="H586" s="179">
        <f t="shared" si="381"/>
        <v>1</v>
      </c>
      <c r="I586" s="179">
        <f t="shared" si="381"/>
        <v>1</v>
      </c>
      <c r="J586" s="179">
        <f t="shared" si="381"/>
        <v>1</v>
      </c>
      <c r="K586" s="179">
        <f t="shared" si="381"/>
        <v>1</v>
      </c>
      <c r="L586" s="179">
        <f t="shared" si="381"/>
        <v>1</v>
      </c>
      <c r="M586" s="179">
        <f t="shared" si="381"/>
        <v>1</v>
      </c>
      <c r="N586" s="179">
        <f t="shared" si="381"/>
        <v>1</v>
      </c>
      <c r="O586" s="179">
        <f t="shared" si="381"/>
        <v>1</v>
      </c>
      <c r="P586" s="179">
        <f t="shared" si="381"/>
        <v>1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0.99999999999999989</v>
      </c>
      <c r="H587" s="179">
        <f t="shared" si="381"/>
        <v>1</v>
      </c>
      <c r="I587" s="179">
        <f t="shared" si="381"/>
        <v>1</v>
      </c>
      <c r="J587" s="179">
        <f t="shared" si="381"/>
        <v>1</v>
      </c>
      <c r="K587" s="179">
        <f t="shared" si="381"/>
        <v>1</v>
      </c>
      <c r="L587" s="179">
        <f t="shared" si="381"/>
        <v>1</v>
      </c>
      <c r="M587" s="179">
        <f t="shared" si="381"/>
        <v>1</v>
      </c>
      <c r="N587" s="179">
        <f t="shared" si="381"/>
        <v>1</v>
      </c>
      <c r="O587" s="179">
        <f t="shared" si="381"/>
        <v>1</v>
      </c>
      <c r="P587" s="179">
        <f t="shared" si="381"/>
        <v>1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0.99999999999999989</v>
      </c>
      <c r="H588" s="179">
        <f t="shared" si="381"/>
        <v>1</v>
      </c>
      <c r="I588" s="179">
        <f t="shared" si="381"/>
        <v>1</v>
      </c>
      <c r="J588" s="179">
        <f t="shared" si="381"/>
        <v>1</v>
      </c>
      <c r="K588" s="179">
        <f t="shared" si="381"/>
        <v>1</v>
      </c>
      <c r="L588" s="179">
        <f t="shared" si="381"/>
        <v>1</v>
      </c>
      <c r="M588" s="179">
        <f t="shared" si="381"/>
        <v>1</v>
      </c>
      <c r="N588" s="179">
        <f t="shared" si="381"/>
        <v>1</v>
      </c>
      <c r="O588" s="179">
        <f t="shared" si="381"/>
        <v>1</v>
      </c>
      <c r="P588" s="179">
        <f t="shared" si="381"/>
        <v>1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0.99999999999999989</v>
      </c>
      <c r="H589" s="179">
        <f t="shared" si="381"/>
        <v>1</v>
      </c>
      <c r="I589" s="179">
        <f t="shared" si="381"/>
        <v>1</v>
      </c>
      <c r="J589" s="179">
        <f t="shared" si="381"/>
        <v>1</v>
      </c>
      <c r="K589" s="179">
        <f t="shared" si="381"/>
        <v>1</v>
      </c>
      <c r="L589" s="179">
        <f t="shared" si="381"/>
        <v>1</v>
      </c>
      <c r="M589" s="179">
        <f t="shared" si="381"/>
        <v>1</v>
      </c>
      <c r="N589" s="179">
        <f t="shared" si="381"/>
        <v>1</v>
      </c>
      <c r="O589" s="179">
        <f t="shared" si="381"/>
        <v>1</v>
      </c>
      <c r="P589" s="179">
        <f t="shared" si="381"/>
        <v>1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0.99999999999999989</v>
      </c>
      <c r="H590" s="179">
        <f t="shared" si="381"/>
        <v>1</v>
      </c>
      <c r="I590" s="179">
        <f t="shared" si="381"/>
        <v>1</v>
      </c>
      <c r="J590" s="179">
        <f t="shared" si="381"/>
        <v>1</v>
      </c>
      <c r="K590" s="179">
        <f t="shared" si="381"/>
        <v>1</v>
      </c>
      <c r="L590" s="179">
        <f t="shared" si="381"/>
        <v>1</v>
      </c>
      <c r="M590" s="179">
        <f t="shared" si="381"/>
        <v>1</v>
      </c>
      <c r="N590" s="179">
        <f t="shared" si="381"/>
        <v>1</v>
      </c>
      <c r="O590" s="179">
        <f t="shared" si="381"/>
        <v>1</v>
      </c>
      <c r="P590" s="179">
        <f t="shared" si="381"/>
        <v>1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0.99999999999999989</v>
      </c>
      <c r="H591" s="179">
        <f t="shared" si="381"/>
        <v>1</v>
      </c>
      <c r="I591" s="179">
        <f t="shared" si="381"/>
        <v>1</v>
      </c>
      <c r="J591" s="179">
        <f t="shared" si="381"/>
        <v>1</v>
      </c>
      <c r="K591" s="179">
        <f t="shared" si="381"/>
        <v>1</v>
      </c>
      <c r="L591" s="179">
        <f t="shared" si="381"/>
        <v>1</v>
      </c>
      <c r="M591" s="179">
        <f t="shared" si="381"/>
        <v>1</v>
      </c>
      <c r="N591" s="179">
        <f t="shared" si="381"/>
        <v>1</v>
      </c>
      <c r="O591" s="179">
        <f t="shared" si="381"/>
        <v>1</v>
      </c>
      <c r="P591" s="179">
        <f t="shared" si="381"/>
        <v>1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0.99999999999999989</v>
      </c>
      <c r="H592" s="179">
        <f t="shared" si="381"/>
        <v>1</v>
      </c>
      <c r="I592" s="179">
        <f t="shared" si="381"/>
        <v>1</v>
      </c>
      <c r="J592" s="179">
        <f t="shared" si="381"/>
        <v>1</v>
      </c>
      <c r="K592" s="179">
        <f t="shared" si="381"/>
        <v>1</v>
      </c>
      <c r="L592" s="179">
        <f t="shared" si="381"/>
        <v>1</v>
      </c>
      <c r="M592" s="179">
        <f t="shared" si="381"/>
        <v>1</v>
      </c>
      <c r="N592" s="179">
        <f t="shared" si="381"/>
        <v>1</v>
      </c>
      <c r="O592" s="179">
        <f t="shared" si="381"/>
        <v>1</v>
      </c>
      <c r="P592" s="179">
        <f t="shared" si="381"/>
        <v>1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0.99999999999999989</v>
      </c>
      <c r="H593" s="179">
        <f t="shared" si="381"/>
        <v>1</v>
      </c>
      <c r="I593" s="179">
        <f t="shared" si="381"/>
        <v>1</v>
      </c>
      <c r="J593" s="179">
        <f t="shared" si="381"/>
        <v>1</v>
      </c>
      <c r="K593" s="179">
        <f t="shared" si="381"/>
        <v>1</v>
      </c>
      <c r="L593" s="179">
        <f t="shared" si="381"/>
        <v>1</v>
      </c>
      <c r="M593" s="179">
        <f t="shared" si="381"/>
        <v>1</v>
      </c>
      <c r="N593" s="179">
        <f t="shared" si="381"/>
        <v>1</v>
      </c>
      <c r="O593" s="179">
        <f t="shared" si="381"/>
        <v>1</v>
      </c>
      <c r="P593" s="179">
        <f t="shared" si="381"/>
        <v>1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0.99999999999999989</v>
      </c>
      <c r="H594" s="179">
        <f t="shared" si="381"/>
        <v>1</v>
      </c>
      <c r="I594" s="179">
        <f t="shared" si="381"/>
        <v>1</v>
      </c>
      <c r="J594" s="179">
        <f t="shared" si="381"/>
        <v>1</v>
      </c>
      <c r="K594" s="179">
        <f t="shared" si="381"/>
        <v>1</v>
      </c>
      <c r="L594" s="179">
        <f t="shared" si="381"/>
        <v>1</v>
      </c>
      <c r="M594" s="179">
        <f t="shared" si="381"/>
        <v>1</v>
      </c>
      <c r="N594" s="179">
        <f t="shared" si="381"/>
        <v>1</v>
      </c>
      <c r="O594" s="179">
        <f t="shared" si="381"/>
        <v>1</v>
      </c>
      <c r="P594" s="179">
        <f t="shared" si="381"/>
        <v>1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0.99999999999999989</v>
      </c>
      <c r="H595" s="179">
        <f t="shared" si="381"/>
        <v>1</v>
      </c>
      <c r="I595" s="179">
        <f t="shared" si="381"/>
        <v>1</v>
      </c>
      <c r="J595" s="179">
        <f t="shared" si="381"/>
        <v>1</v>
      </c>
      <c r="K595" s="179">
        <f t="shared" si="381"/>
        <v>1</v>
      </c>
      <c r="L595" s="179">
        <f t="shared" si="381"/>
        <v>1</v>
      </c>
      <c r="M595" s="179">
        <f t="shared" si="381"/>
        <v>1</v>
      </c>
      <c r="N595" s="179">
        <f t="shared" si="381"/>
        <v>1</v>
      </c>
      <c r="O595" s="179">
        <f t="shared" si="381"/>
        <v>1</v>
      </c>
      <c r="P595" s="179">
        <f t="shared" si="381"/>
        <v>1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0.99999999999999989</v>
      </c>
      <c r="H596" s="179">
        <f t="shared" si="381"/>
        <v>1</v>
      </c>
      <c r="I596" s="179">
        <f t="shared" si="381"/>
        <v>1</v>
      </c>
      <c r="J596" s="179">
        <f t="shared" si="381"/>
        <v>1</v>
      </c>
      <c r="K596" s="179">
        <f t="shared" si="381"/>
        <v>1</v>
      </c>
      <c r="L596" s="179">
        <f t="shared" si="381"/>
        <v>1</v>
      </c>
      <c r="M596" s="179">
        <f t="shared" si="381"/>
        <v>1</v>
      </c>
      <c r="N596" s="179">
        <f t="shared" si="381"/>
        <v>1</v>
      </c>
      <c r="O596" s="179">
        <f t="shared" si="381"/>
        <v>1</v>
      </c>
      <c r="P596" s="179">
        <f t="shared" si="381"/>
        <v>1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0.99999999999999989</v>
      </c>
      <c r="H597" s="179">
        <f t="shared" si="381"/>
        <v>1</v>
      </c>
      <c r="I597" s="179">
        <f t="shared" si="381"/>
        <v>1</v>
      </c>
      <c r="J597" s="179">
        <f t="shared" si="381"/>
        <v>1</v>
      </c>
      <c r="K597" s="179">
        <f t="shared" si="381"/>
        <v>1</v>
      </c>
      <c r="L597" s="179">
        <f t="shared" si="381"/>
        <v>1</v>
      </c>
      <c r="M597" s="179">
        <f t="shared" si="381"/>
        <v>1</v>
      </c>
      <c r="N597" s="179">
        <f t="shared" si="381"/>
        <v>1</v>
      </c>
      <c r="O597" s="179">
        <f t="shared" si="381"/>
        <v>1</v>
      </c>
      <c r="P597" s="179">
        <f t="shared" si="381"/>
        <v>1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0.99999999999999989</v>
      </c>
      <c r="H598" s="179">
        <f t="shared" si="381"/>
        <v>1</v>
      </c>
      <c r="I598" s="179">
        <f t="shared" si="381"/>
        <v>1</v>
      </c>
      <c r="J598" s="179">
        <f t="shared" si="381"/>
        <v>1</v>
      </c>
      <c r="K598" s="179">
        <f t="shared" si="381"/>
        <v>1</v>
      </c>
      <c r="L598" s="179">
        <f t="shared" si="381"/>
        <v>1</v>
      </c>
      <c r="M598" s="179">
        <f t="shared" si="381"/>
        <v>1</v>
      </c>
      <c r="N598" s="179">
        <f t="shared" si="381"/>
        <v>1</v>
      </c>
      <c r="O598" s="179">
        <f t="shared" si="381"/>
        <v>1</v>
      </c>
      <c r="P598" s="179">
        <f t="shared" si="381"/>
        <v>1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0.99999999999999989</v>
      </c>
      <c r="H599" s="179">
        <f t="shared" si="381"/>
        <v>1</v>
      </c>
      <c r="I599" s="179">
        <f t="shared" si="381"/>
        <v>1</v>
      </c>
      <c r="J599" s="179">
        <f t="shared" si="381"/>
        <v>1</v>
      </c>
      <c r="K599" s="179">
        <f t="shared" si="381"/>
        <v>1</v>
      </c>
      <c r="L599" s="179">
        <f t="shared" si="381"/>
        <v>1</v>
      </c>
      <c r="M599" s="179">
        <f t="shared" si="381"/>
        <v>1</v>
      </c>
      <c r="N599" s="179">
        <f t="shared" si="381"/>
        <v>1</v>
      </c>
      <c r="O599" s="179">
        <f t="shared" si="381"/>
        <v>1</v>
      </c>
      <c r="P599" s="179">
        <f t="shared" si="381"/>
        <v>1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0.99999999999999989</v>
      </c>
      <c r="H600" s="179">
        <f t="shared" si="389"/>
        <v>1</v>
      </c>
      <c r="I600" s="179">
        <f t="shared" si="389"/>
        <v>1</v>
      </c>
      <c r="J600" s="179">
        <f t="shared" si="389"/>
        <v>1</v>
      </c>
      <c r="K600" s="179">
        <f t="shared" si="389"/>
        <v>1</v>
      </c>
      <c r="L600" s="179">
        <f t="shared" si="389"/>
        <v>1</v>
      </c>
      <c r="M600" s="179">
        <f t="shared" si="389"/>
        <v>1</v>
      </c>
      <c r="N600" s="179">
        <f t="shared" si="389"/>
        <v>1</v>
      </c>
      <c r="O600" s="179">
        <f t="shared" si="389"/>
        <v>1</v>
      </c>
      <c r="P600" s="179">
        <f t="shared" si="389"/>
        <v>1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0.99999999999999989</v>
      </c>
      <c r="H601" s="179">
        <f t="shared" si="389"/>
        <v>1</v>
      </c>
      <c r="I601" s="179">
        <f t="shared" si="389"/>
        <v>1</v>
      </c>
      <c r="J601" s="179">
        <f t="shared" si="389"/>
        <v>1</v>
      </c>
      <c r="K601" s="179">
        <f t="shared" si="389"/>
        <v>1</v>
      </c>
      <c r="L601" s="179">
        <f t="shared" si="389"/>
        <v>1</v>
      </c>
      <c r="M601" s="179">
        <f t="shared" si="389"/>
        <v>1</v>
      </c>
      <c r="N601" s="179">
        <f t="shared" si="389"/>
        <v>1</v>
      </c>
      <c r="O601" s="179">
        <f t="shared" si="389"/>
        <v>1</v>
      </c>
      <c r="P601" s="179">
        <f t="shared" si="389"/>
        <v>1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0.99999999999999989</v>
      </c>
      <c r="H602" s="179">
        <f t="shared" si="389"/>
        <v>1</v>
      </c>
      <c r="I602" s="179">
        <f t="shared" si="389"/>
        <v>1</v>
      </c>
      <c r="J602" s="179">
        <f t="shared" si="389"/>
        <v>1</v>
      </c>
      <c r="K602" s="179">
        <f t="shared" si="389"/>
        <v>1</v>
      </c>
      <c r="L602" s="179">
        <f t="shared" si="389"/>
        <v>1</v>
      </c>
      <c r="M602" s="179">
        <f t="shared" si="389"/>
        <v>1</v>
      </c>
      <c r="N602" s="179">
        <f t="shared" si="389"/>
        <v>1</v>
      </c>
      <c r="O602" s="179">
        <f t="shared" si="389"/>
        <v>1</v>
      </c>
      <c r="P602" s="179">
        <f t="shared" si="389"/>
        <v>1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0.99999999999999989</v>
      </c>
      <c r="H603" s="179">
        <f t="shared" si="389"/>
        <v>1</v>
      </c>
      <c r="I603" s="179">
        <f t="shared" si="389"/>
        <v>1</v>
      </c>
      <c r="J603" s="179">
        <f t="shared" si="389"/>
        <v>1</v>
      </c>
      <c r="K603" s="179">
        <f t="shared" si="389"/>
        <v>1</v>
      </c>
      <c r="L603" s="179">
        <f t="shared" si="389"/>
        <v>1</v>
      </c>
      <c r="M603" s="179">
        <f t="shared" si="389"/>
        <v>1</v>
      </c>
      <c r="N603" s="179">
        <f t="shared" si="389"/>
        <v>1</v>
      </c>
      <c r="O603" s="179">
        <f t="shared" si="389"/>
        <v>1</v>
      </c>
      <c r="P603" s="179">
        <f t="shared" si="389"/>
        <v>1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0.99999999999999989</v>
      </c>
      <c r="H604" s="179">
        <f t="shared" si="389"/>
        <v>1</v>
      </c>
      <c r="I604" s="179">
        <f t="shared" si="389"/>
        <v>1</v>
      </c>
      <c r="J604" s="179">
        <f t="shared" si="389"/>
        <v>1</v>
      </c>
      <c r="K604" s="179">
        <f t="shared" si="389"/>
        <v>1</v>
      </c>
      <c r="L604" s="179">
        <f t="shared" si="389"/>
        <v>1</v>
      </c>
      <c r="M604" s="179">
        <f t="shared" si="389"/>
        <v>1</v>
      </c>
      <c r="N604" s="179">
        <f t="shared" si="389"/>
        <v>1</v>
      </c>
      <c r="O604" s="179">
        <f t="shared" si="389"/>
        <v>1</v>
      </c>
      <c r="P604" s="179">
        <f t="shared" si="389"/>
        <v>1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0.99999999999999989</v>
      </c>
      <c r="H605" s="179">
        <f t="shared" si="389"/>
        <v>1</v>
      </c>
      <c r="I605" s="179">
        <f t="shared" si="389"/>
        <v>1</v>
      </c>
      <c r="J605" s="179">
        <f t="shared" si="389"/>
        <v>1</v>
      </c>
      <c r="K605" s="179">
        <f t="shared" si="389"/>
        <v>1</v>
      </c>
      <c r="L605" s="179">
        <f t="shared" si="389"/>
        <v>1</v>
      </c>
      <c r="M605" s="179">
        <f t="shared" si="389"/>
        <v>1</v>
      </c>
      <c r="N605" s="179">
        <f t="shared" si="389"/>
        <v>1</v>
      </c>
      <c r="O605" s="179">
        <f t="shared" si="389"/>
        <v>1</v>
      </c>
      <c r="P605" s="179">
        <f t="shared" si="389"/>
        <v>1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0.99999999999999989</v>
      </c>
      <c r="H606" s="179">
        <f t="shared" si="389"/>
        <v>1</v>
      </c>
      <c r="I606" s="179">
        <f t="shared" si="389"/>
        <v>1</v>
      </c>
      <c r="J606" s="179">
        <f t="shared" si="389"/>
        <v>1</v>
      </c>
      <c r="K606" s="179">
        <f t="shared" si="389"/>
        <v>1</v>
      </c>
      <c r="L606" s="179">
        <f t="shared" si="389"/>
        <v>1</v>
      </c>
      <c r="M606" s="179">
        <f t="shared" si="389"/>
        <v>1</v>
      </c>
      <c r="N606" s="179">
        <f t="shared" si="389"/>
        <v>1</v>
      </c>
      <c r="O606" s="179">
        <f t="shared" si="389"/>
        <v>1</v>
      </c>
      <c r="P606" s="179">
        <f t="shared" si="389"/>
        <v>1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0.99999999999999989</v>
      </c>
      <c r="H607" s="179">
        <f t="shared" si="389"/>
        <v>1</v>
      </c>
      <c r="I607" s="179">
        <f t="shared" si="389"/>
        <v>1</v>
      </c>
      <c r="J607" s="179">
        <f t="shared" si="389"/>
        <v>1</v>
      </c>
      <c r="K607" s="179">
        <f t="shared" si="389"/>
        <v>1</v>
      </c>
      <c r="L607" s="179">
        <f t="shared" si="389"/>
        <v>1</v>
      </c>
      <c r="M607" s="179">
        <f t="shared" si="389"/>
        <v>1</v>
      </c>
      <c r="N607" s="179">
        <f t="shared" si="389"/>
        <v>1</v>
      </c>
      <c r="O607" s="179">
        <f t="shared" si="389"/>
        <v>1</v>
      </c>
      <c r="P607" s="179">
        <f t="shared" si="389"/>
        <v>1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0.99999999999999989</v>
      </c>
      <c r="H608" s="179">
        <f t="shared" si="389"/>
        <v>1</v>
      </c>
      <c r="I608" s="179">
        <f t="shared" si="389"/>
        <v>1</v>
      </c>
      <c r="J608" s="179">
        <f t="shared" si="389"/>
        <v>1</v>
      </c>
      <c r="K608" s="179">
        <f t="shared" si="389"/>
        <v>1</v>
      </c>
      <c r="L608" s="179">
        <f t="shared" si="389"/>
        <v>1</v>
      </c>
      <c r="M608" s="179">
        <f t="shared" si="389"/>
        <v>1</v>
      </c>
      <c r="N608" s="179">
        <f t="shared" si="389"/>
        <v>1</v>
      </c>
      <c r="O608" s="179">
        <f t="shared" si="389"/>
        <v>1</v>
      </c>
      <c r="P608" s="179">
        <f t="shared" si="389"/>
        <v>1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0.99999999999999989</v>
      </c>
      <c r="H609" s="179">
        <f t="shared" si="389"/>
        <v>1</v>
      </c>
      <c r="I609" s="179">
        <f t="shared" si="389"/>
        <v>1</v>
      </c>
      <c r="J609" s="179">
        <f t="shared" si="389"/>
        <v>1</v>
      </c>
      <c r="K609" s="179">
        <f t="shared" si="389"/>
        <v>1</v>
      </c>
      <c r="L609" s="179">
        <f t="shared" si="389"/>
        <v>1</v>
      </c>
      <c r="M609" s="179">
        <f t="shared" si="389"/>
        <v>1</v>
      </c>
      <c r="N609" s="179">
        <f t="shared" si="389"/>
        <v>1</v>
      </c>
      <c r="O609" s="179">
        <f t="shared" si="389"/>
        <v>1</v>
      </c>
      <c r="P609" s="179">
        <f t="shared" si="389"/>
        <v>1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0.99999999999999989</v>
      </c>
      <c r="H610" s="179">
        <f t="shared" si="389"/>
        <v>1</v>
      </c>
      <c r="I610" s="179">
        <f t="shared" si="389"/>
        <v>1</v>
      </c>
      <c r="J610" s="179">
        <f t="shared" si="389"/>
        <v>1</v>
      </c>
      <c r="K610" s="179">
        <f t="shared" si="389"/>
        <v>1</v>
      </c>
      <c r="L610" s="179">
        <f t="shared" si="389"/>
        <v>1</v>
      </c>
      <c r="M610" s="179">
        <f t="shared" si="389"/>
        <v>1</v>
      </c>
      <c r="N610" s="179">
        <f t="shared" si="389"/>
        <v>1</v>
      </c>
      <c r="O610" s="179">
        <f t="shared" si="389"/>
        <v>1</v>
      </c>
      <c r="P610" s="179">
        <f t="shared" si="389"/>
        <v>1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0.99999999999999989</v>
      </c>
      <c r="H611" s="179">
        <f t="shared" si="389"/>
        <v>1</v>
      </c>
      <c r="I611" s="179">
        <f t="shared" si="389"/>
        <v>1</v>
      </c>
      <c r="J611" s="179">
        <f t="shared" si="389"/>
        <v>1</v>
      </c>
      <c r="K611" s="179">
        <f t="shared" si="389"/>
        <v>1</v>
      </c>
      <c r="L611" s="179">
        <f t="shared" si="389"/>
        <v>1</v>
      </c>
      <c r="M611" s="179">
        <f t="shared" si="389"/>
        <v>1</v>
      </c>
      <c r="N611" s="179">
        <f t="shared" si="389"/>
        <v>1</v>
      </c>
      <c r="O611" s="179">
        <f t="shared" si="389"/>
        <v>1</v>
      </c>
      <c r="P611" s="179">
        <f t="shared" si="389"/>
        <v>1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0.99999999999999989</v>
      </c>
      <c r="H612" s="179">
        <f t="shared" si="389"/>
        <v>1</v>
      </c>
      <c r="I612" s="179">
        <f t="shared" si="389"/>
        <v>1</v>
      </c>
      <c r="J612" s="179">
        <f t="shared" si="389"/>
        <v>1</v>
      </c>
      <c r="K612" s="179">
        <f t="shared" si="389"/>
        <v>1</v>
      </c>
      <c r="L612" s="179">
        <f t="shared" si="389"/>
        <v>1</v>
      </c>
      <c r="M612" s="179">
        <f t="shared" si="389"/>
        <v>1</v>
      </c>
      <c r="N612" s="179">
        <f t="shared" si="389"/>
        <v>1</v>
      </c>
      <c r="O612" s="179">
        <f t="shared" si="389"/>
        <v>1</v>
      </c>
      <c r="P612" s="179">
        <f t="shared" si="389"/>
        <v>1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0.99999999999999989</v>
      </c>
      <c r="H613" s="179">
        <f t="shared" si="389"/>
        <v>1</v>
      </c>
      <c r="I613" s="179">
        <f t="shared" si="389"/>
        <v>1</v>
      </c>
      <c r="J613" s="179">
        <f t="shared" si="389"/>
        <v>1</v>
      </c>
      <c r="K613" s="179">
        <f t="shared" si="389"/>
        <v>1</v>
      </c>
      <c r="L613" s="179">
        <f t="shared" si="389"/>
        <v>1</v>
      </c>
      <c r="M613" s="179">
        <f t="shared" si="389"/>
        <v>1</v>
      </c>
      <c r="N613" s="179">
        <f t="shared" si="389"/>
        <v>1</v>
      </c>
      <c r="O613" s="179">
        <f t="shared" si="389"/>
        <v>1</v>
      </c>
      <c r="P613" s="179">
        <f t="shared" si="389"/>
        <v>1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0.99999999999999989</v>
      </c>
      <c r="H614" s="179">
        <f t="shared" si="389"/>
        <v>1</v>
      </c>
      <c r="I614" s="179">
        <f t="shared" si="389"/>
        <v>1</v>
      </c>
      <c r="J614" s="179">
        <f t="shared" si="389"/>
        <v>1</v>
      </c>
      <c r="K614" s="179">
        <f t="shared" si="389"/>
        <v>1</v>
      </c>
      <c r="L614" s="179">
        <f t="shared" si="389"/>
        <v>1</v>
      </c>
      <c r="M614" s="179">
        <f t="shared" si="389"/>
        <v>1</v>
      </c>
      <c r="N614" s="179">
        <f t="shared" si="389"/>
        <v>1</v>
      </c>
      <c r="O614" s="179">
        <f t="shared" si="389"/>
        <v>1</v>
      </c>
      <c r="P614" s="179">
        <f t="shared" si="389"/>
        <v>1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0.99999999999999989</v>
      </c>
      <c r="H615" s="179">
        <f t="shared" si="389"/>
        <v>1</v>
      </c>
      <c r="I615" s="179">
        <f t="shared" si="389"/>
        <v>1</v>
      </c>
      <c r="J615" s="179">
        <f t="shared" si="389"/>
        <v>1</v>
      </c>
      <c r="K615" s="179">
        <f t="shared" si="389"/>
        <v>1</v>
      </c>
      <c r="L615" s="179">
        <f t="shared" si="389"/>
        <v>1</v>
      </c>
      <c r="M615" s="179">
        <f t="shared" si="389"/>
        <v>1</v>
      </c>
      <c r="N615" s="179">
        <f t="shared" si="389"/>
        <v>1</v>
      </c>
      <c r="O615" s="179">
        <f t="shared" si="389"/>
        <v>1</v>
      </c>
      <c r="P615" s="179">
        <f t="shared" si="389"/>
        <v>1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0.99999999999999989</v>
      </c>
      <c r="H616" s="179">
        <f t="shared" si="398"/>
        <v>1</v>
      </c>
      <c r="I616" s="179">
        <f t="shared" si="398"/>
        <v>1</v>
      </c>
      <c r="J616" s="179">
        <f t="shared" si="398"/>
        <v>1</v>
      </c>
      <c r="K616" s="179">
        <f t="shared" si="398"/>
        <v>1</v>
      </c>
      <c r="L616" s="179">
        <f t="shared" si="398"/>
        <v>1</v>
      </c>
      <c r="M616" s="179">
        <f t="shared" si="398"/>
        <v>1</v>
      </c>
      <c r="N616" s="179">
        <f t="shared" si="398"/>
        <v>1</v>
      </c>
      <c r="O616" s="179">
        <f t="shared" si="398"/>
        <v>1</v>
      </c>
      <c r="P616" s="179">
        <f t="shared" si="398"/>
        <v>1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0.99999999999999989</v>
      </c>
      <c r="H617" s="179">
        <f t="shared" si="398"/>
        <v>1</v>
      </c>
      <c r="I617" s="179">
        <f t="shared" si="398"/>
        <v>1</v>
      </c>
      <c r="J617" s="179">
        <f t="shared" si="398"/>
        <v>1</v>
      </c>
      <c r="K617" s="179">
        <f t="shared" si="398"/>
        <v>1</v>
      </c>
      <c r="L617" s="179">
        <f t="shared" si="398"/>
        <v>1</v>
      </c>
      <c r="M617" s="179">
        <f t="shared" si="398"/>
        <v>1</v>
      </c>
      <c r="N617" s="179">
        <f t="shared" si="398"/>
        <v>1</v>
      </c>
      <c r="O617" s="179">
        <f t="shared" si="398"/>
        <v>1</v>
      </c>
      <c r="P617" s="179">
        <f t="shared" si="398"/>
        <v>1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0.99999999999999989</v>
      </c>
      <c r="H618" s="179">
        <f t="shared" si="398"/>
        <v>1</v>
      </c>
      <c r="I618" s="179">
        <f t="shared" si="398"/>
        <v>1</v>
      </c>
      <c r="J618" s="179">
        <f t="shared" si="398"/>
        <v>1</v>
      </c>
      <c r="K618" s="179">
        <f t="shared" si="398"/>
        <v>1</v>
      </c>
      <c r="L618" s="179">
        <f t="shared" si="398"/>
        <v>1</v>
      </c>
      <c r="M618" s="179">
        <f t="shared" si="398"/>
        <v>1</v>
      </c>
      <c r="N618" s="179">
        <f t="shared" si="398"/>
        <v>1</v>
      </c>
      <c r="O618" s="179">
        <f t="shared" si="398"/>
        <v>1</v>
      </c>
      <c r="P618" s="179">
        <f t="shared" si="398"/>
        <v>1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0.99999999999999989</v>
      </c>
      <c r="H619" s="179">
        <f t="shared" si="398"/>
        <v>1</v>
      </c>
      <c r="I619" s="179">
        <f t="shared" si="398"/>
        <v>1</v>
      </c>
      <c r="J619" s="179">
        <f t="shared" si="398"/>
        <v>1</v>
      </c>
      <c r="K619" s="179">
        <f t="shared" si="398"/>
        <v>1</v>
      </c>
      <c r="L619" s="179">
        <f t="shared" si="398"/>
        <v>1</v>
      </c>
      <c r="M619" s="179">
        <f t="shared" si="398"/>
        <v>1</v>
      </c>
      <c r="N619" s="179">
        <f t="shared" si="398"/>
        <v>1</v>
      </c>
      <c r="O619" s="179">
        <f t="shared" si="398"/>
        <v>1</v>
      </c>
      <c r="P619" s="179">
        <f t="shared" si="398"/>
        <v>1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0.99999999999999989</v>
      </c>
      <c r="H620" s="179">
        <f t="shared" si="398"/>
        <v>1</v>
      </c>
      <c r="I620" s="179">
        <f t="shared" si="398"/>
        <v>1</v>
      </c>
      <c r="J620" s="179">
        <f t="shared" si="398"/>
        <v>1</v>
      </c>
      <c r="K620" s="179">
        <f t="shared" si="398"/>
        <v>1</v>
      </c>
      <c r="L620" s="179">
        <f t="shared" si="398"/>
        <v>1</v>
      </c>
      <c r="M620" s="179">
        <f t="shared" si="398"/>
        <v>1</v>
      </c>
      <c r="N620" s="179">
        <f t="shared" si="398"/>
        <v>1</v>
      </c>
      <c r="O620" s="179">
        <f t="shared" si="398"/>
        <v>1</v>
      </c>
      <c r="P620" s="179">
        <f t="shared" si="398"/>
        <v>1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0.99999999999999989</v>
      </c>
      <c r="H621" s="179">
        <f t="shared" si="398"/>
        <v>1</v>
      </c>
      <c r="I621" s="179">
        <f t="shared" si="398"/>
        <v>1</v>
      </c>
      <c r="J621" s="179">
        <f t="shared" si="398"/>
        <v>1</v>
      </c>
      <c r="K621" s="179">
        <f t="shared" si="398"/>
        <v>1</v>
      </c>
      <c r="L621" s="179">
        <f t="shared" si="398"/>
        <v>1</v>
      </c>
      <c r="M621" s="179">
        <f t="shared" si="398"/>
        <v>1</v>
      </c>
      <c r="N621" s="179">
        <f t="shared" si="398"/>
        <v>1</v>
      </c>
      <c r="O621" s="179">
        <f t="shared" si="398"/>
        <v>1</v>
      </c>
      <c r="P621" s="179">
        <f t="shared" si="398"/>
        <v>1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0.99999999999999989</v>
      </c>
      <c r="H622" s="179">
        <f t="shared" si="398"/>
        <v>1</v>
      </c>
      <c r="I622" s="179">
        <f t="shared" si="398"/>
        <v>1</v>
      </c>
      <c r="J622" s="179">
        <f t="shared" si="398"/>
        <v>1</v>
      </c>
      <c r="K622" s="179">
        <f t="shared" si="398"/>
        <v>1</v>
      </c>
      <c r="L622" s="179">
        <f t="shared" si="398"/>
        <v>1</v>
      </c>
      <c r="M622" s="179">
        <f t="shared" si="398"/>
        <v>1</v>
      </c>
      <c r="N622" s="179">
        <f t="shared" si="398"/>
        <v>1</v>
      </c>
      <c r="O622" s="179">
        <f t="shared" si="398"/>
        <v>1</v>
      </c>
      <c r="P622" s="179">
        <f t="shared" si="398"/>
        <v>1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0.99999999999999989</v>
      </c>
      <c r="H623" s="179">
        <f t="shared" si="398"/>
        <v>1</v>
      </c>
      <c r="I623" s="179">
        <f t="shared" si="398"/>
        <v>1</v>
      </c>
      <c r="J623" s="179">
        <f t="shared" si="398"/>
        <v>1</v>
      </c>
      <c r="K623" s="179">
        <f t="shared" si="398"/>
        <v>1</v>
      </c>
      <c r="L623" s="179">
        <f t="shared" si="398"/>
        <v>1</v>
      </c>
      <c r="M623" s="179">
        <f t="shared" si="398"/>
        <v>1</v>
      </c>
      <c r="N623" s="179">
        <f t="shared" si="398"/>
        <v>1</v>
      </c>
      <c r="O623" s="179">
        <f t="shared" si="398"/>
        <v>1</v>
      </c>
      <c r="P623" s="179">
        <f t="shared" si="398"/>
        <v>1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0.99999999999999989</v>
      </c>
      <c r="H624" s="179">
        <f t="shared" si="398"/>
        <v>1</v>
      </c>
      <c r="I624" s="179">
        <f t="shared" si="398"/>
        <v>1</v>
      </c>
      <c r="J624" s="179">
        <f t="shared" si="398"/>
        <v>1</v>
      </c>
      <c r="K624" s="179">
        <f t="shared" si="398"/>
        <v>1</v>
      </c>
      <c r="L624" s="179">
        <f t="shared" si="398"/>
        <v>1</v>
      </c>
      <c r="M624" s="179">
        <f t="shared" si="398"/>
        <v>1</v>
      </c>
      <c r="N624" s="179">
        <f t="shared" si="398"/>
        <v>1</v>
      </c>
      <c r="O624" s="179">
        <f t="shared" si="398"/>
        <v>1</v>
      </c>
      <c r="P624" s="179">
        <f t="shared" si="398"/>
        <v>1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0.99999999999999989</v>
      </c>
      <c r="H625" s="179">
        <f t="shared" si="398"/>
        <v>1</v>
      </c>
      <c r="I625" s="179">
        <f t="shared" si="398"/>
        <v>1</v>
      </c>
      <c r="J625" s="179">
        <f t="shared" si="398"/>
        <v>1</v>
      </c>
      <c r="K625" s="179">
        <f t="shared" si="398"/>
        <v>1</v>
      </c>
      <c r="L625" s="179">
        <f t="shared" si="398"/>
        <v>1</v>
      </c>
      <c r="M625" s="179">
        <f t="shared" si="398"/>
        <v>1</v>
      </c>
      <c r="N625" s="179">
        <f t="shared" si="398"/>
        <v>1</v>
      </c>
      <c r="O625" s="179">
        <f t="shared" si="398"/>
        <v>1</v>
      </c>
      <c r="P625" s="179">
        <f t="shared" si="398"/>
        <v>1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0.99999999999999989</v>
      </c>
      <c r="H626" s="179">
        <f t="shared" si="398"/>
        <v>1</v>
      </c>
      <c r="I626" s="179">
        <f t="shared" si="398"/>
        <v>1</v>
      </c>
      <c r="J626" s="179">
        <f t="shared" si="398"/>
        <v>1</v>
      </c>
      <c r="K626" s="179">
        <f t="shared" si="398"/>
        <v>1</v>
      </c>
      <c r="L626" s="179">
        <f t="shared" si="398"/>
        <v>1</v>
      </c>
      <c r="M626" s="179">
        <f t="shared" si="398"/>
        <v>1</v>
      </c>
      <c r="N626" s="179">
        <f t="shared" si="398"/>
        <v>1</v>
      </c>
      <c r="O626" s="179">
        <f t="shared" si="398"/>
        <v>1</v>
      </c>
      <c r="P626" s="179">
        <f t="shared" si="398"/>
        <v>1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0.99999999999999989</v>
      </c>
      <c r="H627" s="179">
        <f t="shared" si="398"/>
        <v>1</v>
      </c>
      <c r="I627" s="179">
        <f t="shared" si="398"/>
        <v>1</v>
      </c>
      <c r="J627" s="179">
        <f t="shared" si="398"/>
        <v>1</v>
      </c>
      <c r="K627" s="179">
        <f t="shared" si="398"/>
        <v>1</v>
      </c>
      <c r="L627" s="179">
        <f t="shared" si="398"/>
        <v>1</v>
      </c>
      <c r="M627" s="179">
        <f t="shared" si="398"/>
        <v>1</v>
      </c>
      <c r="N627" s="179">
        <f t="shared" si="398"/>
        <v>1</v>
      </c>
      <c r="O627" s="179">
        <f t="shared" si="398"/>
        <v>1</v>
      </c>
      <c r="P627" s="179">
        <f t="shared" si="398"/>
        <v>1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0.99999999999999989</v>
      </c>
      <c r="H628" s="179">
        <f t="shared" si="398"/>
        <v>1</v>
      </c>
      <c r="I628" s="179">
        <f t="shared" si="398"/>
        <v>1</v>
      </c>
      <c r="J628" s="179">
        <f t="shared" si="398"/>
        <v>1</v>
      </c>
      <c r="K628" s="179">
        <f t="shared" si="398"/>
        <v>1</v>
      </c>
      <c r="L628" s="179">
        <f t="shared" si="398"/>
        <v>1</v>
      </c>
      <c r="M628" s="179">
        <f t="shared" si="398"/>
        <v>1</v>
      </c>
      <c r="N628" s="179">
        <f t="shared" si="398"/>
        <v>1</v>
      </c>
      <c r="O628" s="179">
        <f t="shared" si="398"/>
        <v>1</v>
      </c>
      <c r="P628" s="179">
        <f t="shared" si="398"/>
        <v>1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0.99999999999999989</v>
      </c>
      <c r="H629" s="179">
        <f t="shared" si="398"/>
        <v>1</v>
      </c>
      <c r="I629" s="179">
        <f t="shared" si="398"/>
        <v>1</v>
      </c>
      <c r="J629" s="179">
        <f t="shared" si="398"/>
        <v>1</v>
      </c>
      <c r="K629" s="179">
        <f t="shared" si="398"/>
        <v>1</v>
      </c>
      <c r="L629" s="179">
        <f t="shared" si="398"/>
        <v>1</v>
      </c>
      <c r="M629" s="179">
        <f t="shared" si="398"/>
        <v>1</v>
      </c>
      <c r="N629" s="179">
        <f t="shared" si="398"/>
        <v>1</v>
      </c>
      <c r="O629" s="179">
        <f t="shared" si="398"/>
        <v>1</v>
      </c>
      <c r="P629" s="179">
        <f t="shared" si="398"/>
        <v>1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0.99999999999999989</v>
      </c>
      <c r="H630" s="179">
        <f t="shared" si="398"/>
        <v>1</v>
      </c>
      <c r="I630" s="179">
        <f t="shared" si="398"/>
        <v>1</v>
      </c>
      <c r="J630" s="179">
        <f t="shared" si="398"/>
        <v>1</v>
      </c>
      <c r="K630" s="179">
        <f t="shared" si="398"/>
        <v>1</v>
      </c>
      <c r="L630" s="179">
        <f t="shared" si="398"/>
        <v>1</v>
      </c>
      <c r="M630" s="179">
        <f t="shared" si="398"/>
        <v>1</v>
      </c>
      <c r="N630" s="179">
        <f t="shared" si="398"/>
        <v>1</v>
      </c>
      <c r="O630" s="179">
        <f t="shared" si="398"/>
        <v>1</v>
      </c>
      <c r="P630" s="179">
        <f t="shared" si="398"/>
        <v>1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0.99999999999999989</v>
      </c>
      <c r="H631" s="179">
        <f t="shared" si="398"/>
        <v>1</v>
      </c>
      <c r="I631" s="179">
        <f t="shared" si="398"/>
        <v>1</v>
      </c>
      <c r="J631" s="179">
        <f t="shared" si="398"/>
        <v>1</v>
      </c>
      <c r="K631" s="179">
        <f t="shared" si="398"/>
        <v>1</v>
      </c>
      <c r="L631" s="179">
        <f t="shared" si="398"/>
        <v>1</v>
      </c>
      <c r="M631" s="179">
        <f t="shared" si="398"/>
        <v>1</v>
      </c>
      <c r="N631" s="179">
        <f t="shared" si="398"/>
        <v>1</v>
      </c>
      <c r="O631" s="179">
        <f t="shared" si="398"/>
        <v>1</v>
      </c>
      <c r="P631" s="179">
        <f t="shared" si="398"/>
        <v>1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0.99999999999999989</v>
      </c>
      <c r="H632" s="179">
        <f t="shared" si="407"/>
        <v>1</v>
      </c>
      <c r="I632" s="179">
        <f t="shared" si="407"/>
        <v>1</v>
      </c>
      <c r="J632" s="179">
        <f t="shared" si="407"/>
        <v>1</v>
      </c>
      <c r="K632" s="179">
        <f t="shared" si="407"/>
        <v>1</v>
      </c>
      <c r="L632" s="179">
        <f t="shared" si="407"/>
        <v>1</v>
      </c>
      <c r="M632" s="179">
        <f t="shared" si="407"/>
        <v>1</v>
      </c>
      <c r="N632" s="179">
        <f t="shared" si="407"/>
        <v>1</v>
      </c>
      <c r="O632" s="179">
        <f t="shared" si="407"/>
        <v>1</v>
      </c>
      <c r="P632" s="179">
        <f t="shared" si="407"/>
        <v>1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0.99999999999999989</v>
      </c>
      <c r="H633" s="179">
        <f t="shared" si="407"/>
        <v>1</v>
      </c>
      <c r="I633" s="179">
        <f t="shared" si="407"/>
        <v>1</v>
      </c>
      <c r="J633" s="179">
        <f t="shared" si="407"/>
        <v>1</v>
      </c>
      <c r="K633" s="179">
        <f t="shared" si="407"/>
        <v>1</v>
      </c>
      <c r="L633" s="179">
        <f t="shared" si="407"/>
        <v>1</v>
      </c>
      <c r="M633" s="179">
        <f t="shared" si="407"/>
        <v>1</v>
      </c>
      <c r="N633" s="179">
        <f t="shared" si="407"/>
        <v>1</v>
      </c>
      <c r="O633" s="179">
        <f t="shared" si="407"/>
        <v>1</v>
      </c>
      <c r="P633" s="179">
        <f t="shared" si="407"/>
        <v>1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0.99999999999999989</v>
      </c>
      <c r="H634" s="179">
        <f t="shared" si="407"/>
        <v>1</v>
      </c>
      <c r="I634" s="179">
        <f t="shared" si="407"/>
        <v>1</v>
      </c>
      <c r="J634" s="179">
        <f t="shared" si="407"/>
        <v>1</v>
      </c>
      <c r="K634" s="179">
        <f t="shared" si="407"/>
        <v>1</v>
      </c>
      <c r="L634" s="179">
        <f t="shared" si="407"/>
        <v>1</v>
      </c>
      <c r="M634" s="179">
        <f t="shared" si="407"/>
        <v>1</v>
      </c>
      <c r="N634" s="179">
        <f t="shared" si="407"/>
        <v>1</v>
      </c>
      <c r="O634" s="179">
        <f t="shared" si="407"/>
        <v>1</v>
      </c>
      <c r="P634" s="179">
        <f t="shared" si="407"/>
        <v>1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0.99999999999999989</v>
      </c>
      <c r="H635" s="179">
        <f t="shared" si="407"/>
        <v>1</v>
      </c>
      <c r="I635" s="179">
        <f t="shared" si="407"/>
        <v>1</v>
      </c>
      <c r="J635" s="179">
        <f t="shared" si="407"/>
        <v>1</v>
      </c>
      <c r="K635" s="179">
        <f t="shared" si="407"/>
        <v>1</v>
      </c>
      <c r="L635" s="179">
        <f t="shared" si="407"/>
        <v>1</v>
      </c>
      <c r="M635" s="179">
        <f t="shared" si="407"/>
        <v>1</v>
      </c>
      <c r="N635" s="179">
        <f t="shared" si="407"/>
        <v>1</v>
      </c>
      <c r="O635" s="179">
        <f t="shared" si="407"/>
        <v>1</v>
      </c>
      <c r="P635" s="179">
        <f t="shared" si="407"/>
        <v>1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0.99999999999999989</v>
      </c>
      <c r="H636" s="179">
        <f t="shared" si="407"/>
        <v>1</v>
      </c>
      <c r="I636" s="179">
        <f t="shared" si="407"/>
        <v>1</v>
      </c>
      <c r="J636" s="179">
        <f t="shared" si="407"/>
        <v>1</v>
      </c>
      <c r="K636" s="179">
        <f t="shared" si="407"/>
        <v>1</v>
      </c>
      <c r="L636" s="179">
        <f t="shared" si="407"/>
        <v>1</v>
      </c>
      <c r="M636" s="179">
        <f t="shared" si="407"/>
        <v>1</v>
      </c>
      <c r="N636" s="179">
        <f t="shared" si="407"/>
        <v>1</v>
      </c>
      <c r="O636" s="179">
        <f t="shared" si="407"/>
        <v>1</v>
      </c>
      <c r="P636" s="179">
        <f t="shared" si="407"/>
        <v>1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0.99999999999999989</v>
      </c>
      <c r="H637" s="179">
        <f t="shared" si="407"/>
        <v>1</v>
      </c>
      <c r="I637" s="179">
        <f t="shared" si="407"/>
        <v>1</v>
      </c>
      <c r="J637" s="179">
        <f t="shared" si="407"/>
        <v>1</v>
      </c>
      <c r="K637" s="179">
        <f t="shared" si="407"/>
        <v>1</v>
      </c>
      <c r="L637" s="179">
        <f t="shared" si="407"/>
        <v>1</v>
      </c>
      <c r="M637" s="179">
        <f t="shared" si="407"/>
        <v>1</v>
      </c>
      <c r="N637" s="179">
        <f t="shared" si="407"/>
        <v>1</v>
      </c>
      <c r="O637" s="179">
        <f t="shared" si="407"/>
        <v>1</v>
      </c>
      <c r="P637" s="179">
        <f t="shared" si="407"/>
        <v>1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0.99999999999999989</v>
      </c>
      <c r="H638" s="179">
        <f t="shared" si="407"/>
        <v>1</v>
      </c>
      <c r="I638" s="179">
        <f t="shared" si="407"/>
        <v>1</v>
      </c>
      <c r="J638" s="179">
        <f t="shared" si="407"/>
        <v>1</v>
      </c>
      <c r="K638" s="179">
        <f t="shared" si="407"/>
        <v>1</v>
      </c>
      <c r="L638" s="179">
        <f t="shared" si="407"/>
        <v>1</v>
      </c>
      <c r="M638" s="179">
        <f t="shared" si="407"/>
        <v>1</v>
      </c>
      <c r="N638" s="179">
        <f t="shared" si="407"/>
        <v>1</v>
      </c>
      <c r="O638" s="179">
        <f t="shared" si="407"/>
        <v>1</v>
      </c>
      <c r="P638" s="179">
        <f t="shared" si="407"/>
        <v>1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0.99999999999999989</v>
      </c>
      <c r="H639" s="179">
        <f t="shared" si="407"/>
        <v>1</v>
      </c>
      <c r="I639" s="179">
        <f t="shared" si="407"/>
        <v>1</v>
      </c>
      <c r="J639" s="179">
        <f t="shared" si="407"/>
        <v>1</v>
      </c>
      <c r="K639" s="179">
        <f t="shared" si="407"/>
        <v>1</v>
      </c>
      <c r="L639" s="179">
        <f t="shared" si="407"/>
        <v>1</v>
      </c>
      <c r="M639" s="179">
        <f t="shared" si="407"/>
        <v>1</v>
      </c>
      <c r="N639" s="179">
        <f t="shared" si="407"/>
        <v>1</v>
      </c>
      <c r="O639" s="179">
        <f t="shared" si="407"/>
        <v>1</v>
      </c>
      <c r="P639" s="179">
        <f t="shared" si="407"/>
        <v>1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0.99999999999999989</v>
      </c>
      <c r="H640" s="179">
        <f t="shared" si="407"/>
        <v>1</v>
      </c>
      <c r="I640" s="179">
        <f t="shared" si="407"/>
        <v>1</v>
      </c>
      <c r="J640" s="179">
        <f t="shared" si="407"/>
        <v>1</v>
      </c>
      <c r="K640" s="179">
        <f t="shared" si="407"/>
        <v>1</v>
      </c>
      <c r="L640" s="179">
        <f t="shared" si="407"/>
        <v>1</v>
      </c>
      <c r="M640" s="179">
        <f t="shared" si="407"/>
        <v>1</v>
      </c>
      <c r="N640" s="179">
        <f t="shared" si="407"/>
        <v>1</v>
      </c>
      <c r="O640" s="179">
        <f t="shared" si="407"/>
        <v>1</v>
      </c>
      <c r="P640" s="179">
        <f t="shared" si="407"/>
        <v>1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0.99999999999999989</v>
      </c>
      <c r="H641" s="179">
        <f t="shared" si="407"/>
        <v>1</v>
      </c>
      <c r="I641" s="179">
        <f t="shared" si="407"/>
        <v>1</v>
      </c>
      <c r="J641" s="179">
        <f t="shared" si="407"/>
        <v>1</v>
      </c>
      <c r="K641" s="179">
        <f t="shared" si="407"/>
        <v>1</v>
      </c>
      <c r="L641" s="179">
        <f t="shared" si="407"/>
        <v>1</v>
      </c>
      <c r="M641" s="179">
        <f t="shared" si="407"/>
        <v>1</v>
      </c>
      <c r="N641" s="179">
        <f t="shared" si="407"/>
        <v>1</v>
      </c>
      <c r="O641" s="179">
        <f t="shared" si="407"/>
        <v>1</v>
      </c>
      <c r="P641" s="179">
        <f t="shared" si="407"/>
        <v>1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0.99999999999999989</v>
      </c>
      <c r="H642" s="179">
        <f t="shared" si="407"/>
        <v>1</v>
      </c>
      <c r="I642" s="179">
        <f t="shared" si="407"/>
        <v>1</v>
      </c>
      <c r="J642" s="179">
        <f t="shared" si="407"/>
        <v>1</v>
      </c>
      <c r="K642" s="179">
        <f t="shared" si="407"/>
        <v>1</v>
      </c>
      <c r="L642" s="179">
        <f t="shared" si="407"/>
        <v>1</v>
      </c>
      <c r="M642" s="179">
        <f t="shared" si="407"/>
        <v>1</v>
      </c>
      <c r="N642" s="179">
        <f t="shared" si="407"/>
        <v>1</v>
      </c>
      <c r="O642" s="179">
        <f t="shared" si="407"/>
        <v>1</v>
      </c>
      <c r="P642" s="179">
        <f t="shared" si="407"/>
        <v>1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0.99999999999999989</v>
      </c>
      <c r="H643" s="179">
        <f t="shared" si="407"/>
        <v>1</v>
      </c>
      <c r="I643" s="179">
        <f t="shared" si="407"/>
        <v>1</v>
      </c>
      <c r="J643" s="179">
        <f t="shared" si="407"/>
        <v>1</v>
      </c>
      <c r="K643" s="179">
        <f t="shared" si="407"/>
        <v>1</v>
      </c>
      <c r="L643" s="179">
        <f t="shared" si="407"/>
        <v>1</v>
      </c>
      <c r="M643" s="179">
        <f t="shared" si="407"/>
        <v>1</v>
      </c>
      <c r="N643" s="179">
        <f t="shared" si="407"/>
        <v>1</v>
      </c>
      <c r="O643" s="179">
        <f t="shared" si="407"/>
        <v>1</v>
      </c>
      <c r="P643" s="179">
        <f t="shared" si="407"/>
        <v>1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0.99999999999999989</v>
      </c>
      <c r="H644" s="179">
        <f t="shared" si="407"/>
        <v>1</v>
      </c>
      <c r="I644" s="179">
        <f t="shared" si="407"/>
        <v>1</v>
      </c>
      <c r="J644" s="179">
        <f t="shared" si="407"/>
        <v>1</v>
      </c>
      <c r="K644" s="179">
        <f t="shared" si="407"/>
        <v>1</v>
      </c>
      <c r="L644" s="179">
        <f t="shared" si="407"/>
        <v>1</v>
      </c>
      <c r="M644" s="179">
        <f t="shared" si="407"/>
        <v>1</v>
      </c>
      <c r="N644" s="179">
        <f t="shared" si="407"/>
        <v>1</v>
      </c>
      <c r="O644" s="179">
        <f t="shared" si="407"/>
        <v>1</v>
      </c>
      <c r="P644" s="179">
        <f t="shared" si="407"/>
        <v>1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0.99999999999999989</v>
      </c>
      <c r="H645" s="179">
        <f t="shared" si="407"/>
        <v>1</v>
      </c>
      <c r="I645" s="179">
        <f t="shared" si="407"/>
        <v>1</v>
      </c>
      <c r="J645" s="179">
        <f t="shared" si="407"/>
        <v>1</v>
      </c>
      <c r="K645" s="179">
        <f t="shared" si="407"/>
        <v>1</v>
      </c>
      <c r="L645" s="179">
        <f t="shared" si="407"/>
        <v>1</v>
      </c>
      <c r="M645" s="179">
        <f t="shared" si="407"/>
        <v>1</v>
      </c>
      <c r="N645" s="179">
        <f t="shared" si="407"/>
        <v>1</v>
      </c>
      <c r="O645" s="179">
        <f t="shared" si="407"/>
        <v>1</v>
      </c>
      <c r="P645" s="179">
        <f t="shared" si="407"/>
        <v>1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0.99999999999999989</v>
      </c>
      <c r="H646" s="179">
        <f t="shared" si="407"/>
        <v>1</v>
      </c>
      <c r="I646" s="179">
        <f t="shared" si="407"/>
        <v>1</v>
      </c>
      <c r="J646" s="179">
        <f t="shared" si="407"/>
        <v>1</v>
      </c>
      <c r="K646" s="179">
        <f t="shared" si="407"/>
        <v>1</v>
      </c>
      <c r="L646" s="179">
        <f t="shared" si="407"/>
        <v>1</v>
      </c>
      <c r="M646" s="179">
        <f t="shared" si="407"/>
        <v>1</v>
      </c>
      <c r="N646" s="179">
        <f t="shared" si="407"/>
        <v>1</v>
      </c>
      <c r="O646" s="179">
        <f t="shared" si="407"/>
        <v>1</v>
      </c>
      <c r="P646" s="179">
        <f t="shared" si="407"/>
        <v>1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0.99999999999999989</v>
      </c>
      <c r="H647" s="179">
        <f t="shared" si="407"/>
        <v>1</v>
      </c>
      <c r="I647" s="179">
        <f t="shared" si="407"/>
        <v>1</v>
      </c>
      <c r="J647" s="179">
        <f t="shared" si="407"/>
        <v>1</v>
      </c>
      <c r="K647" s="179">
        <f t="shared" si="407"/>
        <v>1</v>
      </c>
      <c r="L647" s="179">
        <f t="shared" si="407"/>
        <v>1</v>
      </c>
      <c r="M647" s="179">
        <f t="shared" si="407"/>
        <v>1</v>
      </c>
      <c r="N647" s="179">
        <f t="shared" si="407"/>
        <v>1</v>
      </c>
      <c r="O647" s="179">
        <f t="shared" si="407"/>
        <v>1</v>
      </c>
      <c r="P647" s="179">
        <f t="shared" si="407"/>
        <v>1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0.99999999999999989</v>
      </c>
      <c r="H648" s="179">
        <f t="shared" si="416"/>
        <v>1</v>
      </c>
      <c r="I648" s="179">
        <f t="shared" si="416"/>
        <v>1</v>
      </c>
      <c r="J648" s="179">
        <f t="shared" si="416"/>
        <v>1</v>
      </c>
      <c r="K648" s="179">
        <f t="shared" si="416"/>
        <v>1</v>
      </c>
      <c r="L648" s="179">
        <f t="shared" si="416"/>
        <v>1</v>
      </c>
      <c r="M648" s="179">
        <f t="shared" si="416"/>
        <v>1</v>
      </c>
      <c r="N648" s="179">
        <f t="shared" si="416"/>
        <v>1</v>
      </c>
      <c r="O648" s="179">
        <f t="shared" si="416"/>
        <v>1</v>
      </c>
      <c r="P648" s="179">
        <f t="shared" si="416"/>
        <v>1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0.99999999999999989</v>
      </c>
      <c r="H649" s="179">
        <f t="shared" si="416"/>
        <v>1</v>
      </c>
      <c r="I649" s="179">
        <f t="shared" si="416"/>
        <v>1</v>
      </c>
      <c r="J649" s="179">
        <f t="shared" si="416"/>
        <v>1</v>
      </c>
      <c r="K649" s="179">
        <f t="shared" si="416"/>
        <v>1</v>
      </c>
      <c r="L649" s="179">
        <f t="shared" si="416"/>
        <v>1</v>
      </c>
      <c r="M649" s="179">
        <f t="shared" si="416"/>
        <v>1</v>
      </c>
      <c r="N649" s="179">
        <f t="shared" si="416"/>
        <v>1</v>
      </c>
      <c r="O649" s="179">
        <f t="shared" si="416"/>
        <v>1</v>
      </c>
      <c r="P649" s="179">
        <f t="shared" si="416"/>
        <v>1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0.99999999999999989</v>
      </c>
      <c r="H650" s="179">
        <f t="shared" si="416"/>
        <v>1</v>
      </c>
      <c r="I650" s="179">
        <f t="shared" si="416"/>
        <v>1</v>
      </c>
      <c r="J650" s="179">
        <f t="shared" si="416"/>
        <v>1</v>
      </c>
      <c r="K650" s="179">
        <f t="shared" si="416"/>
        <v>1</v>
      </c>
      <c r="L650" s="179">
        <f t="shared" si="416"/>
        <v>1</v>
      </c>
      <c r="M650" s="179">
        <f t="shared" si="416"/>
        <v>1</v>
      </c>
      <c r="N650" s="179">
        <f t="shared" si="416"/>
        <v>1</v>
      </c>
      <c r="O650" s="179">
        <f t="shared" si="416"/>
        <v>1</v>
      </c>
      <c r="P650" s="179">
        <f t="shared" si="416"/>
        <v>1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0.99999999999999989</v>
      </c>
      <c r="H651" s="179">
        <f t="shared" si="416"/>
        <v>1</v>
      </c>
      <c r="I651" s="179">
        <f t="shared" si="416"/>
        <v>1</v>
      </c>
      <c r="J651" s="179">
        <f t="shared" si="416"/>
        <v>1</v>
      </c>
      <c r="K651" s="179">
        <f t="shared" si="416"/>
        <v>1</v>
      </c>
      <c r="L651" s="179">
        <f t="shared" si="416"/>
        <v>1</v>
      </c>
      <c r="M651" s="179">
        <f t="shared" si="416"/>
        <v>1</v>
      </c>
      <c r="N651" s="179">
        <f t="shared" si="416"/>
        <v>1</v>
      </c>
      <c r="O651" s="179">
        <f t="shared" si="416"/>
        <v>1</v>
      </c>
      <c r="P651" s="179">
        <f t="shared" si="416"/>
        <v>1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0.99999999999999989</v>
      </c>
      <c r="H652" s="179">
        <f t="shared" si="416"/>
        <v>1</v>
      </c>
      <c r="I652" s="179">
        <f t="shared" si="416"/>
        <v>1</v>
      </c>
      <c r="J652" s="179">
        <f t="shared" si="416"/>
        <v>1</v>
      </c>
      <c r="K652" s="179">
        <f t="shared" si="416"/>
        <v>1</v>
      </c>
      <c r="L652" s="179">
        <f t="shared" si="416"/>
        <v>1</v>
      </c>
      <c r="M652" s="179">
        <f t="shared" si="416"/>
        <v>1</v>
      </c>
      <c r="N652" s="179">
        <f t="shared" si="416"/>
        <v>1</v>
      </c>
      <c r="O652" s="179">
        <f t="shared" si="416"/>
        <v>1</v>
      </c>
      <c r="P652" s="179">
        <f t="shared" si="416"/>
        <v>1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0.99999999999999989</v>
      </c>
      <c r="H653" s="179">
        <f t="shared" si="416"/>
        <v>1</v>
      </c>
      <c r="I653" s="179">
        <f t="shared" si="416"/>
        <v>1</v>
      </c>
      <c r="J653" s="179">
        <f t="shared" si="416"/>
        <v>1</v>
      </c>
      <c r="K653" s="179">
        <f t="shared" si="416"/>
        <v>1</v>
      </c>
      <c r="L653" s="179">
        <f t="shared" si="416"/>
        <v>1</v>
      </c>
      <c r="M653" s="179">
        <f t="shared" si="416"/>
        <v>1</v>
      </c>
      <c r="N653" s="179">
        <f t="shared" si="416"/>
        <v>1</v>
      </c>
      <c r="O653" s="179">
        <f t="shared" si="416"/>
        <v>1</v>
      </c>
      <c r="P653" s="179">
        <f t="shared" si="416"/>
        <v>1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0.99999999999999989</v>
      </c>
      <c r="H654" s="179">
        <f t="shared" si="416"/>
        <v>1</v>
      </c>
      <c r="I654" s="179">
        <f t="shared" si="416"/>
        <v>1</v>
      </c>
      <c r="J654" s="179">
        <f t="shared" si="416"/>
        <v>1</v>
      </c>
      <c r="K654" s="179">
        <f t="shared" si="416"/>
        <v>1</v>
      </c>
      <c r="L654" s="179">
        <f t="shared" si="416"/>
        <v>1</v>
      </c>
      <c r="M654" s="179">
        <f t="shared" si="416"/>
        <v>1</v>
      </c>
      <c r="N654" s="179">
        <f t="shared" si="416"/>
        <v>1</v>
      </c>
      <c r="O654" s="179">
        <f t="shared" si="416"/>
        <v>1</v>
      </c>
      <c r="P654" s="179">
        <f t="shared" si="416"/>
        <v>1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0.99999999999999989</v>
      </c>
      <c r="H655" s="179">
        <f t="shared" si="416"/>
        <v>1</v>
      </c>
      <c r="I655" s="179">
        <f t="shared" si="416"/>
        <v>1</v>
      </c>
      <c r="J655" s="179">
        <f t="shared" si="416"/>
        <v>1</v>
      </c>
      <c r="K655" s="179">
        <f t="shared" si="416"/>
        <v>1</v>
      </c>
      <c r="L655" s="179">
        <f t="shared" si="416"/>
        <v>1</v>
      </c>
      <c r="M655" s="179">
        <f t="shared" si="416"/>
        <v>1</v>
      </c>
      <c r="N655" s="179">
        <f t="shared" si="416"/>
        <v>1</v>
      </c>
      <c r="O655" s="179">
        <f t="shared" si="416"/>
        <v>1</v>
      </c>
      <c r="P655" s="179">
        <f t="shared" si="416"/>
        <v>1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0.99999999999999989</v>
      </c>
      <c r="H656" s="179">
        <f t="shared" si="416"/>
        <v>1</v>
      </c>
      <c r="I656" s="179">
        <f t="shared" si="416"/>
        <v>1</v>
      </c>
      <c r="J656" s="179">
        <f t="shared" si="416"/>
        <v>1</v>
      </c>
      <c r="K656" s="179">
        <f t="shared" si="416"/>
        <v>1</v>
      </c>
      <c r="L656" s="179">
        <f t="shared" si="416"/>
        <v>1</v>
      </c>
      <c r="M656" s="179">
        <f t="shared" si="416"/>
        <v>1</v>
      </c>
      <c r="N656" s="179">
        <f t="shared" si="416"/>
        <v>1</v>
      </c>
      <c r="O656" s="179">
        <f t="shared" si="416"/>
        <v>1</v>
      </c>
      <c r="P656" s="179">
        <f t="shared" si="416"/>
        <v>1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0.99999999999999989</v>
      </c>
      <c r="H657" s="179">
        <f t="shared" si="416"/>
        <v>1</v>
      </c>
      <c r="I657" s="179">
        <f t="shared" si="416"/>
        <v>1</v>
      </c>
      <c r="J657" s="179">
        <f t="shared" si="416"/>
        <v>1</v>
      </c>
      <c r="K657" s="179">
        <f t="shared" si="416"/>
        <v>1</v>
      </c>
      <c r="L657" s="179">
        <f t="shared" si="416"/>
        <v>1</v>
      </c>
      <c r="M657" s="179">
        <f t="shared" si="416"/>
        <v>1</v>
      </c>
      <c r="N657" s="179">
        <f t="shared" si="416"/>
        <v>1</v>
      </c>
      <c r="O657" s="179">
        <f t="shared" si="416"/>
        <v>1</v>
      </c>
      <c r="P657" s="179">
        <f t="shared" si="416"/>
        <v>1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0.99999999999999989</v>
      </c>
      <c r="H658" s="179">
        <f t="shared" si="416"/>
        <v>1</v>
      </c>
      <c r="I658" s="179">
        <f t="shared" si="416"/>
        <v>1</v>
      </c>
      <c r="J658" s="179">
        <f t="shared" si="416"/>
        <v>1</v>
      </c>
      <c r="K658" s="179">
        <f t="shared" si="416"/>
        <v>1</v>
      </c>
      <c r="L658" s="179">
        <f t="shared" si="416"/>
        <v>1</v>
      </c>
      <c r="M658" s="179">
        <f t="shared" si="416"/>
        <v>1</v>
      </c>
      <c r="N658" s="179">
        <f t="shared" si="416"/>
        <v>1</v>
      </c>
      <c r="O658" s="179">
        <f t="shared" si="416"/>
        <v>1</v>
      </c>
      <c r="P658" s="179">
        <f t="shared" si="416"/>
        <v>1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0.99999999999999989</v>
      </c>
      <c r="H659" s="179">
        <f t="shared" si="416"/>
        <v>1</v>
      </c>
      <c r="I659" s="179">
        <f t="shared" si="416"/>
        <v>1</v>
      </c>
      <c r="J659" s="179">
        <f t="shared" si="416"/>
        <v>1</v>
      </c>
      <c r="K659" s="179">
        <f t="shared" si="416"/>
        <v>1</v>
      </c>
      <c r="L659" s="179">
        <f t="shared" si="416"/>
        <v>1</v>
      </c>
      <c r="M659" s="179">
        <f t="shared" si="416"/>
        <v>1</v>
      </c>
      <c r="N659" s="179">
        <f t="shared" si="416"/>
        <v>1</v>
      </c>
      <c r="O659" s="179">
        <f t="shared" si="416"/>
        <v>1</v>
      </c>
      <c r="P659" s="179">
        <f t="shared" si="416"/>
        <v>1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0.99999999999999989</v>
      </c>
      <c r="H660" s="179">
        <f t="shared" si="416"/>
        <v>1</v>
      </c>
      <c r="I660" s="179">
        <f t="shared" si="416"/>
        <v>1</v>
      </c>
      <c r="J660" s="179">
        <f t="shared" si="416"/>
        <v>1</v>
      </c>
      <c r="K660" s="179">
        <f t="shared" si="416"/>
        <v>1</v>
      </c>
      <c r="L660" s="179">
        <f t="shared" si="416"/>
        <v>1</v>
      </c>
      <c r="M660" s="179">
        <f t="shared" si="416"/>
        <v>1</v>
      </c>
      <c r="N660" s="179">
        <f t="shared" si="416"/>
        <v>1</v>
      </c>
      <c r="O660" s="179">
        <f t="shared" si="416"/>
        <v>1</v>
      </c>
      <c r="P660" s="179">
        <f t="shared" si="416"/>
        <v>1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0.99999999999999989</v>
      </c>
      <c r="H661" s="179">
        <f t="shared" si="416"/>
        <v>1</v>
      </c>
      <c r="I661" s="179">
        <f t="shared" si="416"/>
        <v>1</v>
      </c>
      <c r="J661" s="179">
        <f t="shared" si="416"/>
        <v>1</v>
      </c>
      <c r="K661" s="179">
        <f t="shared" si="416"/>
        <v>1</v>
      </c>
      <c r="L661" s="179">
        <f t="shared" si="416"/>
        <v>1</v>
      </c>
      <c r="M661" s="179">
        <f t="shared" si="416"/>
        <v>1</v>
      </c>
      <c r="N661" s="179">
        <f t="shared" si="416"/>
        <v>1</v>
      </c>
      <c r="O661" s="179">
        <f t="shared" si="416"/>
        <v>1</v>
      </c>
      <c r="P661" s="179">
        <f t="shared" si="416"/>
        <v>1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0.99999999999999989</v>
      </c>
      <c r="H662" s="179">
        <f t="shared" si="416"/>
        <v>1</v>
      </c>
      <c r="I662" s="179">
        <f t="shared" si="416"/>
        <v>1</v>
      </c>
      <c r="J662" s="179">
        <f t="shared" si="416"/>
        <v>1</v>
      </c>
      <c r="K662" s="179">
        <f t="shared" si="416"/>
        <v>1</v>
      </c>
      <c r="L662" s="179">
        <f t="shared" si="416"/>
        <v>1</v>
      </c>
      <c r="M662" s="179">
        <f t="shared" si="416"/>
        <v>1</v>
      </c>
      <c r="N662" s="179">
        <f t="shared" si="416"/>
        <v>1</v>
      </c>
      <c r="O662" s="179">
        <f t="shared" si="416"/>
        <v>1</v>
      </c>
      <c r="P662" s="179">
        <f t="shared" si="416"/>
        <v>1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0.99999999999999989</v>
      </c>
      <c r="H663" s="179">
        <f t="shared" si="416"/>
        <v>1</v>
      </c>
      <c r="I663" s="179">
        <f t="shared" si="416"/>
        <v>1</v>
      </c>
      <c r="J663" s="179">
        <f t="shared" si="416"/>
        <v>1</v>
      </c>
      <c r="K663" s="179">
        <f t="shared" si="416"/>
        <v>1</v>
      </c>
      <c r="L663" s="179">
        <f t="shared" si="416"/>
        <v>1</v>
      </c>
      <c r="M663" s="179">
        <f t="shared" si="416"/>
        <v>1</v>
      </c>
      <c r="N663" s="179">
        <f t="shared" si="416"/>
        <v>1</v>
      </c>
      <c r="O663" s="179">
        <f t="shared" si="416"/>
        <v>1</v>
      </c>
      <c r="P663" s="179">
        <f t="shared" si="416"/>
        <v>1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0.99999999999999989</v>
      </c>
      <c r="H664" s="179">
        <f t="shared" si="426"/>
        <v>1</v>
      </c>
      <c r="I664" s="179">
        <f t="shared" si="426"/>
        <v>1</v>
      </c>
      <c r="J664" s="179">
        <f t="shared" si="426"/>
        <v>1</v>
      </c>
      <c r="K664" s="179">
        <f t="shared" si="426"/>
        <v>1</v>
      </c>
      <c r="L664" s="179">
        <f t="shared" si="426"/>
        <v>1</v>
      </c>
      <c r="M664" s="179">
        <f t="shared" si="426"/>
        <v>1</v>
      </c>
      <c r="N664" s="179">
        <f t="shared" si="426"/>
        <v>1</v>
      </c>
      <c r="O664" s="179">
        <f t="shared" si="426"/>
        <v>1</v>
      </c>
      <c r="P664" s="179">
        <f t="shared" si="426"/>
        <v>1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0.99999999999999989</v>
      </c>
      <c r="H665" s="179">
        <f t="shared" si="426"/>
        <v>1</v>
      </c>
      <c r="I665" s="179">
        <f t="shared" si="426"/>
        <v>1</v>
      </c>
      <c r="J665" s="179">
        <f t="shared" si="426"/>
        <v>1</v>
      </c>
      <c r="K665" s="179">
        <f t="shared" si="426"/>
        <v>1</v>
      </c>
      <c r="L665" s="179">
        <f t="shared" si="426"/>
        <v>1</v>
      </c>
      <c r="M665" s="179">
        <f t="shared" si="426"/>
        <v>1</v>
      </c>
      <c r="N665" s="179">
        <f t="shared" si="426"/>
        <v>1</v>
      </c>
      <c r="O665" s="179">
        <f t="shared" si="426"/>
        <v>1</v>
      </c>
      <c r="P665" s="179">
        <f t="shared" si="426"/>
        <v>1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0.99999999999999989</v>
      </c>
      <c r="H666" s="179">
        <f t="shared" si="426"/>
        <v>1</v>
      </c>
      <c r="I666" s="179">
        <f t="shared" si="426"/>
        <v>1</v>
      </c>
      <c r="J666" s="179">
        <f t="shared" si="426"/>
        <v>1</v>
      </c>
      <c r="K666" s="179">
        <f t="shared" si="426"/>
        <v>1</v>
      </c>
      <c r="L666" s="179">
        <f t="shared" si="426"/>
        <v>1</v>
      </c>
      <c r="M666" s="179">
        <f t="shared" si="426"/>
        <v>1</v>
      </c>
      <c r="N666" s="179">
        <f t="shared" si="426"/>
        <v>1</v>
      </c>
      <c r="O666" s="179">
        <f t="shared" si="426"/>
        <v>1</v>
      </c>
      <c r="P666" s="179">
        <f t="shared" si="426"/>
        <v>1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0.99999999999999989</v>
      </c>
      <c r="H667" s="179">
        <f t="shared" si="426"/>
        <v>1</v>
      </c>
      <c r="I667" s="179">
        <f t="shared" si="426"/>
        <v>1</v>
      </c>
      <c r="J667" s="179">
        <f t="shared" si="426"/>
        <v>1</v>
      </c>
      <c r="K667" s="179">
        <f t="shared" si="426"/>
        <v>1</v>
      </c>
      <c r="L667" s="179">
        <f t="shared" si="426"/>
        <v>1</v>
      </c>
      <c r="M667" s="179">
        <f t="shared" si="426"/>
        <v>1</v>
      </c>
      <c r="N667" s="179">
        <f t="shared" si="426"/>
        <v>1</v>
      </c>
      <c r="O667" s="179">
        <f t="shared" si="426"/>
        <v>1</v>
      </c>
      <c r="P667" s="179">
        <f t="shared" si="426"/>
        <v>1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0.99999999999999989</v>
      </c>
      <c r="H668" s="179">
        <f t="shared" si="426"/>
        <v>1</v>
      </c>
      <c r="I668" s="179">
        <f t="shared" si="426"/>
        <v>1</v>
      </c>
      <c r="J668" s="179">
        <f t="shared" si="426"/>
        <v>1</v>
      </c>
      <c r="K668" s="179">
        <f t="shared" si="426"/>
        <v>1</v>
      </c>
      <c r="L668" s="179">
        <f t="shared" si="426"/>
        <v>1</v>
      </c>
      <c r="M668" s="179">
        <f t="shared" si="426"/>
        <v>1</v>
      </c>
      <c r="N668" s="179">
        <f t="shared" si="426"/>
        <v>1</v>
      </c>
      <c r="O668" s="179">
        <f t="shared" si="426"/>
        <v>1</v>
      </c>
      <c r="P668" s="179">
        <f t="shared" si="426"/>
        <v>1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0.99999999999999989</v>
      </c>
      <c r="H669" s="179">
        <f t="shared" si="426"/>
        <v>1</v>
      </c>
      <c r="I669" s="179">
        <f t="shared" si="426"/>
        <v>1</v>
      </c>
      <c r="J669" s="179">
        <f t="shared" si="426"/>
        <v>1</v>
      </c>
      <c r="K669" s="179">
        <f t="shared" si="426"/>
        <v>1</v>
      </c>
      <c r="L669" s="179">
        <f t="shared" si="426"/>
        <v>1</v>
      </c>
      <c r="M669" s="179">
        <f t="shared" si="426"/>
        <v>1</v>
      </c>
      <c r="N669" s="179">
        <f t="shared" si="426"/>
        <v>1</v>
      </c>
      <c r="O669" s="179">
        <f t="shared" si="426"/>
        <v>1</v>
      </c>
      <c r="P669" s="179">
        <f t="shared" si="426"/>
        <v>1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0.99999999999999989</v>
      </c>
      <c r="H670" s="179">
        <f t="shared" si="426"/>
        <v>1</v>
      </c>
      <c r="I670" s="179">
        <f t="shared" si="426"/>
        <v>1</v>
      </c>
      <c r="J670" s="179">
        <f t="shared" si="426"/>
        <v>1</v>
      </c>
      <c r="K670" s="179">
        <f t="shared" si="426"/>
        <v>1</v>
      </c>
      <c r="L670" s="179">
        <f t="shared" si="426"/>
        <v>1</v>
      </c>
      <c r="M670" s="179">
        <f t="shared" si="426"/>
        <v>1</v>
      </c>
      <c r="N670" s="179">
        <f t="shared" si="426"/>
        <v>1</v>
      </c>
      <c r="O670" s="179">
        <f t="shared" si="426"/>
        <v>1</v>
      </c>
      <c r="P670" s="179">
        <f t="shared" si="426"/>
        <v>1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0.99999999999999989</v>
      </c>
      <c r="H671" s="194">
        <f t="shared" si="426"/>
        <v>1</v>
      </c>
      <c r="I671" s="194">
        <f t="shared" si="426"/>
        <v>1</v>
      </c>
      <c r="J671" s="194">
        <f t="shared" si="426"/>
        <v>1</v>
      </c>
      <c r="K671" s="194">
        <f t="shared" si="426"/>
        <v>1</v>
      </c>
      <c r="L671" s="194">
        <f t="shared" si="426"/>
        <v>1</v>
      </c>
      <c r="M671" s="194">
        <f t="shared" si="426"/>
        <v>1</v>
      </c>
      <c r="N671" s="194">
        <f t="shared" si="426"/>
        <v>1</v>
      </c>
      <c r="O671" s="194">
        <f t="shared" si="426"/>
        <v>1</v>
      </c>
      <c r="P671" s="194">
        <f t="shared" si="426"/>
        <v>1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0.27546949541248145</v>
      </c>
      <c r="G679" s="175">
        <f t="shared" si="428"/>
        <v>0.60098659672107313</v>
      </c>
      <c r="H679" s="175">
        <f t="shared" si="428"/>
        <v>0.78973890350356724</v>
      </c>
      <c r="I679" s="175">
        <f t="shared" si="428"/>
        <v>0.88997364915220267</v>
      </c>
      <c r="J679" s="175">
        <f t="shared" si="428"/>
        <v>0.94605290752066884</v>
      </c>
      <c r="K679" s="175">
        <f t="shared" si="428"/>
        <v>0.97310221027540589</v>
      </c>
      <c r="L679" s="175">
        <f t="shared" si="428"/>
        <v>0.9846635371332324</v>
      </c>
      <c r="M679" s="175">
        <f t="shared" si="428"/>
        <v>0.99253753176106341</v>
      </c>
      <c r="N679" s="175">
        <f t="shared" si="428"/>
        <v>0.99625530538344431</v>
      </c>
      <c r="O679" s="175">
        <f t="shared" si="428"/>
        <v>0.99818153479712679</v>
      </c>
      <c r="P679" s="175">
        <f t="shared" si="428"/>
        <v>0.99910027806514468</v>
      </c>
      <c r="Q679" s="175">
        <f t="shared" si="428"/>
        <v>0.99955606784366069</v>
      </c>
      <c r="R679" s="175">
        <f t="shared" si="428"/>
        <v>0.99978528160962676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-0.47222222222222221</v>
      </c>
      <c r="F680" s="179" t="e">
        <f t="shared" si="428"/>
        <v>#DIV/0!</v>
      </c>
      <c r="G680" s="179">
        <f t="shared" si="428"/>
        <v>0.26714392871777509</v>
      </c>
      <c r="H680" s="179">
        <f t="shared" si="428"/>
        <v>0.6009494627476436</v>
      </c>
      <c r="I680" s="179">
        <f t="shared" si="428"/>
        <v>0.78659594404474353</v>
      </c>
      <c r="J680" s="179">
        <f t="shared" si="428"/>
        <v>0.89372631100463329</v>
      </c>
      <c r="K680" s="179">
        <f t="shared" si="428"/>
        <v>0.94661918600186201</v>
      </c>
      <c r="L680" s="179">
        <f t="shared" si="428"/>
        <v>0.96948849799682835</v>
      </c>
      <c r="M680" s="179">
        <f t="shared" si="428"/>
        <v>0.98511225312521267</v>
      </c>
      <c r="N680" s="179">
        <f t="shared" si="428"/>
        <v>0.99252003741491268</v>
      </c>
      <c r="O680" s="179">
        <f t="shared" si="428"/>
        <v>0.99636522244195036</v>
      </c>
      <c r="P680" s="179">
        <f t="shared" si="428"/>
        <v>0.99820107721606266</v>
      </c>
      <c r="Q680" s="179">
        <f t="shared" si="428"/>
        <v>0.99911225952740557</v>
      </c>
      <c r="R680" s="179">
        <f t="shared" si="428"/>
        <v>0.99957059162450856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-0.19888988667206814</v>
      </c>
      <c r="F681" s="179">
        <f t="shared" si="428"/>
        <v>-0.48235033153020085</v>
      </c>
      <c r="G681" s="179" t="e">
        <f t="shared" si="428"/>
        <v>#DIV/0!</v>
      </c>
      <c r="H681" s="179">
        <f t="shared" si="428"/>
        <v>0.27202069208978075</v>
      </c>
      <c r="I681" s="179">
        <f t="shared" si="428"/>
        <v>0.59813360018179962</v>
      </c>
      <c r="J681" s="179">
        <f t="shared" si="428"/>
        <v>0.79478317493486172</v>
      </c>
      <c r="K681" s="179">
        <f t="shared" si="428"/>
        <v>0.89560922415155098</v>
      </c>
      <c r="L681" s="179">
        <f t="shared" si="428"/>
        <v>0.94007679169178693</v>
      </c>
      <c r="M681" s="179">
        <f t="shared" si="428"/>
        <v>0.97060422830314819</v>
      </c>
      <c r="N681" s="179">
        <f t="shared" si="428"/>
        <v>0.98519538522294614</v>
      </c>
      <c r="O681" s="179">
        <f t="shared" si="428"/>
        <v>0.99279651908479061</v>
      </c>
      <c r="P681" s="179">
        <f t="shared" si="428"/>
        <v>0.99643274025623596</v>
      </c>
      <c r="Q681" s="179">
        <f t="shared" si="428"/>
        <v>0.99823909336465966</v>
      </c>
      <c r="R681" s="179">
        <f t="shared" si="428"/>
        <v>0.99914811013366467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-5.4442513091099369E-2</v>
      </c>
      <c r="F682" s="179">
        <f t="shared" si="428"/>
        <v>-0.21699574740167368</v>
      </c>
      <c r="G682" s="179">
        <f t="shared" si="428"/>
        <v>-0.48426520090604963</v>
      </c>
      <c r="H682" s="179" t="e">
        <f t="shared" si="428"/>
        <v>#DIV/0!</v>
      </c>
      <c r="I682" s="179">
        <f t="shared" si="428"/>
        <v>0.26229671423230749</v>
      </c>
      <c r="J682" s="179">
        <f t="shared" si="428"/>
        <v>0.60802590047272964</v>
      </c>
      <c r="K682" s="179">
        <f t="shared" si="428"/>
        <v>0.79667534430540687</v>
      </c>
      <c r="L682" s="179">
        <f t="shared" si="428"/>
        <v>0.882522084348483</v>
      </c>
      <c r="M682" s="179">
        <f t="shared" si="428"/>
        <v>0.94177243103835107</v>
      </c>
      <c r="N682" s="179">
        <f t="shared" si="428"/>
        <v>0.97053642553721697</v>
      </c>
      <c r="O682" s="179">
        <f t="shared" si="428"/>
        <v>0.98562660069977803</v>
      </c>
      <c r="P682" s="179">
        <f t="shared" si="428"/>
        <v>0.99287364403179545</v>
      </c>
      <c r="Q682" s="179">
        <f t="shared" si="428"/>
        <v>0.9964801315620988</v>
      </c>
      <c r="R682" s="179">
        <f t="shared" si="428"/>
        <v>0.99829666694483798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-1.4273534926665693E-2</v>
      </c>
      <c r="F683" s="179">
        <f t="shared" si="428"/>
        <v>-6.2540232868612738E-2</v>
      </c>
      <c r="G683" s="179">
        <f t="shared" si="428"/>
        <v>-0.22770570401628321</v>
      </c>
      <c r="H683" s="179">
        <f t="shared" si="428"/>
        <v>-0.48674979106921867</v>
      </c>
      <c r="I683" s="179" t="e">
        <f t="shared" si="428"/>
        <v>#DIV/0!</v>
      </c>
      <c r="J683" s="179">
        <f t="shared" si="428"/>
        <v>0.28026112563809913</v>
      </c>
      <c r="K683" s="179">
        <f t="shared" si="428"/>
        <v>0.61650269110024358</v>
      </c>
      <c r="L683" s="179">
        <f t="shared" si="428"/>
        <v>0.77699405006041766</v>
      </c>
      <c r="M683" s="179">
        <f t="shared" si="428"/>
        <v>0.88741494010261801</v>
      </c>
      <c r="N683" s="179">
        <f t="shared" si="428"/>
        <v>0.94253574966779252</v>
      </c>
      <c r="O683" s="179">
        <f t="shared" si="428"/>
        <v>0.97182873273457782</v>
      </c>
      <c r="P683" s="179">
        <f t="shared" si="428"/>
        <v>0.98600091800501499</v>
      </c>
      <c r="Q683" s="179">
        <f t="shared" si="428"/>
        <v>0.99307765123074654</v>
      </c>
      <c r="R683" s="179">
        <f t="shared" si="428"/>
        <v>0.99664826378328986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-3.5804893600651436E-3</v>
      </c>
      <c r="F684" s="179">
        <f t="shared" si="428"/>
        <v>-1.5977309369170363E-2</v>
      </c>
      <c r="G684" s="179">
        <f t="shared" si="428"/>
        <v>-6.4394350270171402E-2</v>
      </c>
      <c r="H684" s="179">
        <f t="shared" si="428"/>
        <v>-0.22777983720511041</v>
      </c>
      <c r="I684" s="179">
        <f t="shared" si="428"/>
        <v>-0.48429619564458642</v>
      </c>
      <c r="J684" s="179" t="e">
        <f t="shared" si="428"/>
        <v>#DIV/0!</v>
      </c>
      <c r="K684" s="179">
        <f t="shared" si="428"/>
        <v>0.28269328454916282</v>
      </c>
      <c r="L684" s="179">
        <f t="shared" si="428"/>
        <v>0.58273482685126421</v>
      </c>
      <c r="M684" s="179">
        <f t="shared" si="428"/>
        <v>0.78243615773851571</v>
      </c>
      <c r="N684" s="179">
        <f t="shared" si="428"/>
        <v>0.88717227265484211</v>
      </c>
      <c r="O684" s="179">
        <f t="shared" si="428"/>
        <v>0.94415797767857856</v>
      </c>
      <c r="P684" s="179">
        <f t="shared" si="428"/>
        <v>0.97212589129026938</v>
      </c>
      <c r="Q684" s="179">
        <f t="shared" si="428"/>
        <v>0.98618513645656114</v>
      </c>
      <c r="R684" s="179">
        <f t="shared" si="428"/>
        <v>0.99330341517148757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-8.9579268107257601E-4</v>
      </c>
      <c r="F685" s="179">
        <f t="shared" si="428"/>
        <v>-4.012242707376751E-3</v>
      </c>
      <c r="G685" s="179">
        <f t="shared" si="428"/>
        <v>-1.6479278588608832E-2</v>
      </c>
      <c r="H685" s="179">
        <f t="shared" si="428"/>
        <v>-6.4421020749166058E-2</v>
      </c>
      <c r="I685" s="179">
        <f t="shared" si="428"/>
        <v>-0.22198113290325169</v>
      </c>
      <c r="J685" s="179">
        <f t="shared" si="428"/>
        <v>-0.47632763731305755</v>
      </c>
      <c r="K685" s="179" t="e">
        <f t="shared" si="428"/>
        <v>#DIV/0!</v>
      </c>
      <c r="L685" s="179">
        <f t="shared" si="428"/>
        <v>0.25509352749754211</v>
      </c>
      <c r="M685" s="179">
        <f t="shared" si="428"/>
        <v>0.59066118402088341</v>
      </c>
      <c r="N685" s="179">
        <f t="shared" si="428"/>
        <v>0.78201261574474834</v>
      </c>
      <c r="O685" s="179">
        <f t="shared" si="428"/>
        <v>0.89021890119863956</v>
      </c>
      <c r="P685" s="179">
        <f t="shared" si="428"/>
        <v>0.94473501029335805</v>
      </c>
      <c r="Q685" s="179">
        <f t="shared" si="428"/>
        <v>0.97248793155797064</v>
      </c>
      <c r="R685" s="179">
        <f t="shared" si="428"/>
        <v>0.98663418071474285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-2.2398741664730561E-4</v>
      </c>
      <c r="F686" s="179">
        <f t="shared" si="428"/>
        <v>-1.0040694093586512E-3</v>
      </c>
      <c r="G686" s="179">
        <f t="shared" si="428"/>
        <v>-4.1399655250175631E-3</v>
      </c>
      <c r="H686" s="179">
        <f t="shared" si="428"/>
        <v>-1.6486435729005947E-2</v>
      </c>
      <c r="I686" s="179">
        <f t="shared" si="428"/>
        <v>-6.2489525387038752E-2</v>
      </c>
      <c r="J686" s="179">
        <f t="shared" si="428"/>
        <v>-0.20439180498529508</v>
      </c>
      <c r="K686" s="179">
        <f t="shared" si="428"/>
        <v>-0.47411210505563833</v>
      </c>
      <c r="L686" s="179" t="e">
        <f t="shared" si="428"/>
        <v>#DIV/0!</v>
      </c>
      <c r="M686" s="179">
        <f t="shared" si="428"/>
        <v>0.26134482639385515</v>
      </c>
      <c r="N686" s="179">
        <f t="shared" si="428"/>
        <v>0.59004057537478882</v>
      </c>
      <c r="O686" s="179">
        <f t="shared" si="428"/>
        <v>0.78734659630339443</v>
      </c>
      <c r="P686" s="179">
        <f t="shared" si="428"/>
        <v>0.89130511228403553</v>
      </c>
      <c r="Q686" s="179">
        <f t="shared" si="428"/>
        <v>0.94543348589553522</v>
      </c>
      <c r="R686" s="179">
        <f t="shared" si="428"/>
        <v>0.97337618658960778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-5.5999225163767131E-5</v>
      </c>
      <c r="F687" s="179">
        <f t="shared" si="428"/>
        <v>-2.5107695257103988E-4</v>
      </c>
      <c r="G687" s="179">
        <f t="shared" si="428"/>
        <v>-1.0361324409263527E-3</v>
      </c>
      <c r="H687" s="179">
        <f t="shared" si="428"/>
        <v>-4.1417824937599644E-3</v>
      </c>
      <c r="I687" s="179">
        <f t="shared" si="428"/>
        <v>-1.5978658437265356E-2</v>
      </c>
      <c r="J687" s="179">
        <f t="shared" si="428"/>
        <v>-5.6373898648911354E-2</v>
      </c>
      <c r="K687" s="179">
        <f t="shared" si="428"/>
        <v>-0.19989338561256351</v>
      </c>
      <c r="L687" s="179">
        <f t="shared" si="428"/>
        <v>-0.50329808711771351</v>
      </c>
      <c r="M687" s="179" t="e">
        <f t="shared" si="428"/>
        <v>#DIV/0!</v>
      </c>
      <c r="N687" s="179">
        <f t="shared" si="428"/>
        <v>0.26085052047278129</v>
      </c>
      <c r="O687" s="179">
        <f t="shared" si="428"/>
        <v>0.59790284474162814</v>
      </c>
      <c r="P687" s="179">
        <f t="shared" si="428"/>
        <v>0.78925703196181329</v>
      </c>
      <c r="Q687" s="179">
        <f t="shared" si="428"/>
        <v>0.89259956269051832</v>
      </c>
      <c r="R687" s="179">
        <f t="shared" si="428"/>
        <v>0.94717143873773724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-1.3999951934883118E-5</v>
      </c>
      <c r="F688" s="179">
        <f t="shared" si="428"/>
        <v>-6.2772856209143246E-5</v>
      </c>
      <c r="G688" s="179">
        <f t="shared" si="428"/>
        <v>-2.5910074303842501E-4</v>
      </c>
      <c r="H688" s="179">
        <f t="shared" si="428"/>
        <v>-1.036588302698862E-3</v>
      </c>
      <c r="I688" s="179">
        <f t="shared" si="428"/>
        <v>-4.0135512926665999E-3</v>
      </c>
      <c r="J688" s="179">
        <f t="shared" si="428"/>
        <v>-1.4349032613608211E-2</v>
      </c>
      <c r="K688" s="179">
        <f t="shared" si="428"/>
        <v>-5.4849376375649649E-2</v>
      </c>
      <c r="L688" s="179">
        <f t="shared" si="428"/>
        <v>-0.27548440814377267</v>
      </c>
      <c r="M688" s="179">
        <f t="shared" si="428"/>
        <v>-0.49582011232748968</v>
      </c>
      <c r="N688" s="179" t="e">
        <f t="shared" si="428"/>
        <v>#DIV/0!</v>
      </c>
      <c r="O688" s="179">
        <f t="shared" si="428"/>
        <v>0.26717486339818441</v>
      </c>
      <c r="P688" s="179">
        <f t="shared" si="428"/>
        <v>0.60074358462928623</v>
      </c>
      <c r="Q688" s="179">
        <f t="shared" si="428"/>
        <v>0.79143641517851049</v>
      </c>
      <c r="R688" s="179">
        <f t="shared" si="428"/>
        <v>0.89592698579861352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-3.4999970072301348E-6</v>
      </c>
      <c r="F689" s="179">
        <f t="shared" si="428"/>
        <v>-1.5693436853195366E-5</v>
      </c>
      <c r="G689" s="179">
        <f t="shared" si="428"/>
        <v>-6.4779298241161067E-5</v>
      </c>
      <c r="H689" s="179">
        <f t="shared" si="428"/>
        <v>-2.5921480607638637E-4</v>
      </c>
      <c r="I689" s="179">
        <f t="shared" si="428"/>
        <v>-1.0044590069759789E-3</v>
      </c>
      <c r="J689" s="179">
        <f t="shared" si="428"/>
        <v>-3.6004797616666891E-3</v>
      </c>
      <c r="K689" s="179">
        <f t="shared" si="428"/>
        <v>-1.3945110274452988E-2</v>
      </c>
      <c r="L689" s="179">
        <f t="shared" si="428"/>
        <v>-8.2748694478007048E-2</v>
      </c>
      <c r="M689" s="179">
        <f t="shared" si="428"/>
        <v>-0.25212537102760885</v>
      </c>
      <c r="N689" s="179">
        <f t="shared" si="428"/>
        <v>-0.49639042811684836</v>
      </c>
      <c r="O689" s="179" t="e">
        <f t="shared" si="428"/>
        <v>#DIV/0!</v>
      </c>
      <c r="P689" s="179">
        <f t="shared" si="428"/>
        <v>0.26949358399495332</v>
      </c>
      <c r="Q689" s="179">
        <f t="shared" si="428"/>
        <v>0.60348953788320292</v>
      </c>
      <c r="R689" s="179">
        <f t="shared" si="428"/>
        <v>0.79753679461539284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-8.7499981330473593E-7</v>
      </c>
      <c r="F690" s="179">
        <f t="shared" si="428"/>
        <v>-3.923373034583752E-6</v>
      </c>
      <c r="G690" s="179">
        <f t="shared" si="428"/>
        <v>-1.6195078021602684E-5</v>
      </c>
      <c r="H690" s="179">
        <f t="shared" si="428"/>
        <v>-6.4807819985176958E-5</v>
      </c>
      <c r="I690" s="179">
        <f t="shared" si="428"/>
        <v>-2.5117829324014431E-4</v>
      </c>
      <c r="J690" s="179">
        <f t="shared" si="428"/>
        <v>-9.0086007468976638E-4</v>
      </c>
      <c r="K690" s="179">
        <f t="shared" si="428"/>
        <v>-3.4982275209082146E-3</v>
      </c>
      <c r="L690" s="179">
        <f t="shared" si="428"/>
        <v>-2.1485597812743732E-2</v>
      </c>
      <c r="M690" s="179">
        <f t="shared" si="428"/>
        <v>-7.3579234678771102E-2</v>
      </c>
      <c r="N690" s="179">
        <f t="shared" si="428"/>
        <v>-0.25378941461166632</v>
      </c>
      <c r="O690" s="179">
        <f t="shared" si="428"/>
        <v>-0.48934600854048971</v>
      </c>
      <c r="P690" s="179" t="e">
        <f t="shared" si="428"/>
        <v>#DIV/0!</v>
      </c>
      <c r="Q690" s="179">
        <f t="shared" si="428"/>
        <v>0.26918875761078281</v>
      </c>
      <c r="R690" s="179">
        <f t="shared" si="428"/>
        <v>0.61370911900348335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-2.2226398796493921E-7</v>
      </c>
      <c r="F691" s="179">
        <f t="shared" si="428"/>
        <v>-9.9660039449265794E-7</v>
      </c>
      <c r="G691" s="179">
        <f t="shared" si="428"/>
        <v>-4.113824836064473E-6</v>
      </c>
      <c r="H691" s="179">
        <f t="shared" si="428"/>
        <v>-1.6462479736496519E-5</v>
      </c>
      <c r="I691" s="179">
        <f t="shared" si="428"/>
        <v>-6.3807211955703091E-5</v>
      </c>
      <c r="J691" s="179">
        <f t="shared" si="428"/>
        <v>-2.2887693841854134E-4</v>
      </c>
      <c r="K691" s="179">
        <f t="shared" si="428"/>
        <v>-8.8927901646920055E-4</v>
      </c>
      <c r="L691" s="179">
        <f t="shared" si="428"/>
        <v>-5.5025702736466071E-3</v>
      </c>
      <c r="M691" s="179">
        <f t="shared" si="428"/>
        <v>-1.9274097985599106E-2</v>
      </c>
      <c r="N691" s="179">
        <f t="shared" si="428"/>
        <v>-7.535260500291889E-2</v>
      </c>
      <c r="O691" s="179">
        <f t="shared" si="428"/>
        <v>-0.23743612050936483</v>
      </c>
      <c r="P691" s="179">
        <f t="shared" si="428"/>
        <v>-0.48803201613073433</v>
      </c>
      <c r="Q691" s="179" t="e">
        <f t="shared" si="428"/>
        <v>#DIV/0!</v>
      </c>
      <c r="R691" s="179">
        <f t="shared" si="428"/>
        <v>0.28781062904421328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-5.3815999294783261E-8</v>
      </c>
      <c r="F692" s="179">
        <f t="shared" si="428"/>
        <v>-2.4130339994895803E-7</v>
      </c>
      <c r="G692" s="179">
        <f t="shared" si="428"/>
        <v>-9.960669176275352E-7</v>
      </c>
      <c r="H692" s="179">
        <f t="shared" si="428"/>
        <v>-3.9860181911782463E-6</v>
      </c>
      <c r="I692" s="179">
        <f t="shared" si="428"/>
        <v>-1.54496564111594E-5</v>
      </c>
      <c r="J692" s="179">
        <f t="shared" si="428"/>
        <v>-5.5419837684916115E-5</v>
      </c>
      <c r="K692" s="179">
        <f t="shared" si="428"/>
        <v>-2.1535755212125302E-4</v>
      </c>
      <c r="L692" s="179">
        <f t="shared" si="428"/>
        <v>-1.3349196655891499E-3</v>
      </c>
      <c r="M692" s="179">
        <f t="shared" si="428"/>
        <v>-4.6986498457279096E-3</v>
      </c>
      <c r="N692" s="179">
        <f t="shared" si="428"/>
        <v>-1.8843104764972255E-2</v>
      </c>
      <c r="O692" s="179">
        <f t="shared" si="428"/>
        <v>-6.5943325285973839E-2</v>
      </c>
      <c r="P692" s="179">
        <f t="shared" si="428"/>
        <v>-0.22527985347965651</v>
      </c>
      <c r="Q692" s="179">
        <f t="shared" si="428"/>
        <v>-0.47910338449437806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-8.5175999982341417E-10</v>
      </c>
      <c r="F693" s="179">
        <f t="shared" si="428"/>
        <v>-3.819172707965515E-9</v>
      </c>
      <c r="G693" s="179">
        <f t="shared" si="428"/>
        <v>-1.5765018253095977E-8</v>
      </c>
      <c r="H693" s="179">
        <f t="shared" si="428"/>
        <v>-6.308783818977393E-8</v>
      </c>
      <c r="I693" s="179">
        <f t="shared" si="428"/>
        <v>-2.4452696809096937E-7</v>
      </c>
      <c r="J693" s="179">
        <f t="shared" si="428"/>
        <v>-8.7715741323435828E-7</v>
      </c>
      <c r="K693" s="179">
        <f t="shared" si="428"/>
        <v>-3.4087104180043563E-6</v>
      </c>
      <c r="L693" s="179">
        <f t="shared" si="428"/>
        <v>-2.1140469350819339E-5</v>
      </c>
      <c r="M693" s="179">
        <f t="shared" si="428"/>
        <v>-7.4510942802083274E-5</v>
      </c>
      <c r="N693" s="179">
        <f t="shared" si="428"/>
        <v>-3.0078093585084962E-4</v>
      </c>
      <c r="O693" s="179">
        <f t="shared" si="428"/>
        <v>-1.0776991694013288E-3</v>
      </c>
      <c r="P693" s="179">
        <f t="shared" si="428"/>
        <v>-4.1526818747723918E-3</v>
      </c>
      <c r="Q693" s="179">
        <f t="shared" si="428"/>
        <v>-1.5226912576788085E-2</v>
      </c>
      <c r="R693" s="179">
        <f t="shared" si="428"/>
        <v>-5.8693008947183642E-2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-2.015999999999902E-13</v>
      </c>
      <c r="F694" s="179">
        <f t="shared" si="428"/>
        <v>-9.0394620409415804E-13</v>
      </c>
      <c r="G694" s="179">
        <f t="shared" si="428"/>
        <v>-3.7313652856867682E-12</v>
      </c>
      <c r="H694" s="179">
        <f t="shared" si="428"/>
        <v>-1.4932033007043224E-11</v>
      </c>
      <c r="I694" s="179">
        <f t="shared" si="428"/>
        <v>-5.7876209964986085E-11</v>
      </c>
      <c r="J694" s="179">
        <f t="shared" si="428"/>
        <v>-2.0761127114550351E-10</v>
      </c>
      <c r="K694" s="179">
        <f t="shared" si="428"/>
        <v>-8.0679606959518082E-10</v>
      </c>
      <c r="L694" s="179">
        <f t="shared" si="428"/>
        <v>-5.0037068285661114E-9</v>
      </c>
      <c r="M694" s="179">
        <f t="shared" si="428"/>
        <v>-1.7636237728502938E-8</v>
      </c>
      <c r="N694" s="179">
        <f t="shared" si="428"/>
        <v>-7.1199248567624823E-8</v>
      </c>
      <c r="O694" s="179">
        <f t="shared" si="428"/>
        <v>-2.551766861556119E-7</v>
      </c>
      <c r="P694" s="179">
        <f t="shared" si="428"/>
        <v>-9.8437439683568644E-7</v>
      </c>
      <c r="Q694" s="179">
        <f t="shared" si="428"/>
        <v>-3.6242977684893887E-6</v>
      </c>
      <c r="R694" s="179">
        <f t="shared" si="428"/>
        <v>-1.4238234808801229E-5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</v>
      </c>
      <c r="F806" s="179">
        <f t="shared" si="503"/>
        <v>0</v>
      </c>
      <c r="G806" s="179">
        <f t="shared" si="503"/>
        <v>0</v>
      </c>
      <c r="H806" s="179">
        <f t="shared" si="503"/>
        <v>0</v>
      </c>
      <c r="I806" s="179">
        <f t="shared" si="503"/>
        <v>0</v>
      </c>
      <c r="J806" s="179">
        <f t="shared" si="503"/>
        <v>0</v>
      </c>
      <c r="K806" s="179">
        <f t="shared" si="503"/>
        <v>0</v>
      </c>
      <c r="L806" s="179">
        <f t="shared" si="503"/>
        <v>0</v>
      </c>
      <c r="M806" s="179">
        <f t="shared" si="503"/>
        <v>0</v>
      </c>
      <c r="N806" s="179">
        <f t="shared" si="503"/>
        <v>0</v>
      </c>
      <c r="O806" s="179">
        <f t="shared" si="503"/>
        <v>0</v>
      </c>
      <c r="P806" s="179">
        <f t="shared" si="503"/>
        <v>0</v>
      </c>
      <c r="Q806" s="179">
        <f t="shared" si="503"/>
        <v>0</v>
      </c>
      <c r="R806" s="179">
        <f t="shared" si="503"/>
        <v>0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0.45809951903347468</v>
      </c>
      <c r="F807" s="179">
        <f t="shared" si="503"/>
        <v>0.7600844594007381</v>
      </c>
      <c r="G807" s="179">
        <f t="shared" si="503"/>
        <v>0.840545290007642</v>
      </c>
      <c r="H807" s="179">
        <f t="shared" si="503"/>
        <v>0.74968113171486728</v>
      </c>
      <c r="I807" s="179">
        <f t="shared" si="503"/>
        <v>0.78406488716106737</v>
      </c>
      <c r="J807" s="179">
        <f t="shared" si="503"/>
        <v>0.86787627836260317</v>
      </c>
      <c r="K807" s="179">
        <f t="shared" si="503"/>
        <v>0.89540947855128139</v>
      </c>
      <c r="L807" s="179">
        <f t="shared" si="503"/>
        <v>0.74670681763472457</v>
      </c>
      <c r="M807" s="179">
        <f t="shared" si="503"/>
        <v>0.781287853345635</v>
      </c>
      <c r="N807" s="179">
        <f t="shared" si="503"/>
        <v>0.77877759908517752</v>
      </c>
      <c r="O807" s="179">
        <f t="shared" si="503"/>
        <v>0.81350462649800415</v>
      </c>
      <c r="P807" s="179">
        <f t="shared" si="503"/>
        <v>0.82633587199078218</v>
      </c>
      <c r="Q807" s="179">
        <f t="shared" si="503"/>
        <v>0.85209051342171016</v>
      </c>
      <c r="R807" s="179">
        <f t="shared" si="503"/>
        <v>0.87329339482669766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0.15750292286748893</v>
      </c>
      <c r="F808" s="179">
        <f t="shared" si="503"/>
        <v>0.31883890550947491</v>
      </c>
      <c r="G808" s="179">
        <f t="shared" si="503"/>
        <v>0.52867052404612891</v>
      </c>
      <c r="H808" s="179">
        <f t="shared" si="503"/>
        <v>0.59706308390141716</v>
      </c>
      <c r="I808" s="179">
        <f t="shared" si="503"/>
        <v>0.53314388612237218</v>
      </c>
      <c r="J808" s="179">
        <f t="shared" si="503"/>
        <v>0.58501602702730138</v>
      </c>
      <c r="K808" s="179">
        <f t="shared" si="503"/>
        <v>0.6260220241604727</v>
      </c>
      <c r="L808" s="179">
        <f t="shared" si="503"/>
        <v>0.5285953692997335</v>
      </c>
      <c r="M808" s="179">
        <f t="shared" si="503"/>
        <v>0.55455821787100923</v>
      </c>
      <c r="N808" s="179">
        <f t="shared" si="503"/>
        <v>0.55316895897033047</v>
      </c>
      <c r="O808" s="179">
        <f t="shared" si="503"/>
        <v>0.5779372293395576</v>
      </c>
      <c r="P808" s="179">
        <f t="shared" si="503"/>
        <v>0.58707967837077968</v>
      </c>
      <c r="Q808" s="179">
        <f t="shared" si="503"/>
        <v>0.60538426683803803</v>
      </c>
      <c r="R808" s="179">
        <f t="shared" si="503"/>
        <v>0.62045013709462271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1.0850579997396956E-2</v>
      </c>
      <c r="F809" s="179">
        <f t="shared" si="503"/>
        <v>2.2631950053508213E-2</v>
      </c>
      <c r="G809" s="179">
        <f t="shared" si="503"/>
        <v>4.5622687397245718E-2</v>
      </c>
      <c r="H809" s="179">
        <f t="shared" si="503"/>
        <v>7.6201828682401829E-2</v>
      </c>
      <c r="I809" s="179">
        <f t="shared" si="503"/>
        <v>8.5417984546590039E-2</v>
      </c>
      <c r="J809" s="179">
        <f t="shared" si="503"/>
        <v>7.9170106799560505E-2</v>
      </c>
      <c r="K809" s="179">
        <f t="shared" si="503"/>
        <v>8.5042129680379719E-2</v>
      </c>
      <c r="L809" s="179">
        <f t="shared" si="503"/>
        <v>7.4637445139684622E-2</v>
      </c>
      <c r="M809" s="179">
        <f t="shared" si="503"/>
        <v>7.9052697951529388E-2</v>
      </c>
      <c r="N809" s="179">
        <f t="shared" si="503"/>
        <v>7.9066723122211774E-2</v>
      </c>
      <c r="O809" s="179">
        <f t="shared" si="503"/>
        <v>8.2662442347457205E-2</v>
      </c>
      <c r="P809" s="179">
        <f t="shared" si="503"/>
        <v>8.3984757640260976E-2</v>
      </c>
      <c r="Q809" s="179">
        <f t="shared" si="503"/>
        <v>8.6607113944945455E-2</v>
      </c>
      <c r="R809" s="179">
        <f t="shared" si="503"/>
        <v>8.8763484677205851E-2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2.6362559149331755E-5</v>
      </c>
      <c r="F810" s="179">
        <f t="shared" si="506"/>
        <v>5.4098165978876432E-5</v>
      </c>
      <c r="G810" s="179">
        <f t="shared" si="506"/>
        <v>1.1286526442173776E-4</v>
      </c>
      <c r="H810" s="179">
        <f t="shared" si="506"/>
        <v>2.3040297871532216E-4</v>
      </c>
      <c r="I810" s="179">
        <f t="shared" si="506"/>
        <v>3.8192811279279888E-4</v>
      </c>
      <c r="J810" s="179">
        <f t="shared" si="506"/>
        <v>4.551374501910132E-4</v>
      </c>
      <c r="K810" s="179">
        <f t="shared" si="506"/>
        <v>4.0425525791252045E-4</v>
      </c>
      <c r="L810" s="179">
        <f t="shared" si="506"/>
        <v>3.6234508060917952E-4</v>
      </c>
      <c r="M810" s="179">
        <f t="shared" si="506"/>
        <v>3.9377551551076875E-4</v>
      </c>
      <c r="N810" s="179">
        <f t="shared" si="506"/>
        <v>3.9788358672166607E-4</v>
      </c>
      <c r="O810" s="179">
        <f t="shared" si="506"/>
        <v>4.1709347137104875E-4</v>
      </c>
      <c r="P810" s="179">
        <f t="shared" si="506"/>
        <v>4.2406412058078113E-4</v>
      </c>
      <c r="Q810" s="179">
        <f t="shared" si="506"/>
        <v>4.3738253550594427E-4</v>
      </c>
      <c r="R810" s="179">
        <f t="shared" si="506"/>
        <v>4.4829357676196523E-4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0</v>
      </c>
      <c r="F811" s="179">
        <f t="shared" si="506"/>
        <v>0</v>
      </c>
      <c r="G811" s="179">
        <f t="shared" si="506"/>
        <v>0</v>
      </c>
      <c r="H811" s="179">
        <f t="shared" si="506"/>
        <v>0</v>
      </c>
      <c r="I811" s="179">
        <f t="shared" si="506"/>
        <v>0</v>
      </c>
      <c r="J811" s="179">
        <f t="shared" si="506"/>
        <v>0</v>
      </c>
      <c r="K811" s="179">
        <f t="shared" si="506"/>
        <v>0</v>
      </c>
      <c r="L811" s="179">
        <f t="shared" si="506"/>
        <v>0</v>
      </c>
      <c r="M811" s="179">
        <f t="shared" si="506"/>
        <v>0</v>
      </c>
      <c r="N811" s="179">
        <f t="shared" si="506"/>
        <v>0</v>
      </c>
      <c r="O811" s="179">
        <f t="shared" si="506"/>
        <v>0</v>
      </c>
      <c r="P811" s="179">
        <f t="shared" si="506"/>
        <v>0</v>
      </c>
      <c r="Q811" s="179">
        <f t="shared" si="506"/>
        <v>0</v>
      </c>
      <c r="R811" s="179">
        <f t="shared" si="506"/>
        <v>0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6.368997108150104E-6</v>
      </c>
      <c r="F812" s="179">
        <f t="shared" si="506"/>
        <v>1.2687976431442526E-5</v>
      </c>
      <c r="G812" s="179">
        <f t="shared" si="506"/>
        <v>2.5628567425516143E-5</v>
      </c>
      <c r="H812" s="179">
        <f t="shared" si="506"/>
        <v>5.3398122049867506E-5</v>
      </c>
      <c r="I812" s="179">
        <f t="shared" si="506"/>
        <v>1.1096236478569368E-4</v>
      </c>
      <c r="J812" s="179">
        <f t="shared" si="506"/>
        <v>2.3099429396742309E-4</v>
      </c>
      <c r="K812" s="179">
        <f t="shared" si="506"/>
        <v>4.0269208468844513E-4</v>
      </c>
      <c r="L812" s="179">
        <f t="shared" si="506"/>
        <v>3.8378954086957146E-4</v>
      </c>
      <c r="M812" s="179">
        <f t="shared" si="506"/>
        <v>3.6523981539535687E-4</v>
      </c>
      <c r="N812" s="179">
        <f t="shared" si="506"/>
        <v>3.7607389438957113E-4</v>
      </c>
      <c r="O812" s="179">
        <f t="shared" si="506"/>
        <v>4.0962877350964706E-4</v>
      </c>
      <c r="P812" s="179">
        <f t="shared" si="506"/>
        <v>4.2206107937969151E-4</v>
      </c>
      <c r="Q812" s="179">
        <f t="shared" si="506"/>
        <v>4.368413390400206E-4</v>
      </c>
      <c r="R812" s="179">
        <f t="shared" si="506"/>
        <v>4.4815663947160117E-4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3.1649732906831749E-6</v>
      </c>
      <c r="F813" s="179">
        <f t="shared" si="506"/>
        <v>6.2641835654264104E-6</v>
      </c>
      <c r="G813" s="179">
        <f t="shared" si="506"/>
        <v>1.2509887322413384E-5</v>
      </c>
      <c r="H813" s="179">
        <f t="shared" si="506"/>
        <v>2.5627348423985309E-5</v>
      </c>
      <c r="I813" s="179">
        <f t="shared" si="506"/>
        <v>5.2503885418253495E-5</v>
      </c>
      <c r="J813" s="179">
        <f t="shared" si="506"/>
        <v>1.1211270260615709E-4</v>
      </c>
      <c r="K813" s="179">
        <f t="shared" si="506"/>
        <v>2.3223433152635102E-4</v>
      </c>
      <c r="L813" s="179">
        <f t="shared" si="506"/>
        <v>3.4947670672789239E-4</v>
      </c>
      <c r="M813" s="179">
        <f t="shared" si="506"/>
        <v>4.011986988917791E-4</v>
      </c>
      <c r="N813" s="179">
        <f t="shared" si="506"/>
        <v>3.6432730678200806E-4</v>
      </c>
      <c r="O813" s="179">
        <f t="shared" si="506"/>
        <v>3.9134014559505956E-4</v>
      </c>
      <c r="P813" s="179">
        <f t="shared" si="506"/>
        <v>4.1597896194765679E-4</v>
      </c>
      <c r="Q813" s="179">
        <f t="shared" si="506"/>
        <v>4.3512872192438736E-4</v>
      </c>
      <c r="R813" s="179">
        <f t="shared" si="506"/>
        <v>4.4771950306291984E-4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3.1551020122161816E-6</v>
      </c>
      <c r="F814" s="179">
        <f t="shared" si="509"/>
        <v>6.2232748329670621E-6</v>
      </c>
      <c r="G814" s="179">
        <f t="shared" si="509"/>
        <v>1.2349098519176591E-5</v>
      </c>
      <c r="H814" s="179">
        <f t="shared" si="509"/>
        <v>2.5018428328946371E-5</v>
      </c>
      <c r="I814" s="179">
        <f t="shared" si="509"/>
        <v>5.0417784796257713E-5</v>
      </c>
      <c r="J814" s="179">
        <f t="shared" si="509"/>
        <v>1.061745142379731E-4</v>
      </c>
      <c r="K814" s="179">
        <f t="shared" si="509"/>
        <v>2.2497629339012491E-4</v>
      </c>
      <c r="L814" s="179">
        <f t="shared" si="509"/>
        <v>4.4123996456159174E-4</v>
      </c>
      <c r="M814" s="179">
        <f t="shared" si="509"/>
        <v>7.2275303606459621E-4</v>
      </c>
      <c r="N814" s="179">
        <f t="shared" si="509"/>
        <v>7.9962944720898832E-4</v>
      </c>
      <c r="O814" s="179">
        <f t="shared" si="509"/>
        <v>7.5194183896797615E-4</v>
      </c>
      <c r="P814" s="179">
        <f t="shared" si="509"/>
        <v>7.9396291148383865E-4</v>
      </c>
      <c r="Q814" s="179">
        <f t="shared" si="509"/>
        <v>8.571944086399831E-4</v>
      </c>
      <c r="R814" s="179">
        <f t="shared" si="509"/>
        <v>8.9197599203280479E-4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1.5750697414325518E-6</v>
      </c>
      <c r="F815" s="179">
        <f t="shared" si="509"/>
        <v>3.1012869581410875E-6</v>
      </c>
      <c r="G815" s="179">
        <f t="shared" si="509"/>
        <v>6.1333178015416148E-6</v>
      </c>
      <c r="H815" s="179">
        <f t="shared" si="509"/>
        <v>1.2348389368320534E-5</v>
      </c>
      <c r="I815" s="179">
        <f t="shared" si="509"/>
        <v>2.4617788094001572E-5</v>
      </c>
      <c r="J815" s="179">
        <f t="shared" si="509"/>
        <v>5.1073228987304823E-5</v>
      </c>
      <c r="K815" s="179">
        <f t="shared" si="509"/>
        <v>1.0653682562579531E-4</v>
      </c>
      <c r="L815" s="179">
        <f t="shared" si="509"/>
        <v>2.1953861467954524E-4</v>
      </c>
      <c r="M815" s="179">
        <f t="shared" si="509"/>
        <v>4.4513366355748842E-4</v>
      </c>
      <c r="N815" s="179">
        <f t="shared" si="509"/>
        <v>7.2086303675491473E-4</v>
      </c>
      <c r="O815" s="179">
        <f t="shared" si="509"/>
        <v>8.3523734188415929E-4</v>
      </c>
      <c r="P815" s="179">
        <f t="shared" si="509"/>
        <v>7.6044571828731266E-4</v>
      </c>
      <c r="Q815" s="179">
        <f t="shared" si="509"/>
        <v>8.1592228835718347E-4</v>
      </c>
      <c r="R815" s="179">
        <f t="shared" si="509"/>
        <v>8.7871651355334686E-4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2.3607386475389385E-6</v>
      </c>
      <c r="F816" s="179">
        <f t="shared" si="509"/>
        <v>4.6441218533422857E-6</v>
      </c>
      <c r="G816" s="179">
        <f t="shared" si="509"/>
        <v>9.168673204081442E-6</v>
      </c>
      <c r="H816" s="179">
        <f t="shared" si="509"/>
        <v>1.8398861207066912E-5</v>
      </c>
      <c r="I816" s="179">
        <f t="shared" si="509"/>
        <v>3.6458786446572391E-5</v>
      </c>
      <c r="J816" s="179">
        <f t="shared" si="509"/>
        <v>7.4914749672237301E-5</v>
      </c>
      <c r="K816" s="179">
        <f t="shared" si="509"/>
        <v>1.5380357493688913E-4</v>
      </c>
      <c r="L816" s="179">
        <f t="shared" si="509"/>
        <v>3.0990571580320997E-4</v>
      </c>
      <c r="M816" s="179">
        <f t="shared" si="509"/>
        <v>6.5961190514284614E-4</v>
      </c>
      <c r="N816" s="179">
        <f t="shared" si="509"/>
        <v>1.3343474202457302E-3</v>
      </c>
      <c r="O816" s="179">
        <f t="shared" si="509"/>
        <v>2.2354093424554722E-3</v>
      </c>
      <c r="P816" s="179">
        <f t="shared" si="509"/>
        <v>2.5451954388064344E-3</v>
      </c>
      <c r="Q816" s="179">
        <f t="shared" si="509"/>
        <v>2.3331684373728051E-3</v>
      </c>
      <c r="R816" s="179">
        <f t="shared" si="509"/>
        <v>2.5079450746001938E-3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2.9733629834441454E-6</v>
      </c>
      <c r="F817" s="179">
        <f t="shared" si="509"/>
        <v>5.8466993049549546E-6</v>
      </c>
      <c r="G817" s="179">
        <f t="shared" si="509"/>
        <v>1.1532847681944462E-5</v>
      </c>
      <c r="H817" s="179">
        <f t="shared" si="509"/>
        <v>2.3104295654180995E-5</v>
      </c>
      <c r="I817" s="179">
        <f t="shared" si="509"/>
        <v>4.5638276833728974E-5</v>
      </c>
      <c r="J817" s="179">
        <f t="shared" si="509"/>
        <v>9.3278953899462088E-5</v>
      </c>
      <c r="K817" s="179">
        <f t="shared" si="509"/>
        <v>1.8959642917624998E-4</v>
      </c>
      <c r="L817" s="179">
        <f t="shared" si="509"/>
        <v>3.7208408552096321E-4</v>
      </c>
      <c r="M817" s="179">
        <f t="shared" si="509"/>
        <v>7.849159880374861E-4</v>
      </c>
      <c r="N817" s="179">
        <f t="shared" si="509"/>
        <v>1.6628067705743033E-3</v>
      </c>
      <c r="O817" s="179">
        <f t="shared" si="509"/>
        <v>3.3979658563560097E-3</v>
      </c>
      <c r="P817" s="179">
        <f t="shared" si="509"/>
        <v>5.6770900434724731E-3</v>
      </c>
      <c r="Q817" s="179">
        <f t="shared" si="509"/>
        <v>6.561280672021782E-3</v>
      </c>
      <c r="R817" s="179">
        <f t="shared" si="509"/>
        <v>5.9289439454852733E-3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</v>
      </c>
      <c r="F933" s="179" t="e">
        <f t="shared" si="605"/>
        <v>#DIV/0!</v>
      </c>
      <c r="G933" s="179">
        <f t="shared" si="605"/>
        <v>0</v>
      </c>
      <c r="H933" s="179">
        <f t="shared" si="605"/>
        <v>0</v>
      </c>
      <c r="I933" s="179">
        <f t="shared" si="605"/>
        <v>0</v>
      </c>
      <c r="J933" s="179">
        <f t="shared" si="605"/>
        <v>0</v>
      </c>
      <c r="K933" s="179">
        <f t="shared" si="605"/>
        <v>0</v>
      </c>
      <c r="L933" s="179">
        <f t="shared" si="605"/>
        <v>0</v>
      </c>
      <c r="M933" s="179">
        <f t="shared" si="605"/>
        <v>0</v>
      </c>
      <c r="N933" s="179">
        <f t="shared" si="605"/>
        <v>0</v>
      </c>
      <c r="O933" s="179">
        <f t="shared" si="605"/>
        <v>0</v>
      </c>
      <c r="P933" s="179">
        <f t="shared" si="605"/>
        <v>0</v>
      </c>
      <c r="Q933" s="179">
        <f t="shared" si="605"/>
        <v>0</v>
      </c>
      <c r="R933" s="179">
        <f t="shared" si="605"/>
        <v>0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0.98509228016436012</v>
      </c>
      <c r="F934" s="179">
        <f t="shared" si="605"/>
        <v>1.0101966722751832</v>
      </c>
      <c r="G934" s="179" t="e">
        <f t="shared" si="605"/>
        <v>#DIV/0!</v>
      </c>
      <c r="H934" s="179">
        <f t="shared" si="605"/>
        <v>0.76070649833171633</v>
      </c>
      <c r="I934" s="179">
        <f t="shared" si="605"/>
        <v>0.66519574861566</v>
      </c>
      <c r="J934" s="179">
        <f t="shared" si="605"/>
        <v>0.61708949952393266</v>
      </c>
      <c r="K934" s="179">
        <f t="shared" si="605"/>
        <v>0.58433740691913294</v>
      </c>
      <c r="L934" s="179">
        <f t="shared" si="605"/>
        <v>0.55949063275317545</v>
      </c>
      <c r="M934" s="179">
        <f t="shared" si="605"/>
        <v>0.55437827737830336</v>
      </c>
      <c r="N934" s="179">
        <f t="shared" si="605"/>
        <v>0.55092350150651137</v>
      </c>
      <c r="O934" s="179">
        <f t="shared" si="605"/>
        <v>0.54941488326737364</v>
      </c>
      <c r="P934" s="179">
        <f t="shared" si="605"/>
        <v>0.54849329486107301</v>
      </c>
      <c r="Q934" s="179">
        <f t="shared" si="605"/>
        <v>0.54803495464815488</v>
      </c>
      <c r="R934" s="179">
        <f t="shared" si="605"/>
        <v>0.54777613624929444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0.66242241673563462</v>
      </c>
      <c r="F935" s="179">
        <f t="shared" si="605"/>
        <v>0.65887024106313985</v>
      </c>
      <c r="G935" s="179">
        <f t="shared" si="605"/>
        <v>0.69800889516454245</v>
      </c>
      <c r="H935" s="179" t="e">
        <f t="shared" si="605"/>
        <v>#DIV/0!</v>
      </c>
      <c r="I935" s="179">
        <f t="shared" si="605"/>
        <v>0.54248424998440659</v>
      </c>
      <c r="J935" s="179">
        <f t="shared" si="605"/>
        <v>0.48341997572089818</v>
      </c>
      <c r="K935" s="179">
        <f t="shared" si="605"/>
        <v>0.43996032605272634</v>
      </c>
      <c r="L935" s="179">
        <f t="shared" si="605"/>
        <v>0.40568583711469891</v>
      </c>
      <c r="M935" s="179">
        <f t="shared" si="605"/>
        <v>0.39866444647097854</v>
      </c>
      <c r="N935" s="179">
        <f t="shared" si="605"/>
        <v>0.39382523713037654</v>
      </c>
      <c r="O935" s="179">
        <f t="shared" si="605"/>
        <v>0.39169917089536199</v>
      </c>
      <c r="P935" s="179">
        <f t="shared" si="605"/>
        <v>0.39039437097029317</v>
      </c>
      <c r="Q935" s="179">
        <f t="shared" si="605"/>
        <v>0.38974429133547439</v>
      </c>
      <c r="R935" s="179">
        <f t="shared" si="605"/>
        <v>0.38937684221963653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9.3278276169286078E-2</v>
      </c>
      <c r="F936" s="179">
        <f t="shared" si="605"/>
        <v>8.9359994764530715E-2</v>
      </c>
      <c r="G936" s="179">
        <f t="shared" si="605"/>
        <v>9.2217757405334083E-2</v>
      </c>
      <c r="H936" s="179">
        <f t="shared" si="605"/>
        <v>9.990791417687403E-2</v>
      </c>
      <c r="I936" s="179" t="e">
        <f t="shared" si="605"/>
        <v>#DIV/0!</v>
      </c>
      <c r="J936" s="179">
        <f t="shared" si="605"/>
        <v>8.0457181948607695E-2</v>
      </c>
      <c r="K936" s="179">
        <f t="shared" si="605"/>
        <v>6.9404920755482047E-2</v>
      </c>
      <c r="L936" s="179">
        <f t="shared" si="605"/>
        <v>6.0185424786794312E-2</v>
      </c>
      <c r="M936" s="179">
        <f t="shared" si="605"/>
        <v>5.8327425948970821E-2</v>
      </c>
      <c r="N936" s="179">
        <f t="shared" si="605"/>
        <v>5.7000459788674393E-2</v>
      </c>
      <c r="O936" s="179">
        <f t="shared" si="605"/>
        <v>5.6410971245689369E-2</v>
      </c>
      <c r="P936" s="179">
        <f t="shared" si="605"/>
        <v>5.6046006045096859E-2</v>
      </c>
      <c r="Q936" s="179">
        <f t="shared" si="605"/>
        <v>5.5863554736787807E-2</v>
      </c>
      <c r="R936" s="179">
        <f t="shared" si="605"/>
        <v>5.5760232871616661E-2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4.6909883630505254E-4</v>
      </c>
      <c r="F937" s="179">
        <f t="shared" si="608"/>
        <v>4.4385208618314618E-4</v>
      </c>
      <c r="G937" s="179">
        <f t="shared" si="608"/>
        <v>4.411785634239012E-4</v>
      </c>
      <c r="H937" s="179">
        <f t="shared" si="608"/>
        <v>4.6565002056573256E-4</v>
      </c>
      <c r="I937" s="179">
        <f t="shared" si="608"/>
        <v>5.0421653396096478E-4</v>
      </c>
      <c r="J937" s="179" t="e">
        <f t="shared" si="608"/>
        <v>#DIV/0!</v>
      </c>
      <c r="K937" s="179">
        <f t="shared" si="608"/>
        <v>4.1100173282127136E-4</v>
      </c>
      <c r="L937" s="179">
        <f t="shared" si="608"/>
        <v>3.2392357944600571E-4</v>
      </c>
      <c r="M937" s="179">
        <f t="shared" si="608"/>
        <v>3.0719531238007836E-4</v>
      </c>
      <c r="N937" s="179">
        <f t="shared" si="608"/>
        <v>2.9445596308628363E-4</v>
      </c>
      <c r="O937" s="179">
        <f t="shared" si="608"/>
        <v>2.8868266599523033E-4</v>
      </c>
      <c r="P937" s="179">
        <f t="shared" si="608"/>
        <v>2.850467421357809E-4</v>
      </c>
      <c r="Q937" s="179">
        <f t="shared" si="608"/>
        <v>2.8321689230509649E-4</v>
      </c>
      <c r="R937" s="179">
        <f t="shared" si="608"/>
        <v>2.8217675007869195E-4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0</v>
      </c>
      <c r="F938" s="179">
        <f t="shared" si="608"/>
        <v>0</v>
      </c>
      <c r="G938" s="179">
        <f t="shared" si="608"/>
        <v>0</v>
      </c>
      <c r="H938" s="179">
        <f t="shared" si="608"/>
        <v>0</v>
      </c>
      <c r="I938" s="179">
        <f t="shared" si="608"/>
        <v>0</v>
      </c>
      <c r="J938" s="179">
        <f t="shared" si="608"/>
        <v>0</v>
      </c>
      <c r="K938" s="179" t="e">
        <f t="shared" si="608"/>
        <v>#DIV/0!</v>
      </c>
      <c r="L938" s="179">
        <f t="shared" si="608"/>
        <v>0</v>
      </c>
      <c r="M938" s="179">
        <f t="shared" si="608"/>
        <v>0</v>
      </c>
      <c r="N938" s="179">
        <f t="shared" si="608"/>
        <v>0</v>
      </c>
      <c r="O938" s="179">
        <f t="shared" si="608"/>
        <v>0</v>
      </c>
      <c r="P938" s="179">
        <f t="shared" si="608"/>
        <v>0</v>
      </c>
      <c r="Q938" s="179">
        <f t="shared" si="608"/>
        <v>0</v>
      </c>
      <c r="R938" s="179">
        <f t="shared" si="608"/>
        <v>0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4.6846992456748123E-4</v>
      </c>
      <c r="F939" s="179">
        <f t="shared" si="608"/>
        <v>4.4145284629940664E-4</v>
      </c>
      <c r="G939" s="179">
        <f t="shared" si="608"/>
        <v>4.3211421623376239E-4</v>
      </c>
      <c r="H939" s="179">
        <f t="shared" si="608"/>
        <v>4.3388265162315855E-4</v>
      </c>
      <c r="I939" s="179">
        <f t="shared" si="608"/>
        <v>4.4079908683341911E-4</v>
      </c>
      <c r="J939" s="179">
        <f t="shared" si="608"/>
        <v>4.9071811391944236E-4</v>
      </c>
      <c r="K939" s="179">
        <f t="shared" si="608"/>
        <v>5.4810214394531971E-4</v>
      </c>
      <c r="L939" s="179" t="e">
        <f t="shared" si="608"/>
        <v>#DIV/0!</v>
      </c>
      <c r="M939" s="179">
        <f t="shared" si="608"/>
        <v>3.6980022824934091E-4</v>
      </c>
      <c r="N939" s="179">
        <f t="shared" si="608"/>
        <v>3.2974271437576861E-4</v>
      </c>
      <c r="O939" s="179">
        <f t="shared" si="608"/>
        <v>3.1009712578131929E-4</v>
      </c>
      <c r="P939" s="179">
        <f t="shared" si="608"/>
        <v>2.9661562777367399E-4</v>
      </c>
      <c r="Q939" s="179">
        <f t="shared" si="608"/>
        <v>2.8958889936351239E-4</v>
      </c>
      <c r="R939" s="179">
        <f t="shared" si="608"/>
        <v>2.8550949811285379E-4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4.6843844842142846E-4</v>
      </c>
      <c r="F940" s="179">
        <f t="shared" si="608"/>
        <v>4.4133219041335068E-4</v>
      </c>
      <c r="G940" s="179">
        <f t="shared" si="608"/>
        <v>4.3164729219473288E-4</v>
      </c>
      <c r="H940" s="179">
        <f t="shared" si="608"/>
        <v>4.3202666771143878E-4</v>
      </c>
      <c r="I940" s="179">
        <f t="shared" si="608"/>
        <v>4.3380630873476406E-4</v>
      </c>
      <c r="J940" s="179">
        <f t="shared" si="608"/>
        <v>4.649510566173167E-4</v>
      </c>
      <c r="K940" s="179">
        <f t="shared" si="608"/>
        <v>4.9842556963711118E-4</v>
      </c>
      <c r="L940" s="179">
        <f t="shared" si="608"/>
        <v>4.3549474618697026E-4</v>
      </c>
      <c r="M940" s="179" t="e">
        <f t="shared" si="608"/>
        <v>#DIV/0!</v>
      </c>
      <c r="N940" s="179">
        <f t="shared" si="608"/>
        <v>3.688366505011718E-4</v>
      </c>
      <c r="O940" s="179">
        <f t="shared" si="608"/>
        <v>3.3596792395915669E-4</v>
      </c>
      <c r="P940" s="179">
        <f t="shared" si="608"/>
        <v>3.1122304167552779E-4</v>
      </c>
      <c r="Q940" s="179">
        <f t="shared" si="608"/>
        <v>2.9785011398798556E-4</v>
      </c>
      <c r="R940" s="179">
        <f t="shared" si="608"/>
        <v>2.898921357450854E-4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9.368611579358946E-4</v>
      </c>
      <c r="F941" s="179">
        <f t="shared" si="611"/>
        <v>8.8260403494304818E-4</v>
      </c>
      <c r="G941" s="179">
        <f t="shared" si="611"/>
        <v>8.630607994087649E-4</v>
      </c>
      <c r="H941" s="179">
        <f t="shared" si="611"/>
        <v>8.6311962098772107E-4</v>
      </c>
      <c r="I941" s="179">
        <f t="shared" si="611"/>
        <v>8.6401477702165326E-4</v>
      </c>
      <c r="J941" s="179">
        <f t="shared" si="611"/>
        <v>9.1527067899741454E-4</v>
      </c>
      <c r="K941" s="179">
        <f t="shared" si="611"/>
        <v>9.4429973419544685E-4</v>
      </c>
      <c r="L941" s="179">
        <f t="shared" si="611"/>
        <v>8.2418163298819788E-4</v>
      </c>
      <c r="M941" s="179">
        <f t="shared" si="611"/>
        <v>9.215349637010377E-4</v>
      </c>
      <c r="N941" s="179" t="e">
        <f t="shared" si="611"/>
        <v>#DIV/0!</v>
      </c>
      <c r="O941" s="179">
        <f t="shared" si="611"/>
        <v>7.622655292782197E-4</v>
      </c>
      <c r="P941" s="179">
        <f t="shared" si="611"/>
        <v>6.7641464292722022E-4</v>
      </c>
      <c r="Q941" s="179">
        <f t="shared" si="611"/>
        <v>6.2733635957426136E-4</v>
      </c>
      <c r="R941" s="179">
        <f t="shared" si="611"/>
        <v>5.9692512467934529E-4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9.3685722315795666E-4</v>
      </c>
      <c r="F942" s="179">
        <f t="shared" si="611"/>
        <v>8.8258894738405284E-4</v>
      </c>
      <c r="G942" s="179">
        <f t="shared" si="611"/>
        <v>8.6300233405227388E-4</v>
      </c>
      <c r="H942" s="179">
        <f t="shared" si="611"/>
        <v>8.6288586914785425E-4</v>
      </c>
      <c r="I942" s="179">
        <f t="shared" si="611"/>
        <v>8.6310995988913522E-4</v>
      </c>
      <c r="J942" s="179">
        <f t="shared" si="611"/>
        <v>9.1152844828890165E-4</v>
      </c>
      <c r="K942" s="179">
        <f t="shared" si="611"/>
        <v>9.2947956569181087E-4</v>
      </c>
      <c r="L942" s="179">
        <f t="shared" si="611"/>
        <v>7.8458108650428867E-4</v>
      </c>
      <c r="M942" s="179">
        <f t="shared" si="611"/>
        <v>8.6297905283032013E-4</v>
      </c>
      <c r="N942" s="179">
        <f t="shared" si="611"/>
        <v>9.1753006662981663E-4</v>
      </c>
      <c r="O942" s="179" t="e">
        <f t="shared" si="611"/>
        <v>#DIV/0!</v>
      </c>
      <c r="P942" s="179">
        <f t="shared" si="611"/>
        <v>7.7124652705432136E-4</v>
      </c>
      <c r="Q942" s="179">
        <f t="shared" si="611"/>
        <v>6.8611183552410053E-4</v>
      </c>
      <c r="R942" s="179">
        <f t="shared" si="611"/>
        <v>6.2983584429088843E-4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2.8105687183809032E-3</v>
      </c>
      <c r="F943" s="179">
        <f t="shared" si="611"/>
        <v>2.6477555262819966E-3</v>
      </c>
      <c r="G943" s="179">
        <f t="shared" si="611"/>
        <v>2.5889631496562714E-3</v>
      </c>
      <c r="H943" s="179">
        <f t="shared" si="611"/>
        <v>2.5884822361804086E-3</v>
      </c>
      <c r="I943" s="179">
        <f t="shared" si="611"/>
        <v>2.588650357840882E-3</v>
      </c>
      <c r="J943" s="179">
        <f t="shared" si="611"/>
        <v>2.7317656351346863E-3</v>
      </c>
      <c r="K943" s="179">
        <f t="shared" si="611"/>
        <v>2.7770835565850329E-3</v>
      </c>
      <c r="L943" s="179">
        <f t="shared" si="611"/>
        <v>2.3159808947528795E-3</v>
      </c>
      <c r="M943" s="179">
        <f t="shared" si="611"/>
        <v>2.4602318989036622E-3</v>
      </c>
      <c r="N943" s="179">
        <f t="shared" si="611"/>
        <v>2.5797254055003318E-3</v>
      </c>
      <c r="O943" s="179">
        <f t="shared" si="611"/>
        <v>2.90666814233771E-3</v>
      </c>
      <c r="P943" s="179" t="e">
        <f t="shared" si="611"/>
        <v>#DIV/0!</v>
      </c>
      <c r="Q943" s="179">
        <f t="shared" si="611"/>
        <v>2.3719670138419042E-3</v>
      </c>
      <c r="R943" s="179">
        <f t="shared" si="611"/>
        <v>2.0739741250039643E-3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7.0264199613940077E-3</v>
      </c>
      <c r="F944" s="179">
        <f t="shared" si="611"/>
        <v>6.6193817811256344E-3</v>
      </c>
      <c r="G944" s="179">
        <f t="shared" si="611"/>
        <v>6.4723806125545312E-3</v>
      </c>
      <c r="H944" s="179">
        <f t="shared" si="611"/>
        <v>6.4710965616609868E-3</v>
      </c>
      <c r="I944" s="179">
        <f t="shared" si="611"/>
        <v>6.4712033338719544E-3</v>
      </c>
      <c r="J944" s="179">
        <f t="shared" si="611"/>
        <v>6.8276593986500902E-3</v>
      </c>
      <c r="K944" s="179">
        <f t="shared" si="611"/>
        <v>6.9356194616539447E-3</v>
      </c>
      <c r="L944" s="179">
        <f t="shared" si="611"/>
        <v>5.7653225271240517E-3</v>
      </c>
      <c r="M944" s="179">
        <f t="shared" si="611"/>
        <v>6.052714892018563E-3</v>
      </c>
      <c r="N944" s="179">
        <f t="shared" si="611"/>
        <v>6.1314516676810133E-3</v>
      </c>
      <c r="O944" s="179">
        <f t="shared" si="611"/>
        <v>6.7506509713149837E-3</v>
      </c>
      <c r="P944" s="179">
        <f t="shared" si="611"/>
        <v>7.4108601935911518E-3</v>
      </c>
      <c r="Q944" s="179" t="e">
        <f t="shared" si="611"/>
        <v>#DIV/0!</v>
      </c>
      <c r="R944" s="179">
        <f t="shared" si="611"/>
        <v>6.002513291769691E-3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0.16839946366781866</v>
      </c>
      <c r="F1058" s="199">
        <f t="array" ref="F1058">IF(F33=MAX(IF(ISNUMBER($E$33:$DT$33),$E$33:$DT$33)),0,SUM(IF($D$805:$D$924&gt;=F33+1,IF($D$805:$D$924&lt;=MAX(IF(ISNUMBER($E$33:$DT$33),$E$33:$DT$33)),F$805:F$924))))</f>
        <v>2.2724815762433362E-2</v>
      </c>
      <c r="G1058" s="199">
        <f t="array" ref="G1058">IF(G33=MAX(IF(ISNUMBER($E$33:$DT$33),$E$33:$DT$33)),0,SUM(IF($D$805:$D$924&gt;=G33+1,IF($D$805:$D$924&lt;=MAX(IF(ISNUMBER($E$33:$DT$33),$E$33:$DT$33)),G$805:G$924))))</f>
        <v>1.9018765637641139E-4</v>
      </c>
      <c r="H1058" s="199">
        <f t="array" ref="H1058">IF(H33=MAX(IF(ISNUMBER($E$33:$DT$33),$E$33:$DT$33)),0,SUM(IF($D$805:$D$924&gt;=H33+1,IF($D$805:$D$924&lt;=MAX(IF(ISNUMBER($E$33:$DT$33),$E$33:$DT$33)),H$805:H$924))))</f>
        <v>1.5789544503236761E-4</v>
      </c>
      <c r="I1058" s="199">
        <f t="array" ref="I1058">IF(I33=MAX(IF(ISNUMBER($E$33:$DT$33),$E$33:$DT$33)),0,SUM(IF($D$805:$D$924&gt;=I33+1,IF($D$805:$D$924&lt;=MAX(IF(ISNUMBER($E$33:$DT$33),$E$33:$DT$33)),I$805:I$924))))</f>
        <v>3.2059888637450782E-4</v>
      </c>
      <c r="J1058" s="199">
        <f t="array" ref="J1058">IF(J33=MAX(IF(ISNUMBER($E$33:$DT$33),$E$33:$DT$33)),0,SUM(IF($D$805:$D$924&gt;=J33+1,IF($D$805:$D$924&lt;=MAX(IF(ISNUMBER($E$33:$DT$33),$E$33:$DT$33)),J$805:J$924))))</f>
        <v>4.3755414940313444E-4</v>
      </c>
      <c r="K1058" s="199">
        <f t="array" ref="K1058">IF(K33=MAX(IF(ISNUMBER($E$33:$DT$33),$E$33:$DT$33)),0,SUM(IF($D$805:$D$924&gt;=K33+1,IF($D$805:$D$924&lt;=MAX(IF(ISNUMBER($E$33:$DT$33),$E$33:$DT$33)),K$805:K$924))))</f>
        <v>6.7491312312905932E-4</v>
      </c>
      <c r="L1058" s="199">
        <f t="array" ref="L1058">IF(L33=MAX(IF(ISNUMBER($E$33:$DT$33),$E$33:$DT$33)),0,SUM(IF($D$805:$D$924&gt;=L33+1,IF($D$805:$D$924&lt;=MAX(IF(ISNUMBER($E$33:$DT$33),$E$33:$DT$33)),L$805:L$924))))</f>
        <v>9.0152841600371842E-4</v>
      </c>
      <c r="M1058" s="199">
        <f t="array" ref="M1058">IF(M33=MAX(IF(ISNUMBER($E$33:$DT$33),$E$33:$DT$33)),0,SUM(IF($D$805:$D$924&gt;=M33+1,IF($D$805:$D$924&lt;=MAX(IF(ISNUMBER($E$33:$DT$33),$E$33:$DT$33)),M$805:M$924))))</f>
        <v>1.4445278931803324E-3</v>
      </c>
      <c r="N1058" s="199">
        <f t="array" ref="N1058">IF(N33=MAX(IF(ISNUMBER($E$33:$DT$33),$E$33:$DT$33)),0,SUM(IF($D$805:$D$924&gt;=N33+1,IF($D$805:$D$924&lt;=MAX(IF(ISNUMBER($E$33:$DT$33),$E$33:$DT$33)),N$805:N$924))))</f>
        <v>1.6628067705743033E-3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</v>
      </c>
      <c r="J1065" s="199">
        <f t="array" ref="J1065">IF(J32=MIN($E$12:$DT$12),0,SUM(IF($D$932:$D$1051&gt;=MIN($E$12:$DT$12),IF($D$932:$D$1051&lt;=J32-1,J$932:J$1051))))</f>
        <v>0.61708949952393266</v>
      </c>
      <c r="K1065" s="199">
        <f t="array" ref="K1065">IF(K32=MIN($E$12:$DT$12),0,SUM(IF($D$932:$D$1051&gt;=MIN($E$12:$DT$12),IF($D$932:$D$1051&lt;=K32-1,K$932:K$1051))))</f>
        <v>1.0242977329718592</v>
      </c>
      <c r="L1065" s="199">
        <f t="array" ref="L1065">IF(L32=MIN($E$12:$DT$12),0,SUM(IF($D$932:$D$1051&gt;=MIN($E$12:$DT$12),IF($D$932:$D$1051&lt;=L32-1,L$932:L$1051))))</f>
        <v>1.0253618946546688</v>
      </c>
      <c r="M1065" s="199">
        <f t="array" ref="M1065">IF(M32=MIN($E$12:$DT$12),0,SUM(IF($D$932:$D$1051&gt;=MIN($E$12:$DT$12),IF($D$932:$D$1051&lt;=M32-1,M$932:M$1051))))</f>
        <v>1.0116773451106329</v>
      </c>
      <c r="N1065" s="199">
        <f t="array" ref="N1065">IF(N32=MIN($E$12:$DT$12),0,SUM(IF($D$932:$D$1051&gt;=MIN($E$12:$DT$12),IF($D$932:$D$1051&lt;=N32-1,N$932:N$1051))))</f>
        <v>1.0020436543886484</v>
      </c>
      <c r="O1065" s="199">
        <f t="array" ref="O1065">IF(O32=MIN($E$12:$DT$12),0,SUM(IF($D$932:$D$1051&gt;=MIN($E$12:$DT$12),IF($D$932:$D$1051&lt;=O32-1,O$932:O$1051))))</f>
        <v>0.99812380520020161</v>
      </c>
      <c r="P1065" s="199">
        <f t="array" ref="P1065">IF(P32=MIN($E$12:$DT$12),0,SUM(IF($D$932:$D$1051&gt;=MIN($E$12:$DT$12),IF($D$932:$D$1051&lt;=P32-1,P$932:P$1051))))</f>
        <v>0.99582655728804814</v>
      </c>
      <c r="Q1065" s="199">
        <f t="array" ref="Q1065">IF(Q32=MIN($E$12:$DT$12),0,SUM(IF($D$932:$D$1051&gt;=MIN($E$12:$DT$12),IF($D$932:$D$1051&lt;=Q32-1,Q$932:Q$1051))))</f>
        <v>0.99514079298564795</v>
      </c>
      <c r="R1065" s="199">
        <f t="array" ref="R1065">IF(R32=MIN($E$12:$DT$12),0,SUM(IF($D$932:$D$1051&gt;=MIN($E$12:$DT$12),IF($D$932:$D$1051&lt;=R32-1,R$932:R$1051))))</f>
        <v>0.99499755069345452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0.91249765786022119</v>
      </c>
      <c r="F1072" s="199">
        <f t="array" ref="F1072">(F$545)*SUM(IF($E$12:$DT$12&gt;=F32,IF($E$12:$DT$12&lt;=F33,$E$15:$DT$15)))</f>
        <v>1.4703848075587977</v>
      </c>
      <c r="G1072" s="199">
        <f t="array" ref="G1072">(G$545)*SUM(IF($E$12:$DT$12&gt;=G32,IF($E$12:$DT$12&lt;=G33,$E$15:$DT$15)))</f>
        <v>1.5231647195723697</v>
      </c>
      <c r="H1072" s="199">
        <f t="array" ref="H1072">(H$545)*SUM(IF($E$12:$DT$12&gt;=H32,IF($E$12:$DT$12&lt;=H33,$E$15:$DT$15)))</f>
        <v>1.5232873910808555</v>
      </c>
      <c r="I1072" s="199">
        <f t="array" ref="I1072">(I$545)*SUM(IF($E$12:$DT$12&gt;=I32,IF($E$12:$DT$12&lt;=I33,$E$15:$DT$15)))</f>
        <v>1.5232873910808555</v>
      </c>
      <c r="J1072" s="199">
        <f t="array" ref="J1072">(J$545)*SUM(IF($E$12:$DT$12&gt;=J32,IF($E$12:$DT$12&lt;=J33,$E$15:$DT$15)))</f>
        <v>0.72093772110256493</v>
      </c>
      <c r="K1072" s="199">
        <f t="array" ref="K1072">(K$545)*SUM(IF($E$12:$DT$12&gt;=K32,IF($E$12:$DT$12&lt;=K33,$E$15:$DT$15)))</f>
        <v>9.2904919906470762E-2</v>
      </c>
      <c r="L1072" s="199">
        <f t="array" ref="L1072">(L$545)*SUM(IF($E$12:$DT$12&gt;=L32,IF($E$12:$DT$12&lt;=L33,$E$15:$DT$15)))</f>
        <v>1.9189477043478574E-3</v>
      </c>
      <c r="M1072" s="199">
        <f t="array" ref="M1072">(M$545)*SUM(IF($E$12:$DT$12&gt;=M32,IF($E$12:$DT$12&lt;=M33,$E$15:$DT$15)))</f>
        <v>2.4071921933506743E-3</v>
      </c>
      <c r="N1072" s="199">
        <f t="array" ref="N1072">(N$545)*SUM(IF($E$12:$DT$12&gt;=N32,IF($E$12:$DT$12&lt;=N33,$E$15:$DT$15)))</f>
        <v>4.7977766832539293E-3</v>
      </c>
      <c r="O1072" s="199">
        <f t="array" ref="O1072">(O$545)*SUM(IF($E$12:$DT$12&gt;=O32,IF($E$12:$DT$12&lt;=O33,$E$15:$DT$15)))</f>
        <v>1.085808544449407E-2</v>
      </c>
      <c r="P1072" s="199">
        <f t="array" ref="P1072">(P$545)*SUM(IF($E$12:$DT$12&gt;=P32,IF($E$12:$DT$12&lt;=P33,$E$15:$DT$15)))</f>
        <v>1.0604980995026811E-2</v>
      </c>
      <c r="Q1072" s="199">
        <f t="array" ref="Q1072">(Q$545)*SUM(IF($E$12:$DT$12&gt;=Q32,IF($E$12:$DT$12&lt;=Q33,$E$15:$DT$15)))</f>
        <v>1.0060630363766731E-2</v>
      </c>
      <c r="R1072" s="199">
        <f t="array" ref="R1072">(R$545)*SUM(IF($E$12:$DT$12&gt;=R32,IF($E$12:$DT$12&lt;=R33,$E$15:$DT$15)))</f>
        <v>9.4143569389835077E-3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1.0808971215280399</v>
      </c>
      <c r="F1079" s="199">
        <f t="shared" si="705"/>
        <v>1.4931096233212311</v>
      </c>
      <c r="G1079" s="199">
        <f t="shared" si="705"/>
        <v>1.523354907228746</v>
      </c>
      <c r="H1079" s="199">
        <f t="shared" si="705"/>
        <v>1.5234452865258878</v>
      </c>
      <c r="I1079" s="199">
        <f t="shared" si="705"/>
        <v>1.5236079899672301</v>
      </c>
      <c r="J1079" s="199">
        <f t="shared" si="705"/>
        <v>1.3384647747759009</v>
      </c>
      <c r="K1079" s="199">
        <f t="shared" si="705"/>
        <v>1.117877566001459</v>
      </c>
      <c r="L1079" s="199">
        <f t="shared" si="705"/>
        <v>1.0281823707750202</v>
      </c>
      <c r="M1079" s="199">
        <f t="shared" si="705"/>
        <v>1.0155290651971638</v>
      </c>
      <c r="N1079" s="199">
        <f t="shared" si="705"/>
        <v>1.0085042378424767</v>
      </c>
      <c r="O1079" s="199">
        <f t="shared" si="705"/>
        <v>1.0089818906446957</v>
      </c>
      <c r="P1079" s="199">
        <f t="shared" si="705"/>
        <v>1.0064315382830749</v>
      </c>
      <c r="Q1079" s="199">
        <f t="shared" si="705"/>
        <v>1.0052014233494146</v>
      </c>
      <c r="R1079" s="199">
        <f t="shared" si="705"/>
        <v>1.004411907632438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1.5236079899672301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0.34366319513623184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5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7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3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2.8284271247461898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0.99241146711635753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7.5885328836424954E-3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2.464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2.8284271247461898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2.8284271247461898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2.464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2.464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1.9645805058099655E-4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Input-data</vt:lpstr>
      <vt:lpstr>Statistik</vt:lpstr>
      <vt:lpstr>Frequency distribution</vt:lpstr>
      <vt:lpstr>Cumulative Curves</vt:lpstr>
      <vt:lpstr>Interpolation</vt:lpstr>
      <vt:lpstr>Kf_Kozeny-Carman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2021-10-07T07:13:29Z</dcterms:modified>
</cp:coreProperties>
</file>