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Negreiros\000_WiMi\002-publications-presentations\24_Rhine-paper\dataset-codes\vertical-profiles\data\"/>
    </mc:Choice>
  </mc:AlternateContent>
  <xr:revisionPtr revIDLastSave="0" documentId="13_ncr:1_{AEAEFF6D-E7B5-4F1D-9B54-89CA9A700C89}" xr6:coauthVersionLast="36" xr6:coauthVersionMax="36" xr10:uidLastSave="{00000000-0000-0000-0000-000000000000}"/>
  <bookViews>
    <workbookView xWindow="0" yWindow="0" windowWidth="23040" windowHeight="91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4" i="1" l="1"/>
  <c r="M135" i="1"/>
  <c r="M136" i="1"/>
  <c r="M137" i="1"/>
  <c r="O134" i="1"/>
  <c r="O135" i="1"/>
  <c r="O136" i="1"/>
  <c r="O137" i="1"/>
  <c r="P134" i="1"/>
  <c r="P135" i="1"/>
  <c r="P136" i="1"/>
  <c r="P137" i="1"/>
  <c r="X134" i="1"/>
  <c r="X135" i="1"/>
  <c r="X136" i="1"/>
  <c r="X137" i="1"/>
  <c r="AD134" i="1"/>
  <c r="AD135" i="1"/>
  <c r="AD136" i="1"/>
  <c r="AD137" i="1"/>
  <c r="M104" i="1"/>
  <c r="M106" i="1"/>
  <c r="M105" i="1"/>
  <c r="M107" i="1"/>
  <c r="O104" i="1"/>
  <c r="O105" i="1"/>
  <c r="O106" i="1"/>
  <c r="O107" i="1"/>
  <c r="P104" i="1"/>
  <c r="P105" i="1"/>
  <c r="P106" i="1"/>
  <c r="P107" i="1"/>
  <c r="X104" i="1"/>
  <c r="X105" i="1"/>
  <c r="X106" i="1"/>
  <c r="X107" i="1"/>
  <c r="AD104" i="1"/>
  <c r="AD105" i="1"/>
  <c r="AD106" i="1"/>
  <c r="AD107" i="1"/>
  <c r="M32" i="1"/>
  <c r="M33" i="1"/>
  <c r="M34" i="1"/>
  <c r="M35" i="1"/>
  <c r="O32" i="1"/>
  <c r="O33" i="1"/>
  <c r="O34" i="1"/>
  <c r="O35" i="1"/>
  <c r="P35" i="1"/>
  <c r="X32" i="1"/>
  <c r="X33" i="1"/>
  <c r="X34" i="1"/>
  <c r="X35" i="1"/>
  <c r="AD32" i="1"/>
  <c r="AD33" i="1"/>
  <c r="AD34" i="1"/>
  <c r="AD35" i="1"/>
  <c r="AD74" i="1"/>
  <c r="X74" i="1"/>
  <c r="P74" i="1"/>
  <c r="O74" i="1"/>
  <c r="M74" i="1"/>
  <c r="AD73" i="1"/>
  <c r="X73" i="1"/>
  <c r="P73" i="1"/>
  <c r="O73" i="1"/>
  <c r="M73" i="1"/>
  <c r="AD72" i="1"/>
  <c r="X72" i="1"/>
  <c r="P72" i="1"/>
  <c r="O72" i="1"/>
  <c r="M72" i="1"/>
  <c r="AD71" i="1"/>
  <c r="X71" i="1"/>
  <c r="P71" i="1"/>
  <c r="O71" i="1"/>
  <c r="M71" i="1"/>
  <c r="M2" i="1"/>
  <c r="M3" i="1"/>
  <c r="M4" i="1"/>
  <c r="M5" i="1"/>
  <c r="O2" i="1"/>
  <c r="O3" i="1"/>
  <c r="O4" i="1"/>
  <c r="O5" i="1"/>
  <c r="P3" i="1"/>
  <c r="P5" i="1"/>
  <c r="X2" i="1"/>
  <c r="X3" i="1"/>
  <c r="X4" i="1"/>
  <c r="X5" i="1"/>
  <c r="AD2" i="1"/>
  <c r="AD3" i="1"/>
  <c r="AD4" i="1"/>
  <c r="AD5" i="1"/>
  <c r="P34" i="1" l="1"/>
  <c r="P33" i="1"/>
  <c r="P32" i="1"/>
  <c r="P4" i="1"/>
  <c r="P2" i="1"/>
  <c r="X132" i="1"/>
  <c r="AG132" i="1" s="1"/>
  <c r="X133" i="1"/>
  <c r="AG133" i="1" s="1"/>
  <c r="AD6" i="1" l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X6" i="1"/>
  <c r="AG6" i="1" s="1"/>
  <c r="X7" i="1"/>
  <c r="AG7" i="1" s="1"/>
  <c r="X8" i="1"/>
  <c r="AG8" i="1" s="1"/>
  <c r="X9" i="1"/>
  <c r="AG9" i="1" s="1"/>
  <c r="X10" i="1"/>
  <c r="AG10" i="1" s="1"/>
  <c r="X11" i="1"/>
  <c r="AG11" i="1" s="1"/>
  <c r="X12" i="1"/>
  <c r="AG12" i="1" s="1"/>
  <c r="X13" i="1"/>
  <c r="AG13" i="1" s="1"/>
  <c r="X14" i="1"/>
  <c r="AG14" i="1" s="1"/>
  <c r="X15" i="1"/>
  <c r="AG15" i="1" s="1"/>
  <c r="X16" i="1"/>
  <c r="AG16" i="1" s="1"/>
  <c r="X17" i="1"/>
  <c r="AG17" i="1" s="1"/>
  <c r="X18" i="1"/>
  <c r="AG18" i="1" s="1"/>
  <c r="X19" i="1"/>
  <c r="AG19" i="1" s="1"/>
  <c r="X20" i="1"/>
  <c r="AG20" i="1" s="1"/>
  <c r="X21" i="1"/>
  <c r="AG21" i="1" s="1"/>
  <c r="X22" i="1"/>
  <c r="AG22" i="1" s="1"/>
  <c r="X23" i="1"/>
  <c r="AG23" i="1" s="1"/>
  <c r="X24" i="1"/>
  <c r="AG24" i="1" s="1"/>
  <c r="X25" i="1"/>
  <c r="AG25" i="1" s="1"/>
  <c r="X26" i="1"/>
  <c r="AG26" i="1" s="1"/>
  <c r="X27" i="1"/>
  <c r="AG27" i="1" s="1"/>
  <c r="X28" i="1"/>
  <c r="AG28" i="1" s="1"/>
  <c r="X29" i="1"/>
  <c r="AG29" i="1" s="1"/>
  <c r="X30" i="1"/>
  <c r="AG30" i="1" s="1"/>
  <c r="X31" i="1"/>
  <c r="AG31" i="1" s="1"/>
  <c r="X36" i="1"/>
  <c r="AG36" i="1" s="1"/>
  <c r="X37" i="1"/>
  <c r="AG37" i="1" s="1"/>
  <c r="X38" i="1"/>
  <c r="AG38" i="1" s="1"/>
  <c r="X39" i="1"/>
  <c r="AG39" i="1" s="1"/>
  <c r="X40" i="1"/>
  <c r="AG40" i="1" s="1"/>
  <c r="X41" i="1"/>
  <c r="AG41" i="1" s="1"/>
  <c r="X42" i="1"/>
  <c r="AG42" i="1" s="1"/>
  <c r="X43" i="1"/>
  <c r="AG43" i="1" s="1"/>
  <c r="X44" i="1"/>
  <c r="AG44" i="1" s="1"/>
  <c r="X45" i="1"/>
  <c r="AG45" i="1" s="1"/>
  <c r="X46" i="1"/>
  <c r="AG46" i="1" s="1"/>
  <c r="X47" i="1"/>
  <c r="AG47" i="1" s="1"/>
  <c r="X48" i="1"/>
  <c r="AG48" i="1" s="1"/>
  <c r="X49" i="1"/>
  <c r="AG49" i="1" s="1"/>
  <c r="X50" i="1"/>
  <c r="AG50" i="1" s="1"/>
  <c r="X51" i="1"/>
  <c r="AG51" i="1" s="1"/>
  <c r="X52" i="1"/>
  <c r="AG52" i="1" s="1"/>
  <c r="X53" i="1"/>
  <c r="AG53" i="1" s="1"/>
  <c r="X54" i="1"/>
  <c r="AG54" i="1" s="1"/>
  <c r="X55" i="1"/>
  <c r="AG55" i="1" s="1"/>
  <c r="X56" i="1"/>
  <c r="AG56" i="1" s="1"/>
  <c r="X57" i="1"/>
  <c r="AG57" i="1" s="1"/>
  <c r="X58" i="1"/>
  <c r="AG58" i="1" s="1"/>
  <c r="X59" i="1"/>
  <c r="AG59" i="1" s="1"/>
  <c r="X60" i="1"/>
  <c r="AG60" i="1" s="1"/>
  <c r="X61" i="1"/>
  <c r="AG61" i="1" s="1"/>
  <c r="X62" i="1"/>
  <c r="AG62" i="1" s="1"/>
  <c r="X63" i="1"/>
  <c r="AG63" i="1" s="1"/>
  <c r="X64" i="1"/>
  <c r="AG64" i="1" s="1"/>
  <c r="X65" i="1"/>
  <c r="AG65" i="1" s="1"/>
  <c r="X66" i="1"/>
  <c r="AG66" i="1" s="1"/>
  <c r="X67" i="1"/>
  <c r="AG67" i="1" s="1"/>
  <c r="X68" i="1"/>
  <c r="AG68" i="1" s="1"/>
  <c r="X69" i="1"/>
  <c r="AG69" i="1" s="1"/>
  <c r="X70" i="1"/>
  <c r="AG70" i="1" s="1"/>
  <c r="X75" i="1"/>
  <c r="AG75" i="1" s="1"/>
  <c r="X76" i="1"/>
  <c r="AG76" i="1" s="1"/>
  <c r="X77" i="1"/>
  <c r="AG77" i="1" s="1"/>
  <c r="X78" i="1"/>
  <c r="AG78" i="1" s="1"/>
  <c r="X79" i="1"/>
  <c r="AG79" i="1" s="1"/>
  <c r="X80" i="1"/>
  <c r="AG80" i="1" s="1"/>
  <c r="X81" i="1"/>
  <c r="AG81" i="1" s="1"/>
  <c r="X82" i="1"/>
  <c r="AG82" i="1" s="1"/>
  <c r="X83" i="1"/>
  <c r="AG83" i="1" s="1"/>
  <c r="X84" i="1"/>
  <c r="AG84" i="1" s="1"/>
  <c r="X85" i="1"/>
  <c r="AG85" i="1" s="1"/>
  <c r="X86" i="1"/>
  <c r="AG86" i="1" s="1"/>
  <c r="X87" i="1"/>
  <c r="AG87" i="1" s="1"/>
  <c r="X88" i="1"/>
  <c r="AG88" i="1" s="1"/>
  <c r="X89" i="1"/>
  <c r="AG89" i="1" s="1"/>
  <c r="X90" i="1"/>
  <c r="AG90" i="1" s="1"/>
  <c r="X91" i="1"/>
  <c r="AG91" i="1" s="1"/>
  <c r="X92" i="1"/>
  <c r="AG92" i="1" s="1"/>
  <c r="X93" i="1"/>
  <c r="AG93" i="1" s="1"/>
  <c r="X94" i="1"/>
  <c r="AG94" i="1" s="1"/>
  <c r="X95" i="1"/>
  <c r="AG95" i="1" s="1"/>
  <c r="X96" i="1"/>
  <c r="AG96" i="1" s="1"/>
  <c r="X97" i="1"/>
  <c r="AG97" i="1" s="1"/>
  <c r="X98" i="1"/>
  <c r="AG98" i="1" s="1"/>
  <c r="X99" i="1"/>
  <c r="AG99" i="1" s="1"/>
  <c r="X100" i="1"/>
  <c r="AG100" i="1" s="1"/>
  <c r="X101" i="1"/>
  <c r="AG101" i="1" s="1"/>
  <c r="X102" i="1"/>
  <c r="AG102" i="1" s="1"/>
  <c r="X103" i="1"/>
  <c r="AG103" i="1" s="1"/>
  <c r="X108" i="1"/>
  <c r="AG108" i="1" s="1"/>
  <c r="X109" i="1"/>
  <c r="AG109" i="1" s="1"/>
  <c r="X110" i="1"/>
  <c r="AG110" i="1" s="1"/>
  <c r="X111" i="1"/>
  <c r="AG111" i="1" s="1"/>
  <c r="X112" i="1"/>
  <c r="AG112" i="1" s="1"/>
  <c r="X113" i="1"/>
  <c r="AG113" i="1" s="1"/>
  <c r="X114" i="1"/>
  <c r="AG114" i="1" s="1"/>
  <c r="X115" i="1"/>
  <c r="AG115" i="1" s="1"/>
  <c r="X116" i="1"/>
  <c r="AG116" i="1" s="1"/>
  <c r="X117" i="1"/>
  <c r="AG117" i="1" s="1"/>
  <c r="X118" i="1"/>
  <c r="AG118" i="1" s="1"/>
  <c r="X119" i="1"/>
  <c r="AG119" i="1" s="1"/>
  <c r="X120" i="1"/>
  <c r="AG120" i="1" s="1"/>
  <c r="X121" i="1"/>
  <c r="AG121" i="1" s="1"/>
  <c r="X122" i="1"/>
  <c r="AG122" i="1" s="1"/>
  <c r="X123" i="1"/>
  <c r="AG123" i="1" s="1"/>
  <c r="X124" i="1"/>
  <c r="AG124" i="1" s="1"/>
  <c r="X125" i="1"/>
  <c r="AG125" i="1" s="1"/>
  <c r="X126" i="1"/>
  <c r="AG126" i="1" s="1"/>
  <c r="X127" i="1"/>
  <c r="AG127" i="1" s="1"/>
  <c r="X128" i="1"/>
  <c r="AG128" i="1" s="1"/>
  <c r="X129" i="1"/>
  <c r="AG129" i="1" s="1"/>
  <c r="X130" i="1"/>
  <c r="AG130" i="1" s="1"/>
  <c r="X131" i="1"/>
  <c r="AG131" i="1" s="1"/>
  <c r="X138" i="1"/>
  <c r="AG138" i="1" s="1"/>
  <c r="X139" i="1"/>
  <c r="AG139" i="1" s="1"/>
  <c r="X140" i="1"/>
  <c r="AG140" i="1" s="1"/>
  <c r="X141" i="1"/>
  <c r="AG141" i="1" s="1"/>
  <c r="X142" i="1"/>
  <c r="AG142" i="1" s="1"/>
  <c r="X143" i="1"/>
  <c r="AG143" i="1" s="1"/>
  <c r="X144" i="1"/>
  <c r="AG144" i="1" s="1"/>
  <c r="X145" i="1"/>
  <c r="AG145" i="1" s="1"/>
  <c r="X146" i="1"/>
  <c r="AG146" i="1" s="1"/>
  <c r="X147" i="1"/>
  <c r="AG147" i="1" s="1"/>
  <c r="X148" i="1"/>
  <c r="AG148" i="1" s="1"/>
  <c r="X149" i="1"/>
  <c r="AG149" i="1" s="1"/>
  <c r="X150" i="1"/>
  <c r="AG150" i="1" s="1"/>
  <c r="X151" i="1"/>
  <c r="AG151" i="1" s="1"/>
  <c r="X152" i="1"/>
  <c r="AG152" i="1" s="1"/>
  <c r="X153" i="1"/>
  <c r="AG153" i="1" s="1"/>
  <c r="X154" i="1"/>
  <c r="AG154" i="1" s="1"/>
  <c r="X155" i="1"/>
  <c r="AG155" i="1" s="1"/>
  <c r="X156" i="1"/>
  <c r="AG156" i="1" s="1"/>
  <c r="X157" i="1"/>
  <c r="AG157" i="1" s="1"/>
  <c r="X158" i="1"/>
  <c r="AG158" i="1" s="1"/>
  <c r="X159" i="1"/>
  <c r="AG159" i="1" s="1"/>
  <c r="X160" i="1"/>
  <c r="AG160" i="1" s="1"/>
  <c r="X161" i="1"/>
  <c r="AG161" i="1" s="1"/>
  <c r="X162" i="1"/>
  <c r="AG162" i="1" s="1"/>
  <c r="X163" i="1"/>
  <c r="AG163" i="1" s="1"/>
  <c r="X164" i="1"/>
  <c r="AG164" i="1" s="1"/>
  <c r="X165" i="1"/>
  <c r="AG165" i="1" s="1"/>
  <c r="X166" i="1"/>
  <c r="AG166" i="1" s="1"/>
  <c r="K6" i="1"/>
  <c r="P6" i="1" s="1"/>
  <c r="K7" i="1"/>
  <c r="P7" i="1" s="1"/>
  <c r="K8" i="1"/>
  <c r="P8" i="1" s="1"/>
  <c r="K9" i="1"/>
  <c r="P9" i="1" s="1"/>
  <c r="K10" i="1"/>
  <c r="P10" i="1" s="1"/>
  <c r="K11" i="1"/>
  <c r="P11" i="1" s="1"/>
  <c r="K12" i="1"/>
  <c r="P12" i="1" s="1"/>
  <c r="K13" i="1"/>
  <c r="P13" i="1" s="1"/>
  <c r="K14" i="1"/>
  <c r="P14" i="1" s="1"/>
  <c r="K15" i="1"/>
  <c r="P15" i="1" s="1"/>
  <c r="K16" i="1"/>
  <c r="P16" i="1" s="1"/>
  <c r="K17" i="1"/>
  <c r="P17" i="1" s="1"/>
  <c r="K18" i="1"/>
  <c r="P18" i="1" s="1"/>
  <c r="K19" i="1"/>
  <c r="P19" i="1" s="1"/>
  <c r="K20" i="1"/>
  <c r="P20" i="1" s="1"/>
  <c r="K21" i="1"/>
  <c r="P21" i="1" s="1"/>
  <c r="K22" i="1"/>
  <c r="P22" i="1" s="1"/>
  <c r="K23" i="1"/>
  <c r="P23" i="1" s="1"/>
  <c r="K24" i="1"/>
  <c r="P24" i="1" s="1"/>
  <c r="K25" i="1"/>
  <c r="P25" i="1" s="1"/>
  <c r="K26" i="1"/>
  <c r="P26" i="1" s="1"/>
  <c r="K27" i="1"/>
  <c r="P27" i="1" s="1"/>
  <c r="K28" i="1"/>
  <c r="P28" i="1" s="1"/>
  <c r="K29" i="1"/>
  <c r="P29" i="1" s="1"/>
  <c r="K30" i="1"/>
  <c r="P30" i="1" s="1"/>
  <c r="K31" i="1"/>
  <c r="P31" i="1" s="1"/>
  <c r="K36" i="1"/>
  <c r="P36" i="1" s="1"/>
  <c r="K37" i="1"/>
  <c r="P37" i="1" s="1"/>
  <c r="K38" i="1"/>
  <c r="P38" i="1" s="1"/>
  <c r="K39" i="1"/>
  <c r="P39" i="1" s="1"/>
  <c r="K40" i="1"/>
  <c r="P40" i="1" s="1"/>
  <c r="K41" i="1"/>
  <c r="P41" i="1" s="1"/>
  <c r="K42" i="1"/>
  <c r="P42" i="1" s="1"/>
  <c r="K43" i="1"/>
  <c r="P43" i="1" s="1"/>
  <c r="K44" i="1"/>
  <c r="P44" i="1" s="1"/>
  <c r="K45" i="1"/>
  <c r="P45" i="1" s="1"/>
  <c r="K46" i="1"/>
  <c r="P46" i="1" s="1"/>
  <c r="K47" i="1"/>
  <c r="P47" i="1" s="1"/>
  <c r="K48" i="1"/>
  <c r="P48" i="1" s="1"/>
  <c r="K49" i="1"/>
  <c r="P49" i="1" s="1"/>
  <c r="K50" i="1"/>
  <c r="P50" i="1" s="1"/>
  <c r="K51" i="1"/>
  <c r="P51" i="1" s="1"/>
  <c r="K52" i="1"/>
  <c r="P52" i="1" s="1"/>
  <c r="K53" i="1"/>
  <c r="P53" i="1" s="1"/>
  <c r="K54" i="1"/>
  <c r="P54" i="1" s="1"/>
  <c r="K55" i="1"/>
  <c r="P55" i="1" s="1"/>
  <c r="K56" i="1"/>
  <c r="P56" i="1" s="1"/>
  <c r="K57" i="1"/>
  <c r="P57" i="1" s="1"/>
  <c r="K58" i="1"/>
  <c r="P58" i="1" s="1"/>
  <c r="K59" i="1"/>
  <c r="P59" i="1" s="1"/>
  <c r="K60" i="1"/>
  <c r="P60" i="1" s="1"/>
  <c r="K61" i="1"/>
  <c r="P61" i="1" s="1"/>
  <c r="K62" i="1"/>
  <c r="P62" i="1" s="1"/>
  <c r="K63" i="1"/>
  <c r="P63" i="1" s="1"/>
  <c r="K64" i="1"/>
  <c r="P64" i="1" s="1"/>
  <c r="K65" i="1"/>
  <c r="P65" i="1" s="1"/>
  <c r="K66" i="1"/>
  <c r="P66" i="1" s="1"/>
  <c r="K67" i="1"/>
  <c r="P67" i="1" s="1"/>
  <c r="K68" i="1"/>
  <c r="P68" i="1" s="1"/>
  <c r="K69" i="1"/>
  <c r="P69" i="1" s="1"/>
  <c r="K70" i="1"/>
  <c r="P70" i="1" s="1"/>
  <c r="K75" i="1"/>
  <c r="P75" i="1" s="1"/>
  <c r="K76" i="1"/>
  <c r="P76" i="1" s="1"/>
  <c r="K77" i="1"/>
  <c r="P77" i="1" s="1"/>
  <c r="K78" i="1"/>
  <c r="P78" i="1" s="1"/>
  <c r="K79" i="1"/>
  <c r="P79" i="1" s="1"/>
  <c r="K80" i="1"/>
  <c r="P80" i="1" s="1"/>
  <c r="K81" i="1"/>
  <c r="P81" i="1" s="1"/>
  <c r="K82" i="1"/>
  <c r="P82" i="1" s="1"/>
  <c r="K83" i="1"/>
  <c r="P83" i="1" s="1"/>
  <c r="K84" i="1"/>
  <c r="P84" i="1" s="1"/>
  <c r="K85" i="1"/>
  <c r="P85" i="1" s="1"/>
  <c r="K86" i="1"/>
  <c r="P86" i="1" s="1"/>
  <c r="K87" i="1"/>
  <c r="P87" i="1" s="1"/>
  <c r="K88" i="1"/>
  <c r="P88" i="1" s="1"/>
  <c r="K89" i="1"/>
  <c r="P89" i="1" s="1"/>
  <c r="K90" i="1"/>
  <c r="P90" i="1" s="1"/>
  <c r="K91" i="1"/>
  <c r="P91" i="1" s="1"/>
  <c r="K92" i="1"/>
  <c r="P92" i="1" s="1"/>
  <c r="K93" i="1"/>
  <c r="P93" i="1" s="1"/>
  <c r="K94" i="1"/>
  <c r="P94" i="1" s="1"/>
  <c r="K95" i="1"/>
  <c r="P95" i="1" s="1"/>
  <c r="K96" i="1"/>
  <c r="P96" i="1" s="1"/>
  <c r="K97" i="1"/>
  <c r="P97" i="1" s="1"/>
  <c r="K98" i="1"/>
  <c r="P98" i="1" s="1"/>
  <c r="K99" i="1"/>
  <c r="P99" i="1" s="1"/>
  <c r="K100" i="1"/>
  <c r="P100" i="1" s="1"/>
  <c r="K101" i="1"/>
  <c r="P101" i="1" s="1"/>
  <c r="K102" i="1"/>
  <c r="P102" i="1" s="1"/>
  <c r="K103" i="1"/>
  <c r="P103" i="1" s="1"/>
  <c r="K108" i="1"/>
  <c r="P108" i="1" s="1"/>
  <c r="K109" i="1"/>
  <c r="P109" i="1" s="1"/>
  <c r="K110" i="1"/>
  <c r="P110" i="1" s="1"/>
  <c r="K111" i="1"/>
  <c r="P111" i="1" s="1"/>
  <c r="K112" i="1"/>
  <c r="P112" i="1" s="1"/>
  <c r="K113" i="1"/>
  <c r="P113" i="1" s="1"/>
  <c r="K114" i="1"/>
  <c r="P114" i="1" s="1"/>
  <c r="K115" i="1"/>
  <c r="P115" i="1" s="1"/>
  <c r="K116" i="1"/>
  <c r="P116" i="1" s="1"/>
  <c r="K117" i="1"/>
  <c r="P117" i="1" s="1"/>
  <c r="K118" i="1"/>
  <c r="P118" i="1" s="1"/>
  <c r="K119" i="1"/>
  <c r="P119" i="1" s="1"/>
  <c r="K120" i="1"/>
  <c r="P120" i="1" s="1"/>
  <c r="K121" i="1"/>
  <c r="P121" i="1" s="1"/>
  <c r="K122" i="1"/>
  <c r="P122" i="1" s="1"/>
  <c r="K123" i="1"/>
  <c r="P123" i="1" s="1"/>
  <c r="K124" i="1"/>
  <c r="P124" i="1" s="1"/>
  <c r="K125" i="1"/>
  <c r="P125" i="1" s="1"/>
  <c r="K126" i="1"/>
  <c r="P126" i="1" s="1"/>
  <c r="K127" i="1"/>
  <c r="P127" i="1" s="1"/>
  <c r="K128" i="1"/>
  <c r="P128" i="1" s="1"/>
  <c r="K129" i="1"/>
  <c r="P129" i="1" s="1"/>
  <c r="K130" i="1"/>
  <c r="P130" i="1" s="1"/>
  <c r="K131" i="1"/>
  <c r="P131" i="1" s="1"/>
  <c r="K132" i="1"/>
  <c r="P132" i="1" s="1"/>
  <c r="K133" i="1"/>
  <c r="P133" i="1" s="1"/>
  <c r="K138" i="1"/>
  <c r="P138" i="1" s="1"/>
  <c r="K139" i="1"/>
  <c r="P139" i="1" s="1"/>
  <c r="K140" i="1"/>
  <c r="P140" i="1" s="1"/>
  <c r="K141" i="1"/>
  <c r="P141" i="1" s="1"/>
  <c r="K142" i="1"/>
  <c r="P142" i="1" s="1"/>
  <c r="K143" i="1"/>
  <c r="P143" i="1" s="1"/>
  <c r="K144" i="1"/>
  <c r="P144" i="1" s="1"/>
  <c r="K145" i="1"/>
  <c r="P145" i="1" s="1"/>
  <c r="K146" i="1"/>
  <c r="P146" i="1" s="1"/>
  <c r="K147" i="1"/>
  <c r="P147" i="1" s="1"/>
  <c r="K148" i="1"/>
  <c r="P148" i="1" s="1"/>
  <c r="K149" i="1"/>
  <c r="P149" i="1" s="1"/>
  <c r="K150" i="1"/>
  <c r="P150" i="1" s="1"/>
  <c r="K151" i="1"/>
  <c r="P151" i="1" s="1"/>
  <c r="K152" i="1"/>
  <c r="P152" i="1" s="1"/>
  <c r="K153" i="1"/>
  <c r="P153" i="1" s="1"/>
  <c r="K154" i="1"/>
  <c r="P154" i="1" s="1"/>
  <c r="K155" i="1"/>
  <c r="P155" i="1" s="1"/>
  <c r="K156" i="1"/>
  <c r="P156" i="1" s="1"/>
  <c r="K157" i="1"/>
  <c r="P157" i="1" s="1"/>
  <c r="K158" i="1"/>
  <c r="P158" i="1" s="1"/>
  <c r="K159" i="1"/>
  <c r="P159" i="1" s="1"/>
  <c r="K160" i="1"/>
  <c r="P160" i="1" s="1"/>
  <c r="K161" i="1"/>
  <c r="P161" i="1" s="1"/>
  <c r="K162" i="1"/>
  <c r="P162" i="1" s="1"/>
  <c r="K163" i="1"/>
  <c r="P163" i="1" s="1"/>
  <c r="K164" i="1"/>
  <c r="P164" i="1" s="1"/>
  <c r="K165" i="1"/>
  <c r="P165" i="1" s="1"/>
  <c r="K166" i="1"/>
  <c r="P166" i="1" s="1"/>
  <c r="O163" i="1" l="1"/>
  <c r="O99" i="1"/>
  <c r="O63" i="1"/>
  <c r="O165" i="1"/>
  <c r="O157" i="1"/>
  <c r="O149" i="1"/>
  <c r="O141" i="1"/>
  <c r="O129" i="1"/>
  <c r="O121" i="1"/>
  <c r="O113" i="1"/>
  <c r="O101" i="1"/>
  <c r="O93" i="1"/>
  <c r="O85" i="1"/>
  <c r="O77" i="1"/>
  <c r="O65" i="1"/>
  <c r="O57" i="1"/>
  <c r="O49" i="1"/>
  <c r="O41" i="1"/>
  <c r="O29" i="1"/>
  <c r="O21" i="1"/>
  <c r="O13" i="1"/>
  <c r="O147" i="1"/>
  <c r="O91" i="1"/>
  <c r="O55" i="1"/>
  <c r="O164" i="1"/>
  <c r="O156" i="1"/>
  <c r="O148" i="1"/>
  <c r="O140" i="1"/>
  <c r="O128" i="1"/>
  <c r="O120" i="1"/>
  <c r="O112" i="1"/>
  <c r="O100" i="1"/>
  <c r="O92" i="1"/>
  <c r="O84" i="1"/>
  <c r="O76" i="1"/>
  <c r="O64" i="1"/>
  <c r="O56" i="1"/>
  <c r="O48" i="1"/>
  <c r="O40" i="1"/>
  <c r="O28" i="1"/>
  <c r="O20" i="1"/>
  <c r="O12" i="1"/>
  <c r="O139" i="1"/>
  <c r="O83" i="1"/>
  <c r="O27" i="1"/>
  <c r="O162" i="1"/>
  <c r="O154" i="1"/>
  <c r="O146" i="1"/>
  <c r="O138" i="1"/>
  <c r="O126" i="1"/>
  <c r="O118" i="1"/>
  <c r="O110" i="1"/>
  <c r="O98" i="1"/>
  <c r="O90" i="1"/>
  <c r="O82" i="1"/>
  <c r="O70" i="1"/>
  <c r="O62" i="1"/>
  <c r="O54" i="1"/>
  <c r="O46" i="1"/>
  <c r="O38" i="1"/>
  <c r="O26" i="1"/>
  <c r="O18" i="1"/>
  <c r="O10" i="1"/>
  <c r="O155" i="1"/>
  <c r="O111" i="1"/>
  <c r="O39" i="1"/>
  <c r="O161" i="1"/>
  <c r="O153" i="1"/>
  <c r="O145" i="1"/>
  <c r="O133" i="1"/>
  <c r="O125" i="1"/>
  <c r="O117" i="1"/>
  <c r="O109" i="1"/>
  <c r="O97" i="1"/>
  <c r="O89" i="1"/>
  <c r="O81" i="1"/>
  <c r="O69" i="1"/>
  <c r="O61" i="1"/>
  <c r="O53" i="1"/>
  <c r="O45" i="1"/>
  <c r="O37" i="1"/>
  <c r="O25" i="1"/>
  <c r="O17" i="1"/>
  <c r="O9" i="1"/>
  <c r="O19" i="1"/>
  <c r="O160" i="1"/>
  <c r="O144" i="1"/>
  <c r="O132" i="1"/>
  <c r="O124" i="1"/>
  <c r="O116" i="1"/>
  <c r="O108" i="1"/>
  <c r="O96" i="1"/>
  <c r="O88" i="1"/>
  <c r="O80" i="1"/>
  <c r="O68" i="1"/>
  <c r="O60" i="1"/>
  <c r="O52" i="1"/>
  <c r="O44" i="1"/>
  <c r="O36" i="1"/>
  <c r="O24" i="1"/>
  <c r="O16" i="1"/>
  <c r="O8" i="1"/>
  <c r="O119" i="1"/>
  <c r="O47" i="1"/>
  <c r="O152" i="1"/>
  <c r="O143" i="1"/>
  <c r="O123" i="1"/>
  <c r="O103" i="1"/>
  <c r="O95" i="1"/>
  <c r="O87" i="1"/>
  <c r="O79" i="1"/>
  <c r="O67" i="1"/>
  <c r="O59" i="1"/>
  <c r="O51" i="1"/>
  <c r="O43" i="1"/>
  <c r="O31" i="1"/>
  <c r="O23" i="1"/>
  <c r="O15" i="1"/>
  <c r="O7" i="1"/>
  <c r="O127" i="1"/>
  <c r="O75" i="1"/>
  <c r="O11" i="1"/>
  <c r="O159" i="1"/>
  <c r="O151" i="1"/>
  <c r="O131" i="1"/>
  <c r="O115" i="1"/>
  <c r="O166" i="1"/>
  <c r="O158" i="1"/>
  <c r="O150" i="1"/>
  <c r="O142" i="1"/>
  <c r="O130" i="1"/>
  <c r="O122" i="1"/>
  <c r="O114" i="1"/>
  <c r="O102" i="1"/>
  <c r="O94" i="1"/>
  <c r="O86" i="1"/>
  <c r="O78" i="1"/>
  <c r="O66" i="1"/>
  <c r="O58" i="1"/>
  <c r="O50" i="1"/>
  <c r="O42" i="1"/>
  <c r="O30" i="1"/>
  <c r="O22" i="1"/>
  <c r="O14" i="1"/>
  <c r="O6" i="1"/>
  <c r="M157" i="1"/>
  <c r="M129" i="1"/>
  <c r="M113" i="1"/>
  <c r="M85" i="1"/>
  <c r="M57" i="1"/>
  <c r="M41" i="1"/>
  <c r="M156" i="1"/>
  <c r="M128" i="1"/>
  <c r="M92" i="1"/>
  <c r="M64" i="1"/>
  <c r="M40" i="1"/>
  <c r="M147" i="1"/>
  <c r="M111" i="1"/>
  <c r="M83" i="1"/>
  <c r="M47" i="1"/>
  <c r="M39" i="1"/>
  <c r="M162" i="1"/>
  <c r="M154" i="1"/>
  <c r="M146" i="1"/>
  <c r="M138" i="1"/>
  <c r="M126" i="1"/>
  <c r="M118" i="1"/>
  <c r="M110" i="1"/>
  <c r="M98" i="1"/>
  <c r="M90" i="1"/>
  <c r="M82" i="1"/>
  <c r="M70" i="1"/>
  <c r="M62" i="1"/>
  <c r="M54" i="1"/>
  <c r="M46" i="1"/>
  <c r="M38" i="1"/>
  <c r="M26" i="1"/>
  <c r="M18" i="1"/>
  <c r="M10" i="1"/>
  <c r="M69" i="1"/>
  <c r="M61" i="1"/>
  <c r="M53" i="1"/>
  <c r="M45" i="1"/>
  <c r="M37" i="1"/>
  <c r="M25" i="1"/>
  <c r="M17" i="1"/>
  <c r="M9" i="1"/>
  <c r="M165" i="1"/>
  <c r="M141" i="1"/>
  <c r="M121" i="1"/>
  <c r="M93" i="1"/>
  <c r="M65" i="1"/>
  <c r="M29" i="1"/>
  <c r="M164" i="1"/>
  <c r="M140" i="1"/>
  <c r="M100" i="1"/>
  <c r="M56" i="1"/>
  <c r="M20" i="1"/>
  <c r="M139" i="1"/>
  <c r="M99" i="1"/>
  <c r="M55" i="1"/>
  <c r="M19" i="1"/>
  <c r="M161" i="1"/>
  <c r="M133" i="1"/>
  <c r="M109" i="1"/>
  <c r="M81" i="1"/>
  <c r="M144" i="1"/>
  <c r="M132" i="1"/>
  <c r="M124" i="1"/>
  <c r="M116" i="1"/>
  <c r="M108" i="1"/>
  <c r="M96" i="1"/>
  <c r="M88" i="1"/>
  <c r="M80" i="1"/>
  <c r="M68" i="1"/>
  <c r="M60" i="1"/>
  <c r="M52" i="1"/>
  <c r="M44" i="1"/>
  <c r="M36" i="1"/>
  <c r="M24" i="1"/>
  <c r="M16" i="1"/>
  <c r="M8" i="1"/>
  <c r="M149" i="1"/>
  <c r="M101" i="1"/>
  <c r="M77" i="1"/>
  <c r="M21" i="1"/>
  <c r="M120" i="1"/>
  <c r="M84" i="1"/>
  <c r="M28" i="1"/>
  <c r="M163" i="1"/>
  <c r="M119" i="1"/>
  <c r="M75" i="1"/>
  <c r="M11" i="1"/>
  <c r="M153" i="1"/>
  <c r="M125" i="1"/>
  <c r="M97" i="1"/>
  <c r="M160" i="1"/>
  <c r="M159" i="1"/>
  <c r="M143" i="1"/>
  <c r="M131" i="1"/>
  <c r="M123" i="1"/>
  <c r="M115" i="1"/>
  <c r="M103" i="1"/>
  <c r="M95" i="1"/>
  <c r="M87" i="1"/>
  <c r="M79" i="1"/>
  <c r="M67" i="1"/>
  <c r="M59" i="1"/>
  <c r="M51" i="1"/>
  <c r="M43" i="1"/>
  <c r="M31" i="1"/>
  <c r="M23" i="1"/>
  <c r="M15" i="1"/>
  <c r="M7" i="1"/>
  <c r="M49" i="1"/>
  <c r="M13" i="1"/>
  <c r="M148" i="1"/>
  <c r="M112" i="1"/>
  <c r="M76" i="1"/>
  <c r="M48" i="1"/>
  <c r="M12" i="1"/>
  <c r="M155" i="1"/>
  <c r="M127" i="1"/>
  <c r="M91" i="1"/>
  <c r="M63" i="1"/>
  <c r="M27" i="1"/>
  <c r="M145" i="1"/>
  <c r="M117" i="1"/>
  <c r="M89" i="1"/>
  <c r="M152" i="1"/>
  <c r="M151" i="1"/>
  <c r="M166" i="1"/>
  <c r="M158" i="1"/>
  <c r="M150" i="1"/>
  <c r="M142" i="1"/>
  <c r="M130" i="1"/>
  <c r="M122" i="1"/>
  <c r="M114" i="1"/>
  <c r="M102" i="1"/>
  <c r="M94" i="1"/>
  <c r="M86" i="1"/>
  <c r="M78" i="1"/>
  <c r="M66" i="1"/>
  <c r="M58" i="1"/>
  <c r="M50" i="1"/>
  <c r="M42" i="1"/>
  <c r="M30" i="1"/>
  <c r="M22" i="1"/>
  <c r="M14" i="1"/>
  <c r="M6" i="1"/>
</calcChain>
</file>

<file path=xl/sharedStrings.xml><?xml version="1.0" encoding="utf-8"?>
<sst xmlns="http://schemas.openxmlformats.org/spreadsheetml/2006/main" count="408" uniqueCount="66">
  <si>
    <t>river</t>
  </si>
  <si>
    <t>wl_m</t>
  </si>
  <si>
    <t>sediment_depth_m</t>
  </si>
  <si>
    <t>sample_name</t>
  </si>
  <si>
    <t>H_m</t>
  </si>
  <si>
    <t>site_name</t>
  </si>
  <si>
    <t>date</t>
  </si>
  <si>
    <t>lon</t>
  </si>
  <si>
    <t>lat</t>
  </si>
  <si>
    <t>comment</t>
  </si>
  <si>
    <t>sample_id</t>
  </si>
  <si>
    <t>dp_position</t>
  </si>
  <si>
    <t>temp_c</t>
  </si>
  <si>
    <t>idoc_mgl</t>
  </si>
  <si>
    <t>idoc_sat</t>
  </si>
  <si>
    <t>meas_station</t>
  </si>
  <si>
    <t>campaign</t>
  </si>
  <si>
    <t>operator_name</t>
  </si>
  <si>
    <t>Negreiros</t>
  </si>
  <si>
    <t>rep1 (mg/l)</t>
  </si>
  <si>
    <t>rep2 (mg/l)</t>
  </si>
  <si>
    <t>rep2 (%)</t>
  </si>
  <si>
    <t>Rhine</t>
  </si>
  <si>
    <t>Scolari</t>
  </si>
  <si>
    <t>rep3 (mg/l)</t>
  </si>
  <si>
    <t>rep1 (%)</t>
  </si>
  <si>
    <t>rep3 (%)</t>
  </si>
  <si>
    <t>Bustamante</t>
  </si>
  <si>
    <t>rep4 (mg/l)</t>
  </si>
  <si>
    <t>rep4 (%)</t>
  </si>
  <si>
    <t>water is verz turbid</t>
  </si>
  <si>
    <t>Bustamante, Scolari, Blaich</t>
  </si>
  <si>
    <t>bed_elevation_dhhn</t>
  </si>
  <si>
    <t>absolute_elevation_dhhn</t>
  </si>
  <si>
    <t>rel_elevation_point1</t>
  </si>
  <si>
    <t>elevation_point1</t>
  </si>
  <si>
    <t>depth_sat_zone</t>
  </si>
  <si>
    <t>wl_only_unsat</t>
  </si>
  <si>
    <t>474.1S</t>
  </si>
  <si>
    <t>474.1V</t>
  </si>
  <si>
    <t>E-SW</t>
  </si>
  <si>
    <t>E-1</t>
  </si>
  <si>
    <t>E-2</t>
  </si>
  <si>
    <t>E-3</t>
  </si>
  <si>
    <t>E-4</t>
  </si>
  <si>
    <t>F-SW</t>
  </si>
  <si>
    <t>F-1</t>
  </si>
  <si>
    <t>F-2</t>
  </si>
  <si>
    <t>F-3</t>
  </si>
  <si>
    <t>F-4</t>
  </si>
  <si>
    <t>D-SW</t>
  </si>
  <si>
    <t>D-1</t>
  </si>
  <si>
    <t>D-2</t>
  </si>
  <si>
    <t>D-3</t>
  </si>
  <si>
    <t>D-4</t>
  </si>
  <si>
    <t>G-SW</t>
  </si>
  <si>
    <t>G-1</t>
  </si>
  <si>
    <t>G-2</t>
  </si>
  <si>
    <t>G-3</t>
  </si>
  <si>
    <t>G-4</t>
  </si>
  <si>
    <t>H-SW</t>
  </si>
  <si>
    <t>H-1</t>
  </si>
  <si>
    <t>H-2</t>
  </si>
  <si>
    <t>H-3</t>
  </si>
  <si>
    <t>H-4</t>
  </si>
  <si>
    <t>delta_IDO_norm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</si>
</sst>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right" vertical="center"/>
    </xf>
    <xf numFmtId="49" fontId="0" fillId="0" borderId="0" xfId="0" applyNumberForma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2" fontId="1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right" vertical="center"/>
    </xf>
    <xf numFmtId="1" fontId="1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</cellXfs>
  <cellStyles count="1">
    <cellStyle name="Standard" xfId="0" builtinId="0"/>
  </cellStyles>
  <dxfs count="38"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G166" totalsRowShown="0" headerRowDxfId="37" dataDxfId="35" headerRowBorderDxfId="36" tableBorderDxfId="34" totalsRowBorderDxfId="33">
  <autoFilter ref="A1:AG166" xr:uid="{00000000-0009-0000-0100-000001000000}"/>
  <sortState ref="A2:Q690">
    <sortCondition ref="B1:B690"/>
  </sortState>
  <tableColumns count="33">
    <tableColumn id="1" xr3:uid="{00000000-0010-0000-0000-000001000000}" name="river" dataDxfId="32"/>
    <tableColumn id="12" xr3:uid="{00000000-0010-0000-0000-00000C000000}" name="meas_station" dataDxfId="31"/>
    <tableColumn id="3" xr3:uid="{00000000-0010-0000-0000-000003000000}" name="sample_id" dataDxfId="30"/>
    <tableColumn id="4" xr3:uid="{00000000-0010-0000-0000-000004000000}" name="sample_name" dataDxfId="29"/>
    <tableColumn id="2" xr3:uid="{00000000-0010-0000-0000-000002000000}" name="site_name" dataDxfId="28"/>
    <tableColumn id="5" xr3:uid="{00000000-0010-0000-0000-000005000000}" name="date" dataDxfId="27"/>
    <tableColumn id="6" xr3:uid="{00000000-0010-0000-0000-000006000000}" name="campaign" dataDxfId="26"/>
    <tableColumn id="7" xr3:uid="{00000000-0010-0000-0000-000007000000}" name="lon" dataDxfId="25"/>
    <tableColumn id="8" xr3:uid="{00000000-0010-0000-0000-000008000000}" name="lat" dataDxfId="24"/>
    <tableColumn id="9" xr3:uid="{00000000-0010-0000-0000-000009000000}" name="dp_position" dataDxfId="23"/>
    <tableColumn id="10" xr3:uid="{00000000-0010-0000-0000-00000A000000}" name="sediment_depth_m" dataDxfId="22">
      <calculatedColumnFormula>0.99-Table1[[#This Row],[H_m]]-0.03*(Table1[[#This Row],[dp_position]]-1)</calculatedColumnFormula>
    </tableColumn>
    <tableColumn id="28" xr3:uid="{00000000-0010-0000-0000-00001C000000}" name="bed_elevation_dhhn" dataDxfId="21"/>
    <tableColumn id="23" xr3:uid="{00000000-0010-0000-0000-000017000000}" name="absolute_elevation_dhhn" dataDxfId="20">
      <calculatedColumnFormula>Table1[[#This Row],[bed_elevation_dhhn]]-Table1[[#This Row],[sediment_depth_m]]</calculatedColumnFormula>
    </tableColumn>
    <tableColumn id="30" xr3:uid="{00000000-0010-0000-0000-00001E000000}" name="elevation_point1" dataDxfId="19"/>
    <tableColumn id="29" xr3:uid="{00000000-0010-0000-0000-00001D000000}" name="rel_elevation_point1" dataDxfId="18">
      <calculatedColumnFormula>Table1[[#This Row],[elevation_point1]]-Table1[[#This Row],[bed_elevation_dhhn]]+Table1[[#This Row],[sediment_depth_m]]</calculatedColumnFormula>
    </tableColumn>
    <tableColumn id="31" xr3:uid="{00000000-0010-0000-0000-00001F000000}" name="depth_sat_zone" dataDxfId="17">
      <calculatedColumnFormula>Table1[[#This Row],[sediment_depth_m]]+Table1[[#This Row],[wl_only_unsat]]</calculatedColumnFormula>
    </tableColumn>
    <tableColumn id="32" xr3:uid="{00000000-0010-0000-0000-000020000000}" name="wl_only_unsat" dataDxfId="16"/>
    <tableColumn id="11" xr3:uid="{00000000-0010-0000-0000-00000B000000}" name="wl_m" dataDxfId="15"/>
    <tableColumn id="13" xr3:uid="{00000000-0010-0000-0000-00000D000000}" name="H_m" dataDxfId="14"/>
    <tableColumn id="18" xr3:uid="{00000000-0010-0000-0000-000012000000}" name="rep1 (mg/l)" dataDxfId="13"/>
    <tableColumn id="20" xr3:uid="{00000000-0010-0000-0000-000014000000}" name="rep2 (mg/l)" dataDxfId="12"/>
    <tableColumn id="24" xr3:uid="{00000000-0010-0000-0000-000018000000}" name="rep3 (mg/l)" dataDxfId="11"/>
    <tableColumn id="26" xr3:uid="{00000000-0010-0000-0000-00001A000000}" name="rep4 (mg/l)" dataDxfId="10"/>
    <tableColumn id="15" xr3:uid="{00000000-0010-0000-0000-00000F000000}" name="idoc_mgl" dataDxfId="9">
      <calculatedColumnFormula>AVERAGE(Table1[[#This Row],[rep1 (mg/l)]:[rep4 (mg/l)]])</calculatedColumnFormula>
    </tableColumn>
    <tableColumn id="16" xr3:uid="{00000000-0010-0000-0000-000010000000}" name="temp_c" dataDxfId="8"/>
    <tableColumn id="21" xr3:uid="{00000000-0010-0000-0000-000015000000}" name="rep1 (%)" dataDxfId="7"/>
    <tableColumn id="22" xr3:uid="{00000000-0010-0000-0000-000016000000}" name="rep2 (%)" dataDxfId="6"/>
    <tableColumn id="25" xr3:uid="{00000000-0010-0000-0000-000019000000}" name="rep3 (%)" dataDxfId="5"/>
    <tableColumn id="27" xr3:uid="{00000000-0010-0000-0000-00001B000000}" name="rep4 (%)" dataDxfId="4"/>
    <tableColumn id="17" xr3:uid="{00000000-0010-0000-0000-000011000000}" name="idoc_sat" dataDxfId="3">
      <calculatedColumnFormula>AVERAGE(Table1[[#This Row],[rep1 (%)]:[rep4 (%)]])</calculatedColumnFormula>
    </tableColumn>
    <tableColumn id="14" xr3:uid="{00000000-0010-0000-0000-00000E000000}" name="operator_name" dataDxfId="2"/>
    <tableColumn id="19" xr3:uid="{00000000-0010-0000-0000-000013000000}" name="comment" dataDxfId="1"/>
    <tableColumn id="33" xr3:uid="{3F8CCD9E-E175-46FB-8504-25CC3379D77A}" name="delta_IDO_nor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45"/>
  <sheetViews>
    <sheetView tabSelected="1" zoomScale="85" zoomScaleNormal="85" workbookViewId="0">
      <pane ySplit="1" topLeftCell="A2" activePane="bottomLeft" state="frozen"/>
      <selection pane="bottomLeft" activeCell="AG2" sqref="AG2"/>
    </sheetView>
  </sheetViews>
  <sheetFormatPr baseColWidth="10" defaultColWidth="9.08984375" defaultRowHeight="14.5" x14ac:dyDescent="0.35"/>
  <cols>
    <col min="1" max="1" width="20.08984375" style="10" customWidth="1"/>
    <col min="2" max="2" width="23.54296875" style="10" customWidth="1"/>
    <col min="3" max="3" width="25.81640625" style="10" hidden="1" customWidth="1"/>
    <col min="4" max="4" width="14.08984375" style="10" hidden="1" customWidth="1"/>
    <col min="5" max="5" width="13.08984375" style="8" hidden="1" customWidth="1"/>
    <col min="6" max="6" width="15.54296875" style="10" hidden="1" customWidth="1"/>
    <col min="7" max="7" width="14.81640625" style="10" hidden="1" customWidth="1"/>
    <col min="8" max="8" width="13.08984375" style="10" hidden="1" customWidth="1"/>
    <col min="9" max="9" width="10.81640625" style="10" hidden="1" customWidth="1"/>
    <col min="10" max="10" width="18.54296875" style="20" hidden="1" customWidth="1"/>
    <col min="11" max="12" width="23.81640625" style="10" hidden="1" customWidth="1"/>
    <col min="13" max="17" width="28.81640625" style="10" hidden="1" customWidth="1"/>
    <col min="18" max="18" width="9.08984375" style="10" hidden="1" customWidth="1"/>
    <col min="19" max="23" width="18.6328125" style="10" hidden="1" customWidth="1"/>
    <col min="24" max="24" width="9.54296875" style="10" customWidth="1"/>
    <col min="25" max="25" width="12.81640625" style="10" hidden="1" customWidth="1"/>
    <col min="26" max="26" width="14.6328125" style="10" hidden="1" customWidth="1"/>
    <col min="27" max="29" width="13.54296875" style="10" hidden="1" customWidth="1"/>
    <col min="30" max="30" width="11.08984375" style="10" hidden="1" customWidth="1"/>
    <col min="31" max="31" width="20.1796875" style="10" hidden="1" customWidth="1"/>
    <col min="32" max="32" width="0" style="10" hidden="1" customWidth="1"/>
    <col min="33" max="16384" width="9.08984375" style="10"/>
  </cols>
  <sheetData>
    <row r="1" spans="1:33" s="1" customFormat="1" x14ac:dyDescent="0.35">
      <c r="A1" s="4" t="s">
        <v>0</v>
      </c>
      <c r="B1" s="4" t="s">
        <v>15</v>
      </c>
      <c r="C1" s="3" t="s">
        <v>10</v>
      </c>
      <c r="D1" s="3" t="s">
        <v>3</v>
      </c>
      <c r="E1" s="3" t="s">
        <v>5</v>
      </c>
      <c r="F1" s="3" t="s">
        <v>6</v>
      </c>
      <c r="G1" s="3" t="s">
        <v>16</v>
      </c>
      <c r="H1" s="3" t="s">
        <v>7</v>
      </c>
      <c r="I1" s="3" t="s">
        <v>8</v>
      </c>
      <c r="J1" s="5" t="s">
        <v>11</v>
      </c>
      <c r="K1" s="3" t="s">
        <v>2</v>
      </c>
      <c r="L1" s="3" t="s">
        <v>32</v>
      </c>
      <c r="M1" s="3" t="s">
        <v>33</v>
      </c>
      <c r="N1" s="3" t="s">
        <v>35</v>
      </c>
      <c r="O1" s="3" t="s">
        <v>34</v>
      </c>
      <c r="P1" s="3" t="s">
        <v>36</v>
      </c>
      <c r="Q1" s="3" t="s">
        <v>37</v>
      </c>
      <c r="R1" s="3" t="s">
        <v>1</v>
      </c>
      <c r="S1" s="3" t="s">
        <v>4</v>
      </c>
      <c r="T1" s="3" t="s">
        <v>19</v>
      </c>
      <c r="U1" s="3" t="s">
        <v>20</v>
      </c>
      <c r="V1" s="3" t="s">
        <v>24</v>
      </c>
      <c r="W1" s="3" t="s">
        <v>28</v>
      </c>
      <c r="X1" s="3" t="s">
        <v>13</v>
      </c>
      <c r="Y1" s="3" t="s">
        <v>12</v>
      </c>
      <c r="Z1" s="3" t="s">
        <v>25</v>
      </c>
      <c r="AA1" s="3" t="s">
        <v>21</v>
      </c>
      <c r="AB1" s="3" t="s">
        <v>26</v>
      </c>
      <c r="AC1" s="3" t="s">
        <v>29</v>
      </c>
      <c r="AD1" s="3" t="s">
        <v>14</v>
      </c>
      <c r="AE1" s="3" t="s">
        <v>17</v>
      </c>
      <c r="AF1" s="3" t="s">
        <v>9</v>
      </c>
      <c r="AG1" s="35" t="s">
        <v>65</v>
      </c>
    </row>
    <row r="2" spans="1:33" s="1" customFormat="1" x14ac:dyDescent="0.35">
      <c r="A2" s="6"/>
      <c r="B2" s="6" t="s">
        <v>40</v>
      </c>
      <c r="C2" s="6"/>
      <c r="D2" s="6"/>
      <c r="E2" s="8" t="s">
        <v>38</v>
      </c>
      <c r="F2" s="7"/>
      <c r="G2" s="8"/>
      <c r="H2" s="6"/>
      <c r="I2" s="6"/>
      <c r="J2" s="28"/>
      <c r="K2" s="6">
        <v>-0.1</v>
      </c>
      <c r="L2" s="32"/>
      <c r="M2" s="32">
        <f>Table1[[#This Row],[bed_elevation_dhhn]]-Table1[[#This Row],[sediment_depth_m]]</f>
        <v>0.1</v>
      </c>
      <c r="N2" s="32"/>
      <c r="O2" s="32">
        <f>Table1[[#This Row],[elevation_point1]]-Table1[[#This Row],[bed_elevation_dhhn]]+Table1[[#This Row],[sediment_depth_m]]</f>
        <v>-0.1</v>
      </c>
      <c r="P2" s="6">
        <f>Table1[[#This Row],[sediment_depth_m]]+Table1[[#This Row],[wl_only_unsat]]</f>
        <v>-0.1</v>
      </c>
      <c r="Q2" s="6"/>
      <c r="R2" s="6"/>
      <c r="S2" s="6"/>
      <c r="T2" s="6">
        <v>8.51</v>
      </c>
      <c r="U2" s="6">
        <v>9.4700000000000006</v>
      </c>
      <c r="V2" s="6">
        <v>9.6300000000000008</v>
      </c>
      <c r="W2" s="6"/>
      <c r="X2" s="6">
        <f>AVERAGE(Table1[[#This Row],[rep1 (mg/l)]:[rep4 (mg/l)]])</f>
        <v>9.2033333333333331</v>
      </c>
      <c r="Y2" s="10">
        <v>23.5</v>
      </c>
      <c r="Z2" s="6">
        <v>100</v>
      </c>
      <c r="AA2" s="6">
        <v>111.6</v>
      </c>
      <c r="AB2" s="6">
        <v>113.5</v>
      </c>
      <c r="AC2" s="6"/>
      <c r="AD2" s="6">
        <f>AVERAGE(Table1[[#This Row],[rep1 (%)]:[rep4 (%)]])</f>
        <v>108.36666666666667</v>
      </c>
      <c r="AE2" s="6"/>
      <c r="AF2" s="6"/>
      <c r="AG2" s="34"/>
    </row>
    <row r="3" spans="1:33" s="1" customFormat="1" x14ac:dyDescent="0.35">
      <c r="A3" s="6"/>
      <c r="B3" s="6" t="s">
        <v>40</v>
      </c>
      <c r="C3" s="6"/>
      <c r="D3" s="6"/>
      <c r="E3" s="8" t="s">
        <v>38</v>
      </c>
      <c r="F3" s="7"/>
      <c r="G3" s="8"/>
      <c r="H3" s="6"/>
      <c r="I3" s="6"/>
      <c r="J3" s="28"/>
      <c r="K3" s="6">
        <v>-0.6</v>
      </c>
      <c r="L3" s="32"/>
      <c r="M3" s="32">
        <f>Table1[[#This Row],[bed_elevation_dhhn]]-Table1[[#This Row],[sediment_depth_m]]</f>
        <v>0.6</v>
      </c>
      <c r="N3" s="32"/>
      <c r="O3" s="32">
        <f>Table1[[#This Row],[elevation_point1]]-Table1[[#This Row],[bed_elevation_dhhn]]+Table1[[#This Row],[sediment_depth_m]]</f>
        <v>-0.6</v>
      </c>
      <c r="P3" s="6">
        <f>Table1[[#This Row],[sediment_depth_m]]+Table1[[#This Row],[wl_only_unsat]]</f>
        <v>-0.6</v>
      </c>
      <c r="Q3" s="6"/>
      <c r="R3" s="6"/>
      <c r="S3" s="6"/>
      <c r="T3" s="6">
        <v>8.51</v>
      </c>
      <c r="U3" s="6">
        <v>9.4700000000000006</v>
      </c>
      <c r="V3" s="6">
        <v>9.6300000000000008</v>
      </c>
      <c r="W3" s="6"/>
      <c r="X3" s="6">
        <f>AVERAGE(Table1[[#This Row],[rep1 (mg/l)]:[rep4 (mg/l)]])</f>
        <v>9.2033333333333331</v>
      </c>
      <c r="Y3" s="10">
        <v>23.5</v>
      </c>
      <c r="Z3" s="6">
        <v>100</v>
      </c>
      <c r="AA3" s="6">
        <v>111.6</v>
      </c>
      <c r="AB3" s="6">
        <v>113.5</v>
      </c>
      <c r="AC3" s="6"/>
      <c r="AD3" s="6">
        <f>AVERAGE(Table1[[#This Row],[rep1 (%)]:[rep4 (%)]])</f>
        <v>108.36666666666667</v>
      </c>
      <c r="AE3" s="6"/>
      <c r="AF3" s="6"/>
      <c r="AG3" s="34"/>
    </row>
    <row r="4" spans="1:33" s="1" customFormat="1" x14ac:dyDescent="0.35">
      <c r="A4" s="6"/>
      <c r="B4" s="6" t="s">
        <v>40</v>
      </c>
      <c r="C4" s="6"/>
      <c r="D4" s="6"/>
      <c r="E4" s="8" t="s">
        <v>38</v>
      </c>
      <c r="F4" s="7"/>
      <c r="G4" s="8"/>
      <c r="H4" s="6"/>
      <c r="I4" s="6"/>
      <c r="J4" s="28"/>
      <c r="K4" s="6">
        <v>-0.3</v>
      </c>
      <c r="L4" s="32"/>
      <c r="M4" s="32">
        <f>Table1[[#This Row],[bed_elevation_dhhn]]-Table1[[#This Row],[sediment_depth_m]]</f>
        <v>0.3</v>
      </c>
      <c r="N4" s="32"/>
      <c r="O4" s="32">
        <f>Table1[[#This Row],[elevation_point1]]-Table1[[#This Row],[bed_elevation_dhhn]]+Table1[[#This Row],[sediment_depth_m]]</f>
        <v>-0.3</v>
      </c>
      <c r="P4" s="6">
        <f>Table1[[#This Row],[sediment_depth_m]]+Table1[[#This Row],[wl_only_unsat]]</f>
        <v>-0.3</v>
      </c>
      <c r="Q4" s="6"/>
      <c r="R4" s="6"/>
      <c r="S4" s="6"/>
      <c r="T4" s="6">
        <v>8.51</v>
      </c>
      <c r="U4" s="6">
        <v>9.4700000000000006</v>
      </c>
      <c r="V4" s="6">
        <v>9.6300000000000008</v>
      </c>
      <c r="W4" s="6"/>
      <c r="X4" s="6">
        <f>AVERAGE(Table1[[#This Row],[rep1 (mg/l)]:[rep4 (mg/l)]])</f>
        <v>9.2033333333333331</v>
      </c>
      <c r="Y4" s="10">
        <v>23.5</v>
      </c>
      <c r="Z4" s="6">
        <v>100</v>
      </c>
      <c r="AA4" s="6">
        <v>111.6</v>
      </c>
      <c r="AB4" s="6">
        <v>113.5</v>
      </c>
      <c r="AC4" s="6"/>
      <c r="AD4" s="6">
        <f>AVERAGE(Table1[[#This Row],[rep1 (%)]:[rep4 (%)]])</f>
        <v>108.36666666666667</v>
      </c>
      <c r="AE4" s="6"/>
      <c r="AF4" s="6"/>
      <c r="AG4" s="34"/>
    </row>
    <row r="5" spans="1:33" s="1" customFormat="1" x14ac:dyDescent="0.35">
      <c r="A5" s="6"/>
      <c r="B5" s="6" t="s">
        <v>40</v>
      </c>
      <c r="C5" s="6"/>
      <c r="D5" s="6"/>
      <c r="E5" s="8" t="s">
        <v>38</v>
      </c>
      <c r="F5" s="7"/>
      <c r="G5" s="8"/>
      <c r="H5" s="6"/>
      <c r="I5" s="6"/>
      <c r="J5" s="28"/>
      <c r="K5" s="6">
        <v>0</v>
      </c>
      <c r="L5" s="32"/>
      <c r="M5" s="32">
        <f>Table1[[#This Row],[bed_elevation_dhhn]]-Table1[[#This Row],[sediment_depth_m]]</f>
        <v>0</v>
      </c>
      <c r="N5" s="32"/>
      <c r="O5" s="32">
        <f>Table1[[#This Row],[elevation_point1]]-Table1[[#This Row],[bed_elevation_dhhn]]+Table1[[#This Row],[sediment_depth_m]]</f>
        <v>0</v>
      </c>
      <c r="P5" s="6">
        <f>Table1[[#This Row],[sediment_depth_m]]+Table1[[#This Row],[wl_only_unsat]]</f>
        <v>0</v>
      </c>
      <c r="Q5" s="6"/>
      <c r="R5" s="6"/>
      <c r="S5" s="6"/>
      <c r="T5" s="6">
        <v>8.51</v>
      </c>
      <c r="U5" s="6">
        <v>9.4700000000000006</v>
      </c>
      <c r="V5" s="6">
        <v>9.6300000000000008</v>
      </c>
      <c r="W5" s="6"/>
      <c r="X5" s="6">
        <f>AVERAGE(Table1[[#This Row],[rep1 (mg/l)]:[rep4 (mg/l)]])</f>
        <v>9.2033333333333331</v>
      </c>
      <c r="Y5" s="10">
        <v>23.5</v>
      </c>
      <c r="Z5" s="6">
        <v>100</v>
      </c>
      <c r="AA5" s="6">
        <v>111.6</v>
      </c>
      <c r="AB5" s="6">
        <v>113.5</v>
      </c>
      <c r="AC5" s="6"/>
      <c r="AD5" s="6">
        <f>AVERAGE(Table1[[#This Row],[rep1 (%)]:[rep4 (%)]])</f>
        <v>108.36666666666667</v>
      </c>
      <c r="AE5" s="6"/>
      <c r="AF5" s="6"/>
      <c r="AG5" s="34"/>
    </row>
    <row r="6" spans="1:33" s="17" customFormat="1" x14ac:dyDescent="0.35">
      <c r="A6" s="6" t="s">
        <v>22</v>
      </c>
      <c r="B6" s="6" t="s">
        <v>41</v>
      </c>
      <c r="C6" s="6"/>
      <c r="D6" s="6"/>
      <c r="E6" s="8" t="s">
        <v>38</v>
      </c>
      <c r="F6" s="7"/>
      <c r="G6" s="8"/>
      <c r="H6" s="6"/>
      <c r="I6" s="6"/>
      <c r="J6" s="28">
        <v>3</v>
      </c>
      <c r="K6" s="6">
        <f>0.99-Table1[[#This Row],[H_m]]-0.03*(Table1[[#This Row],[dp_position]]-1)</f>
        <v>0.81</v>
      </c>
      <c r="L6">
        <v>82.65</v>
      </c>
      <c r="M6" s="6">
        <f>Table1[[#This Row],[bed_elevation_dhhn]]-Table1[[#This Row],[sediment_depth_m]]</f>
        <v>81.84</v>
      </c>
      <c r="N6">
        <v>82.65</v>
      </c>
      <c r="O6" s="6">
        <f>Table1[[#This Row],[elevation_point1]]-Table1[[#This Row],[bed_elevation_dhhn]]+Table1[[#This Row],[sediment_depth_m]]</f>
        <v>0.81</v>
      </c>
      <c r="P6" s="6">
        <f>Table1[[#This Row],[sediment_depth_m]]+Table1[[#This Row],[wl_only_unsat]]</f>
        <v>0.42000000000000004</v>
      </c>
      <c r="Q6" s="6">
        <v>-0.39</v>
      </c>
      <c r="R6" s="6">
        <v>-0.39</v>
      </c>
      <c r="S6" s="6">
        <v>0.12</v>
      </c>
      <c r="T6" s="6">
        <v>2.09</v>
      </c>
      <c r="U6" s="6">
        <v>2.0499999999999998</v>
      </c>
      <c r="V6" s="6"/>
      <c r="W6" s="6"/>
      <c r="X6" s="6">
        <f>AVERAGE(Table1[[#This Row],[rep1 (mg/l)]:[rep4 (mg/l)]])</f>
        <v>2.0699999999999998</v>
      </c>
      <c r="Y6" s="6">
        <v>21.1</v>
      </c>
      <c r="Z6" s="6">
        <v>23.4</v>
      </c>
      <c r="AA6" s="6">
        <v>23</v>
      </c>
      <c r="AB6" s="6"/>
      <c r="AC6" s="6"/>
      <c r="AD6" s="6">
        <f>AVERAGE(Table1[[#This Row],[rep1 (%)]:[rep4 (%)]])</f>
        <v>23.2</v>
      </c>
      <c r="AE6" s="6" t="s">
        <v>23</v>
      </c>
      <c r="AF6" s="6"/>
      <c r="AG6" s="6">
        <f>(Table1[[#This Row],[idoc_mgl]]-$X$2)/$X$2</f>
        <v>-0.77508149221296629</v>
      </c>
    </row>
    <row r="7" spans="1:33" ht="14.4" customHeight="1" x14ac:dyDescent="0.35">
      <c r="A7" s="6"/>
      <c r="B7" s="6" t="s">
        <v>41</v>
      </c>
      <c r="C7" s="27"/>
      <c r="D7" s="6"/>
      <c r="E7" s="8" t="s">
        <v>38</v>
      </c>
      <c r="F7" s="7"/>
      <c r="G7" s="8"/>
      <c r="H7" s="6"/>
      <c r="I7" s="6"/>
      <c r="J7" s="28">
        <v>1</v>
      </c>
      <c r="K7" s="6">
        <f>0.99-Table1[[#This Row],[H_m]]-0.03*(Table1[[#This Row],[dp_position]]-1)</f>
        <v>0.87</v>
      </c>
      <c r="L7">
        <v>82.65</v>
      </c>
      <c r="M7" s="6">
        <f>Table1[[#This Row],[bed_elevation_dhhn]]-Table1[[#This Row],[sediment_depth_m]]</f>
        <v>81.78</v>
      </c>
      <c r="N7">
        <v>82.65</v>
      </c>
      <c r="O7" s="6">
        <f>Table1[[#This Row],[elevation_point1]]-Table1[[#This Row],[bed_elevation_dhhn]]+Table1[[#This Row],[sediment_depth_m]]</f>
        <v>0.87</v>
      </c>
      <c r="P7" s="6">
        <f>Table1[[#This Row],[sediment_depth_m]]+Table1[[#This Row],[wl_only_unsat]]</f>
        <v>0.48</v>
      </c>
      <c r="Q7" s="6">
        <v>-0.39</v>
      </c>
      <c r="R7" s="6">
        <v>-0.39</v>
      </c>
      <c r="S7" s="10">
        <v>0.12</v>
      </c>
      <c r="T7" s="6">
        <v>2.9</v>
      </c>
      <c r="U7" s="6">
        <v>2.94</v>
      </c>
      <c r="V7" s="6"/>
      <c r="W7" s="6"/>
      <c r="X7" s="6">
        <f>AVERAGE(Table1[[#This Row],[rep1 (mg/l)]:[rep4 (mg/l)]])</f>
        <v>2.92</v>
      </c>
      <c r="Y7" s="10">
        <v>22.4</v>
      </c>
      <c r="Z7" s="6">
        <v>33.200000000000003</v>
      </c>
      <c r="AA7" s="6">
        <v>33.6</v>
      </c>
      <c r="AB7" s="6"/>
      <c r="AC7" s="6"/>
      <c r="AD7" s="6">
        <f>AVERAGE(Table1[[#This Row],[rep1 (%)]:[rep4 (%)]])</f>
        <v>33.400000000000006</v>
      </c>
      <c r="AE7" s="6" t="s">
        <v>23</v>
      </c>
      <c r="AG7" s="6">
        <f>(Table1[[#This Row],[idoc_mgl]]-$X$2)/$X$2</f>
        <v>-0.68272365085114084</v>
      </c>
    </row>
    <row r="8" spans="1:33" ht="14.4" customHeight="1" x14ac:dyDescent="0.35">
      <c r="A8" s="6"/>
      <c r="B8" s="6" t="s">
        <v>42</v>
      </c>
      <c r="C8" s="27"/>
      <c r="D8" s="6"/>
      <c r="E8" s="8" t="s">
        <v>38</v>
      </c>
      <c r="F8" s="7"/>
      <c r="G8" s="8"/>
      <c r="H8" s="6"/>
      <c r="I8" s="6"/>
      <c r="J8" s="28">
        <v>15</v>
      </c>
      <c r="K8" s="6">
        <f>0.99-Table1[[#This Row],[H_m]]-0.03*(Table1[[#This Row],[dp_position]]-1)</f>
        <v>0.11000000000000004</v>
      </c>
      <c r="L8">
        <v>82.278999999999996</v>
      </c>
      <c r="M8" s="6">
        <f>Table1[[#This Row],[bed_elevation_dhhn]]-Table1[[#This Row],[sediment_depth_m]]</f>
        <v>82.168999999999997</v>
      </c>
      <c r="N8">
        <v>82.65</v>
      </c>
      <c r="O8" s="6">
        <f>Table1[[#This Row],[elevation_point1]]-Table1[[#This Row],[bed_elevation_dhhn]]+Table1[[#This Row],[sediment_depth_m]]</f>
        <v>0.48100000000000936</v>
      </c>
      <c r="P8" s="6">
        <f>Table1[[#This Row],[sediment_depth_m]]+Table1[[#This Row],[wl_only_unsat]]</f>
        <v>0.11000000000000004</v>
      </c>
      <c r="Q8" s="6"/>
      <c r="R8" s="6"/>
      <c r="S8" s="10">
        <v>0.46</v>
      </c>
      <c r="T8" s="6">
        <v>0.5</v>
      </c>
      <c r="U8" s="6">
        <v>0.65</v>
      </c>
      <c r="V8" s="6">
        <v>0.59</v>
      </c>
      <c r="W8" s="6"/>
      <c r="X8" s="6">
        <f>AVERAGE(Table1[[#This Row],[rep1 (mg/l)]:[rep4 (mg/l)]])</f>
        <v>0.57999999999999996</v>
      </c>
      <c r="Y8" s="10">
        <v>21.3</v>
      </c>
      <c r="Z8" s="6">
        <v>5.7</v>
      </c>
      <c r="AA8" s="6">
        <v>7.3</v>
      </c>
      <c r="AB8" s="6">
        <v>6.7</v>
      </c>
      <c r="AC8" s="6"/>
      <c r="AD8" s="6">
        <f>AVERAGE(Table1[[#This Row],[rep1 (%)]:[rep4 (%)]])</f>
        <v>6.5666666666666664</v>
      </c>
      <c r="AE8" s="10" t="s">
        <v>27</v>
      </c>
      <c r="AG8" s="6">
        <f>(Table1[[#This Row],[idoc_mgl]]-$X$2)/$X$2</f>
        <v>-0.93697935530604848</v>
      </c>
    </row>
    <row r="9" spans="1:33" ht="14.4" customHeight="1" x14ac:dyDescent="0.35">
      <c r="A9" s="6"/>
      <c r="B9" s="6" t="s">
        <v>42</v>
      </c>
      <c r="C9" s="27"/>
      <c r="D9" s="6"/>
      <c r="E9" s="8" t="s">
        <v>38</v>
      </c>
      <c r="F9" s="7"/>
      <c r="G9" s="8"/>
      <c r="H9" s="6"/>
      <c r="I9" s="6"/>
      <c r="J9" s="28">
        <v>13</v>
      </c>
      <c r="K9" s="6">
        <f>0.99-Table1[[#This Row],[H_m]]-0.03*(Table1[[#This Row],[dp_position]]-1)</f>
        <v>0.17000000000000004</v>
      </c>
      <c r="L9">
        <v>82.278999999999996</v>
      </c>
      <c r="M9" s="6">
        <f>Table1[[#This Row],[bed_elevation_dhhn]]-Table1[[#This Row],[sediment_depth_m]]</f>
        <v>82.108999999999995</v>
      </c>
      <c r="N9">
        <v>82.65</v>
      </c>
      <c r="O9" s="6">
        <f>Table1[[#This Row],[elevation_point1]]-Table1[[#This Row],[bed_elevation_dhhn]]+Table1[[#This Row],[sediment_depth_m]]</f>
        <v>0.54100000000000936</v>
      </c>
      <c r="P9" s="6">
        <f>Table1[[#This Row],[sediment_depth_m]]+Table1[[#This Row],[wl_only_unsat]]</f>
        <v>0.17000000000000004</v>
      </c>
      <c r="Q9" s="6"/>
      <c r="R9" s="6"/>
      <c r="S9" s="10">
        <v>0.46</v>
      </c>
      <c r="T9" s="6">
        <v>0.15</v>
      </c>
      <c r="U9" s="6">
        <v>0.17</v>
      </c>
      <c r="V9" s="6"/>
      <c r="W9" s="6"/>
      <c r="X9" s="6">
        <f>AVERAGE(Table1[[#This Row],[rep1 (mg/l)]:[rep4 (mg/l)]])</f>
        <v>0.16</v>
      </c>
      <c r="Y9" s="10">
        <v>21.7</v>
      </c>
      <c r="Z9" s="6">
        <v>1.7</v>
      </c>
      <c r="AA9" s="6">
        <v>1.9</v>
      </c>
      <c r="AB9" s="6"/>
      <c r="AC9" s="6"/>
      <c r="AD9" s="6">
        <f>AVERAGE(Table1[[#This Row],[rep1 (%)]:[rep4 (%)]])</f>
        <v>1.7999999999999998</v>
      </c>
      <c r="AE9" s="10" t="s">
        <v>27</v>
      </c>
      <c r="AG9" s="6">
        <f>(Table1[[#This Row],[idoc_mgl]]-$X$2)/$X$2</f>
        <v>-0.98261499456718582</v>
      </c>
    </row>
    <row r="10" spans="1:33" ht="14.4" customHeight="1" x14ac:dyDescent="0.35">
      <c r="A10" s="6"/>
      <c r="B10" s="6" t="s">
        <v>42</v>
      </c>
      <c r="C10" s="27"/>
      <c r="D10" s="6"/>
      <c r="E10" s="8" t="s">
        <v>38</v>
      </c>
      <c r="F10" s="7"/>
      <c r="G10" s="8"/>
      <c r="H10" s="6"/>
      <c r="I10" s="6"/>
      <c r="J10" s="28">
        <v>11</v>
      </c>
      <c r="K10" s="6">
        <f>0.99-Table1[[#This Row],[H_m]]-0.03*(Table1[[#This Row],[dp_position]]-1)</f>
        <v>0.23000000000000004</v>
      </c>
      <c r="L10">
        <v>82.278999999999996</v>
      </c>
      <c r="M10" s="6">
        <f>Table1[[#This Row],[bed_elevation_dhhn]]-Table1[[#This Row],[sediment_depth_m]]</f>
        <v>82.048999999999992</v>
      </c>
      <c r="N10">
        <v>82.65</v>
      </c>
      <c r="O10" s="6">
        <f>Table1[[#This Row],[elevation_point1]]-Table1[[#This Row],[bed_elevation_dhhn]]+Table1[[#This Row],[sediment_depth_m]]</f>
        <v>0.6010000000000093</v>
      </c>
      <c r="P10" s="6">
        <f>Table1[[#This Row],[sediment_depth_m]]+Table1[[#This Row],[wl_only_unsat]]</f>
        <v>0.23000000000000004</v>
      </c>
      <c r="Q10" s="6"/>
      <c r="R10" s="6"/>
      <c r="S10" s="10">
        <v>0.46</v>
      </c>
      <c r="T10" s="6">
        <v>0.42</v>
      </c>
      <c r="U10" s="6">
        <v>0.33</v>
      </c>
      <c r="V10" s="6">
        <v>0.41</v>
      </c>
      <c r="W10" s="6"/>
      <c r="X10" s="6">
        <f>AVERAGE(Table1[[#This Row],[rep1 (mg/l)]:[rep4 (mg/l)]])</f>
        <v>0.38666666666666666</v>
      </c>
      <c r="Y10" s="10">
        <v>22.4</v>
      </c>
      <c r="Z10" s="6">
        <v>4.8</v>
      </c>
      <c r="AA10" s="6">
        <v>3.7</v>
      </c>
      <c r="AB10" s="6">
        <v>4.5999999999999996</v>
      </c>
      <c r="AC10" s="6"/>
      <c r="AD10" s="6">
        <f>AVERAGE(Table1[[#This Row],[rep1 (%)]:[rep4 (%)]])</f>
        <v>4.3666666666666663</v>
      </c>
      <c r="AE10" s="10" t="s">
        <v>27</v>
      </c>
      <c r="AG10" s="6">
        <f>(Table1[[#This Row],[idoc_mgl]]-$X$2)/$X$2</f>
        <v>-0.95798623687069906</v>
      </c>
    </row>
    <row r="11" spans="1:33" ht="14.4" customHeight="1" x14ac:dyDescent="0.35">
      <c r="A11" s="6"/>
      <c r="B11" s="6" t="s">
        <v>42</v>
      </c>
      <c r="C11" s="27"/>
      <c r="D11" s="6"/>
      <c r="E11" s="8" t="s">
        <v>38</v>
      </c>
      <c r="F11" s="7"/>
      <c r="G11" s="8"/>
      <c r="H11" s="6"/>
      <c r="I11" s="6"/>
      <c r="J11" s="28">
        <v>9</v>
      </c>
      <c r="K11" s="6">
        <f>0.99-Table1[[#This Row],[H_m]]-0.03*(Table1[[#This Row],[dp_position]]-1)</f>
        <v>0.29000000000000004</v>
      </c>
      <c r="L11">
        <v>82.278999999999996</v>
      </c>
      <c r="M11" s="6">
        <f>Table1[[#This Row],[bed_elevation_dhhn]]-Table1[[#This Row],[sediment_depth_m]]</f>
        <v>81.98899999999999</v>
      </c>
      <c r="N11">
        <v>82.65</v>
      </c>
      <c r="O11" s="6">
        <f>Table1[[#This Row],[elevation_point1]]-Table1[[#This Row],[bed_elevation_dhhn]]+Table1[[#This Row],[sediment_depth_m]]</f>
        <v>0.66100000000000936</v>
      </c>
      <c r="P11" s="6">
        <f>Table1[[#This Row],[sediment_depth_m]]+Table1[[#This Row],[wl_only_unsat]]</f>
        <v>0.29000000000000004</v>
      </c>
      <c r="Q11" s="6"/>
      <c r="R11" s="6"/>
      <c r="S11" s="10">
        <v>0.46</v>
      </c>
      <c r="T11" s="6">
        <v>1.08</v>
      </c>
      <c r="U11" s="6">
        <v>1.1399999999999999</v>
      </c>
      <c r="V11" s="6">
        <v>1.08</v>
      </c>
      <c r="W11" s="6"/>
      <c r="X11" s="6">
        <f>AVERAGE(Table1[[#This Row],[rep1 (mg/l)]:[rep4 (mg/l)]])</f>
        <v>1.0999999999999999</v>
      </c>
      <c r="Y11" s="10">
        <v>22.6</v>
      </c>
      <c r="Z11" s="6">
        <v>12.4</v>
      </c>
      <c r="AA11" s="6">
        <v>13.1</v>
      </c>
      <c r="AB11" s="6">
        <v>12.6</v>
      </c>
      <c r="AC11" s="6"/>
      <c r="AD11" s="6">
        <f>AVERAGE(Table1[[#This Row],[rep1 (%)]:[rep4 (%)]])</f>
        <v>12.700000000000001</v>
      </c>
      <c r="AE11" s="10" t="s">
        <v>27</v>
      </c>
      <c r="AG11" s="6">
        <f>(Table1[[#This Row],[idoc_mgl]]-$X$2)/$X$2</f>
        <v>-0.88047808764940239</v>
      </c>
    </row>
    <row r="12" spans="1:33" ht="14.4" customHeight="1" x14ac:dyDescent="0.35">
      <c r="A12" s="6"/>
      <c r="B12" s="6" t="s">
        <v>42</v>
      </c>
      <c r="C12" s="27"/>
      <c r="D12" s="6"/>
      <c r="E12" s="8" t="s">
        <v>38</v>
      </c>
      <c r="F12" s="7"/>
      <c r="G12" s="8"/>
      <c r="H12" s="6"/>
      <c r="I12" s="6"/>
      <c r="J12" s="28">
        <v>7</v>
      </c>
      <c r="K12" s="6">
        <f>0.99-Table1[[#This Row],[H_m]]-0.03*(Table1[[#This Row],[dp_position]]-1)</f>
        <v>0.35000000000000003</v>
      </c>
      <c r="L12">
        <v>82.278999999999996</v>
      </c>
      <c r="M12" s="6">
        <f>Table1[[#This Row],[bed_elevation_dhhn]]-Table1[[#This Row],[sediment_depth_m]]</f>
        <v>81.929000000000002</v>
      </c>
      <c r="N12">
        <v>82.65</v>
      </c>
      <c r="O12" s="6">
        <f>Table1[[#This Row],[elevation_point1]]-Table1[[#This Row],[bed_elevation_dhhn]]+Table1[[#This Row],[sediment_depth_m]]</f>
        <v>0.72100000000000941</v>
      </c>
      <c r="P12" s="6">
        <f>Table1[[#This Row],[sediment_depth_m]]+Table1[[#This Row],[wl_only_unsat]]</f>
        <v>0.35000000000000003</v>
      </c>
      <c r="Q12" s="6"/>
      <c r="R12" s="6"/>
      <c r="S12" s="10">
        <v>0.46</v>
      </c>
      <c r="T12" s="6">
        <v>1.04</v>
      </c>
      <c r="U12" s="6">
        <v>1.18</v>
      </c>
      <c r="V12" s="6">
        <v>1.2</v>
      </c>
      <c r="W12" s="6"/>
      <c r="X12" s="6">
        <f>AVERAGE(Table1[[#This Row],[rep1 (mg/l)]:[rep4 (mg/l)]])</f>
        <v>1.1399999999999999</v>
      </c>
      <c r="Y12" s="10">
        <v>22.2</v>
      </c>
      <c r="Z12" s="6">
        <v>11.9</v>
      </c>
      <c r="AA12" s="6">
        <v>13.6</v>
      </c>
      <c r="AB12" s="6">
        <v>13.7</v>
      </c>
      <c r="AC12" s="6"/>
      <c r="AD12" s="6">
        <f>AVERAGE(Table1[[#This Row],[rep1 (%)]:[rep4 (%)]])</f>
        <v>13.066666666666668</v>
      </c>
      <c r="AE12" s="10" t="s">
        <v>27</v>
      </c>
      <c r="AG12" s="6">
        <f>(Table1[[#This Row],[idoc_mgl]]-$X$2)/$X$2</f>
        <v>-0.87613183629119873</v>
      </c>
    </row>
    <row r="13" spans="1:33" ht="14.4" customHeight="1" x14ac:dyDescent="0.35">
      <c r="A13" s="6"/>
      <c r="B13" s="6" t="s">
        <v>42</v>
      </c>
      <c r="C13" s="27"/>
      <c r="D13" s="6"/>
      <c r="E13" s="8" t="s">
        <v>38</v>
      </c>
      <c r="F13" s="7"/>
      <c r="G13" s="8"/>
      <c r="H13" s="6"/>
      <c r="I13" s="6"/>
      <c r="J13" s="28">
        <v>5</v>
      </c>
      <c r="K13" s="6">
        <f>0.99-Table1[[#This Row],[H_m]]-0.03*(Table1[[#This Row],[dp_position]]-1)</f>
        <v>0.41000000000000003</v>
      </c>
      <c r="L13">
        <v>82.278999999999996</v>
      </c>
      <c r="M13" s="6">
        <f>Table1[[#This Row],[bed_elevation_dhhn]]-Table1[[#This Row],[sediment_depth_m]]</f>
        <v>81.869</v>
      </c>
      <c r="N13">
        <v>82.65</v>
      </c>
      <c r="O13" s="6">
        <f>Table1[[#This Row],[elevation_point1]]-Table1[[#This Row],[bed_elevation_dhhn]]+Table1[[#This Row],[sediment_depth_m]]</f>
        <v>0.78100000000000935</v>
      </c>
      <c r="P13" s="6">
        <f>Table1[[#This Row],[sediment_depth_m]]+Table1[[#This Row],[wl_only_unsat]]</f>
        <v>0.41000000000000003</v>
      </c>
      <c r="Q13" s="6"/>
      <c r="R13" s="6"/>
      <c r="S13" s="10">
        <v>0.46</v>
      </c>
      <c r="T13" s="6">
        <v>2.21</v>
      </c>
      <c r="U13" s="6">
        <v>1.92</v>
      </c>
      <c r="V13" s="6">
        <v>1.82</v>
      </c>
      <c r="W13" s="6"/>
      <c r="X13" s="6">
        <f>AVERAGE(Table1[[#This Row],[rep1 (mg/l)]:[rep4 (mg/l)]])</f>
        <v>1.9833333333333334</v>
      </c>
      <c r="Y13" s="10">
        <v>22.7</v>
      </c>
      <c r="Z13" s="6">
        <v>25.5</v>
      </c>
      <c r="AA13" s="6">
        <v>22.1</v>
      </c>
      <c r="AB13" s="6">
        <v>20.7</v>
      </c>
      <c r="AC13" s="6"/>
      <c r="AD13" s="6">
        <f>AVERAGE(Table1[[#This Row],[rep1 (%)]:[rep4 (%)]])</f>
        <v>22.766666666666666</v>
      </c>
      <c r="AE13" s="10" t="s">
        <v>27</v>
      </c>
      <c r="AG13" s="6">
        <f>(Table1[[#This Row],[idoc_mgl]]-$X$2)/$X$2</f>
        <v>-0.78449837015574064</v>
      </c>
    </row>
    <row r="14" spans="1:33" ht="14.4" customHeight="1" x14ac:dyDescent="0.35">
      <c r="A14" s="6"/>
      <c r="B14" s="6" t="s">
        <v>42</v>
      </c>
      <c r="C14" s="27"/>
      <c r="D14" s="6"/>
      <c r="E14" s="8" t="s">
        <v>38</v>
      </c>
      <c r="F14" s="7"/>
      <c r="G14" s="8"/>
      <c r="H14" s="6"/>
      <c r="I14" s="6"/>
      <c r="J14" s="28">
        <v>3</v>
      </c>
      <c r="K14" s="6">
        <f>0.99-Table1[[#This Row],[H_m]]-0.03*(Table1[[#This Row],[dp_position]]-1)</f>
        <v>0.47000000000000003</v>
      </c>
      <c r="L14">
        <v>82.278999999999996</v>
      </c>
      <c r="M14" s="6">
        <f>Table1[[#This Row],[bed_elevation_dhhn]]-Table1[[#This Row],[sediment_depth_m]]</f>
        <v>81.808999999999997</v>
      </c>
      <c r="N14">
        <v>82.65</v>
      </c>
      <c r="O14" s="6">
        <f>Table1[[#This Row],[elevation_point1]]-Table1[[#This Row],[bed_elevation_dhhn]]+Table1[[#This Row],[sediment_depth_m]]</f>
        <v>0.8410000000000093</v>
      </c>
      <c r="P14" s="6">
        <f>Table1[[#This Row],[sediment_depth_m]]+Table1[[#This Row],[wl_only_unsat]]</f>
        <v>0.47000000000000003</v>
      </c>
      <c r="Q14" s="6"/>
      <c r="R14" s="6"/>
      <c r="S14" s="10">
        <v>0.46</v>
      </c>
      <c r="T14" s="6">
        <v>2.3199999999999998</v>
      </c>
      <c r="U14" s="6">
        <v>2.31</v>
      </c>
      <c r="V14" s="6"/>
      <c r="W14" s="6"/>
      <c r="X14" s="6">
        <f>AVERAGE(Table1[[#This Row],[rep1 (mg/l)]:[rep4 (mg/l)]])</f>
        <v>2.3149999999999999</v>
      </c>
      <c r="Y14" s="10">
        <v>22.3</v>
      </c>
      <c r="Z14" s="6">
        <v>25.5</v>
      </c>
      <c r="AA14" s="6">
        <v>26.5</v>
      </c>
      <c r="AB14" s="6">
        <v>26.5</v>
      </c>
      <c r="AC14" s="6"/>
      <c r="AD14" s="6">
        <f>AVERAGE(Table1[[#This Row],[rep1 (%)]:[rep4 (%)]])</f>
        <v>26.166666666666668</v>
      </c>
      <c r="AE14" s="10" t="s">
        <v>27</v>
      </c>
      <c r="AG14" s="6">
        <f>(Table1[[#This Row],[idoc_mgl]]-$X$2)/$X$2</f>
        <v>-0.74846070264396958</v>
      </c>
    </row>
    <row r="15" spans="1:33" ht="14.4" customHeight="1" x14ac:dyDescent="0.35">
      <c r="A15" s="6"/>
      <c r="B15" s="6" t="s">
        <v>42</v>
      </c>
      <c r="C15" s="27"/>
      <c r="D15" s="6"/>
      <c r="E15" s="8" t="s">
        <v>38</v>
      </c>
      <c r="F15" s="7"/>
      <c r="G15" s="8"/>
      <c r="H15" s="6"/>
      <c r="I15" s="6"/>
      <c r="J15" s="28">
        <v>1</v>
      </c>
      <c r="K15" s="6">
        <f>0.99-Table1[[#This Row],[H_m]]-0.03*(Table1[[#This Row],[dp_position]]-1)</f>
        <v>0.53</v>
      </c>
      <c r="L15">
        <v>82.278999999999996</v>
      </c>
      <c r="M15" s="6">
        <f>Table1[[#This Row],[bed_elevation_dhhn]]-Table1[[#This Row],[sediment_depth_m]]</f>
        <v>81.748999999999995</v>
      </c>
      <c r="N15">
        <v>82.65</v>
      </c>
      <c r="O15" s="6">
        <f>Table1[[#This Row],[elevation_point1]]-Table1[[#This Row],[bed_elevation_dhhn]]+Table1[[#This Row],[sediment_depth_m]]</f>
        <v>0.90100000000000935</v>
      </c>
      <c r="P15" s="6">
        <f>Table1[[#This Row],[sediment_depth_m]]+Table1[[#This Row],[wl_only_unsat]]</f>
        <v>0.53</v>
      </c>
      <c r="Q15" s="6"/>
      <c r="R15" s="6"/>
      <c r="S15" s="10">
        <v>0.46</v>
      </c>
      <c r="T15" s="6">
        <v>2.98</v>
      </c>
      <c r="U15" s="6">
        <v>2.96</v>
      </c>
      <c r="V15" s="6"/>
      <c r="W15" s="6"/>
      <c r="X15" s="6">
        <f>AVERAGE(Table1[[#This Row],[rep1 (mg/l)]:[rep4 (mg/l)]])</f>
        <v>2.9699999999999998</v>
      </c>
      <c r="Y15" s="10">
        <v>22.3</v>
      </c>
      <c r="Z15" s="6">
        <v>34.200000000000003</v>
      </c>
      <c r="AA15" s="6">
        <v>34</v>
      </c>
      <c r="AB15" s="6"/>
      <c r="AC15" s="6"/>
      <c r="AD15" s="6">
        <f>AVERAGE(Table1[[#This Row],[rep1 (%)]:[rep4 (%)]])</f>
        <v>34.1</v>
      </c>
      <c r="AE15" s="10" t="s">
        <v>27</v>
      </c>
      <c r="AG15" s="6">
        <f>(Table1[[#This Row],[idoc_mgl]]-$X$2)/$X$2</f>
        <v>-0.67729083665338652</v>
      </c>
    </row>
    <row r="16" spans="1:33" ht="14.4" customHeight="1" x14ac:dyDescent="0.35">
      <c r="A16" s="6"/>
      <c r="B16" s="6" t="s">
        <v>43</v>
      </c>
      <c r="C16" s="27"/>
      <c r="D16" s="6"/>
      <c r="E16" s="8" t="s">
        <v>38</v>
      </c>
      <c r="F16" s="7"/>
      <c r="G16" s="8"/>
      <c r="H16" s="6"/>
      <c r="I16" s="6"/>
      <c r="J16" s="28">
        <v>15</v>
      </c>
      <c r="K16" s="6">
        <f>0.99-Table1[[#This Row],[H_m]]-0.03*(Table1[[#This Row],[dp_position]]-1)</f>
        <v>0.06</v>
      </c>
      <c r="L16" s="6">
        <v>82.027000000000001</v>
      </c>
      <c r="M16" s="6">
        <f>Table1[[#This Row],[bed_elevation_dhhn]]-Table1[[#This Row],[sediment_depth_m]]</f>
        <v>81.966999999999999</v>
      </c>
      <c r="N16">
        <v>82.65</v>
      </c>
      <c r="O16" s="6">
        <f>Table1[[#This Row],[elevation_point1]]-Table1[[#This Row],[bed_elevation_dhhn]]+Table1[[#This Row],[sediment_depth_m]]</f>
        <v>0.68300000000000471</v>
      </c>
      <c r="P16" s="6">
        <f>Table1[[#This Row],[sediment_depth_m]]+Table1[[#This Row],[wl_only_unsat]]</f>
        <v>0.06</v>
      </c>
      <c r="Q16" s="6"/>
      <c r="R16" s="6">
        <v>0.14000000000000001</v>
      </c>
      <c r="S16" s="10">
        <v>0.51</v>
      </c>
      <c r="T16" s="6">
        <v>2.66</v>
      </c>
      <c r="U16" s="6">
        <v>2.62</v>
      </c>
      <c r="V16" s="6">
        <v>2.31</v>
      </c>
      <c r="W16" s="6"/>
      <c r="X16" s="6">
        <f>AVERAGE(Table1[[#This Row],[rep1 (mg/l)]:[rep4 (mg/l)]])</f>
        <v>2.5299999999999998</v>
      </c>
      <c r="Y16" s="10">
        <v>23</v>
      </c>
      <c r="Z16" s="6">
        <v>30.9</v>
      </c>
      <c r="AA16" s="6">
        <v>30.5</v>
      </c>
      <c r="AB16" s="6">
        <v>26.6</v>
      </c>
      <c r="AC16" s="6"/>
      <c r="AD16" s="6">
        <f>AVERAGE(Table1[[#This Row],[rep1 (%)]:[rep4 (%)]])</f>
        <v>29.333333333333332</v>
      </c>
      <c r="AE16" s="10" t="s">
        <v>23</v>
      </c>
      <c r="AG16" s="6">
        <f>(Table1[[#This Row],[idoc_mgl]]-$X$2)/$X$2</f>
        <v>-0.72509960159362552</v>
      </c>
    </row>
    <row r="17" spans="1:33" ht="14.4" customHeight="1" x14ac:dyDescent="0.35">
      <c r="A17" s="6"/>
      <c r="B17" s="6" t="s">
        <v>43</v>
      </c>
      <c r="C17" s="27"/>
      <c r="D17" s="6"/>
      <c r="E17" s="8" t="s">
        <v>38</v>
      </c>
      <c r="F17" s="7"/>
      <c r="G17" s="8"/>
      <c r="H17" s="6"/>
      <c r="I17" s="6"/>
      <c r="J17" s="28">
        <v>13</v>
      </c>
      <c r="K17" s="6">
        <f>0.99-Table1[[#This Row],[H_m]]-0.03*(Table1[[#This Row],[dp_position]]-1)</f>
        <v>0.12</v>
      </c>
      <c r="L17" s="6">
        <v>82.027000000000001</v>
      </c>
      <c r="M17" s="6">
        <f>Table1[[#This Row],[bed_elevation_dhhn]]-Table1[[#This Row],[sediment_depth_m]]</f>
        <v>81.906999999999996</v>
      </c>
      <c r="N17">
        <v>82.65</v>
      </c>
      <c r="O17" s="6">
        <f>Table1[[#This Row],[elevation_point1]]-Table1[[#This Row],[bed_elevation_dhhn]]+Table1[[#This Row],[sediment_depth_m]]</f>
        <v>0.74300000000000466</v>
      </c>
      <c r="P17" s="6">
        <f>Table1[[#This Row],[sediment_depth_m]]+Table1[[#This Row],[wl_only_unsat]]</f>
        <v>0.12</v>
      </c>
      <c r="Q17" s="6"/>
      <c r="R17" s="6">
        <v>0.14000000000000001</v>
      </c>
      <c r="S17" s="10">
        <v>0.51</v>
      </c>
      <c r="T17" s="6">
        <v>1.34</v>
      </c>
      <c r="U17" s="6">
        <v>1.02</v>
      </c>
      <c r="V17" s="6">
        <v>0.98</v>
      </c>
      <c r="W17" s="6"/>
      <c r="X17" s="6">
        <f>AVERAGE(Table1[[#This Row],[rep1 (mg/l)]:[rep4 (mg/l)]])</f>
        <v>1.1133333333333335</v>
      </c>
      <c r="Y17" s="10">
        <v>23.2</v>
      </c>
      <c r="Z17" s="6">
        <v>15.6</v>
      </c>
      <c r="AA17" s="6">
        <v>11.9</v>
      </c>
      <c r="AB17" s="6">
        <v>11.4</v>
      </c>
      <c r="AC17" s="6"/>
      <c r="AD17" s="6">
        <f>AVERAGE(Table1[[#This Row],[rep1 (%)]:[rep4 (%)]])</f>
        <v>12.966666666666667</v>
      </c>
      <c r="AE17" s="10" t="s">
        <v>23</v>
      </c>
      <c r="AG17" s="6">
        <f>(Table1[[#This Row],[idoc_mgl]]-$X$2)/$X$2</f>
        <v>-0.87902933719666787</v>
      </c>
    </row>
    <row r="18" spans="1:33" ht="14.4" customHeight="1" x14ac:dyDescent="0.35">
      <c r="A18" s="6"/>
      <c r="B18" s="6" t="s">
        <v>43</v>
      </c>
      <c r="C18" s="27"/>
      <c r="D18" s="6"/>
      <c r="E18" s="8" t="s">
        <v>38</v>
      </c>
      <c r="F18" s="7"/>
      <c r="G18" s="8"/>
      <c r="H18" s="6"/>
      <c r="I18" s="6"/>
      <c r="J18" s="28">
        <v>10</v>
      </c>
      <c r="K18" s="6">
        <f>0.99-Table1[[#This Row],[H_m]]-0.03*(Table1[[#This Row],[dp_position]]-1)</f>
        <v>0.20999999999999996</v>
      </c>
      <c r="L18" s="6">
        <v>82.027000000000001</v>
      </c>
      <c r="M18" s="6">
        <f>Table1[[#This Row],[bed_elevation_dhhn]]-Table1[[#This Row],[sediment_depth_m]]</f>
        <v>81.817000000000007</v>
      </c>
      <c r="N18">
        <v>82.65</v>
      </c>
      <c r="O18" s="6">
        <f>Table1[[#This Row],[elevation_point1]]-Table1[[#This Row],[bed_elevation_dhhn]]+Table1[[#This Row],[sediment_depth_m]]</f>
        <v>0.83300000000000463</v>
      </c>
      <c r="P18" s="6">
        <f>Table1[[#This Row],[sediment_depth_m]]+Table1[[#This Row],[wl_only_unsat]]</f>
        <v>0.20999999999999996</v>
      </c>
      <c r="Q18" s="6"/>
      <c r="R18" s="6">
        <v>0.14000000000000001</v>
      </c>
      <c r="S18" s="10">
        <v>0.51</v>
      </c>
      <c r="T18" s="6">
        <v>0.56999999999999995</v>
      </c>
      <c r="U18" s="6">
        <v>0.62</v>
      </c>
      <c r="V18" s="6">
        <v>0.45</v>
      </c>
      <c r="W18" s="6"/>
      <c r="X18" s="6">
        <f>AVERAGE(Table1[[#This Row],[rep1 (mg/l)]:[rep4 (mg/l)]])</f>
        <v>0.54666666666666663</v>
      </c>
      <c r="Y18" s="10">
        <v>22.8</v>
      </c>
      <c r="Z18" s="6">
        <v>6.6</v>
      </c>
      <c r="AA18" s="6">
        <v>7.2</v>
      </c>
      <c r="AB18" s="6">
        <v>5.2</v>
      </c>
      <c r="AC18" s="6"/>
      <c r="AD18" s="6">
        <f>AVERAGE(Table1[[#This Row],[rep1 (%)]:[rep4 (%)]])</f>
        <v>6.333333333333333</v>
      </c>
      <c r="AE18" s="10" t="s">
        <v>23</v>
      </c>
      <c r="AG18" s="6">
        <f>(Table1[[#This Row],[idoc_mgl]]-$X$2)/$X$2</f>
        <v>-0.94060123143788477</v>
      </c>
    </row>
    <row r="19" spans="1:33" ht="14.4" customHeight="1" x14ac:dyDescent="0.35">
      <c r="A19" s="6"/>
      <c r="B19" s="6" t="s">
        <v>43</v>
      </c>
      <c r="C19" s="27"/>
      <c r="D19" s="6"/>
      <c r="E19" s="8" t="s">
        <v>38</v>
      </c>
      <c r="F19" s="7"/>
      <c r="G19" s="8"/>
      <c r="H19" s="6"/>
      <c r="I19" s="6"/>
      <c r="J19" s="28">
        <v>9</v>
      </c>
      <c r="K19" s="6">
        <f>0.99-Table1[[#This Row],[H_m]]-0.03*(Table1[[#This Row],[dp_position]]-1)</f>
        <v>0.24</v>
      </c>
      <c r="L19" s="6">
        <v>82.027000000000001</v>
      </c>
      <c r="M19" s="6">
        <f>Table1[[#This Row],[bed_elevation_dhhn]]-Table1[[#This Row],[sediment_depth_m]]</f>
        <v>81.787000000000006</v>
      </c>
      <c r="N19">
        <v>82.65</v>
      </c>
      <c r="O19" s="6">
        <f>Table1[[#This Row],[elevation_point1]]-Table1[[#This Row],[bed_elevation_dhhn]]+Table1[[#This Row],[sediment_depth_m]]</f>
        <v>0.86300000000000465</v>
      </c>
      <c r="P19" s="6">
        <f>Table1[[#This Row],[sediment_depth_m]]+Table1[[#This Row],[wl_only_unsat]]</f>
        <v>0.24</v>
      </c>
      <c r="Q19" s="6"/>
      <c r="R19" s="6">
        <v>0.14000000000000001</v>
      </c>
      <c r="S19" s="10">
        <v>0.51</v>
      </c>
      <c r="T19" s="6">
        <v>1.08</v>
      </c>
      <c r="U19" s="6">
        <v>1.1100000000000001</v>
      </c>
      <c r="V19" s="6">
        <v>0.97</v>
      </c>
      <c r="W19" s="6"/>
      <c r="X19" s="6">
        <f>AVERAGE(Table1[[#This Row],[rep1 (mg/l)]:[rep4 (mg/l)]])</f>
        <v>1.0533333333333335</v>
      </c>
      <c r="Y19" s="10">
        <v>22.9</v>
      </c>
      <c r="Z19" s="6">
        <v>12.5</v>
      </c>
      <c r="AA19" s="6">
        <v>12.8</v>
      </c>
      <c r="AB19" s="6">
        <v>11.2</v>
      </c>
      <c r="AC19" s="6"/>
      <c r="AD19" s="6">
        <f>AVERAGE(Table1[[#This Row],[rep1 (%)]:[rep4 (%)]])</f>
        <v>12.166666666666666</v>
      </c>
      <c r="AE19" s="10" t="s">
        <v>23</v>
      </c>
      <c r="AG19" s="6">
        <f>(Table1[[#This Row],[idoc_mgl]]-$X$2)/$X$2</f>
        <v>-0.8855487142339733</v>
      </c>
    </row>
    <row r="20" spans="1:33" ht="14.4" customHeight="1" x14ac:dyDescent="0.35">
      <c r="A20" s="6"/>
      <c r="B20" s="6" t="s">
        <v>43</v>
      </c>
      <c r="C20" s="27"/>
      <c r="D20" s="6"/>
      <c r="E20" s="8" t="s">
        <v>38</v>
      </c>
      <c r="F20" s="7"/>
      <c r="G20" s="8"/>
      <c r="H20" s="6"/>
      <c r="I20" s="6"/>
      <c r="J20" s="28">
        <v>7</v>
      </c>
      <c r="K20" s="6">
        <f>0.99-Table1[[#This Row],[H_m]]-0.03*(Table1[[#This Row],[dp_position]]-1)</f>
        <v>0.3</v>
      </c>
      <c r="L20" s="6">
        <v>82.027000000000001</v>
      </c>
      <c r="M20" s="6">
        <f>Table1[[#This Row],[bed_elevation_dhhn]]-Table1[[#This Row],[sediment_depth_m]]</f>
        <v>81.727000000000004</v>
      </c>
      <c r="N20">
        <v>82.65</v>
      </c>
      <c r="O20" s="6">
        <f>Table1[[#This Row],[elevation_point1]]-Table1[[#This Row],[bed_elevation_dhhn]]+Table1[[#This Row],[sediment_depth_m]]</f>
        <v>0.92300000000000471</v>
      </c>
      <c r="P20" s="6">
        <f>Table1[[#This Row],[sediment_depth_m]]+Table1[[#This Row],[wl_only_unsat]]</f>
        <v>0.3</v>
      </c>
      <c r="Q20" s="6"/>
      <c r="R20" s="6">
        <v>0.14000000000000001</v>
      </c>
      <c r="S20" s="10">
        <v>0.51</v>
      </c>
      <c r="T20" s="6">
        <v>1.1200000000000001</v>
      </c>
      <c r="U20" s="6">
        <v>1.1499999999999999</v>
      </c>
      <c r="V20" s="6">
        <v>1.1399999999999999</v>
      </c>
      <c r="W20" s="6"/>
      <c r="X20" s="6">
        <f>AVERAGE(Table1[[#This Row],[rep1 (mg/l)]:[rep4 (mg/l)]])</f>
        <v>1.1366666666666667</v>
      </c>
      <c r="Y20" s="10">
        <v>22.8</v>
      </c>
      <c r="Z20" s="6">
        <v>13</v>
      </c>
      <c r="AA20" s="6">
        <v>13.4</v>
      </c>
      <c r="AB20" s="6">
        <v>13.3</v>
      </c>
      <c r="AC20" s="6"/>
      <c r="AD20" s="6">
        <f>AVERAGE(Table1[[#This Row],[rep1 (%)]:[rep4 (%)]])</f>
        <v>13.233333333333334</v>
      </c>
      <c r="AE20" s="10" t="s">
        <v>23</v>
      </c>
      <c r="AG20" s="6">
        <f>(Table1[[#This Row],[idoc_mgl]]-$X$2)/$X$2</f>
        <v>-0.87649402390438247</v>
      </c>
    </row>
    <row r="21" spans="1:33" ht="14.4" customHeight="1" x14ac:dyDescent="0.35">
      <c r="A21" s="6"/>
      <c r="B21" s="6" t="s">
        <v>43</v>
      </c>
      <c r="C21" s="27"/>
      <c r="D21" s="6"/>
      <c r="E21" s="8" t="s">
        <v>38</v>
      </c>
      <c r="F21" s="7"/>
      <c r="G21" s="8"/>
      <c r="H21" s="6"/>
      <c r="I21" s="6"/>
      <c r="J21" s="28">
        <v>5</v>
      </c>
      <c r="K21" s="6">
        <f>0.99-Table1[[#This Row],[H_m]]-0.03*(Table1[[#This Row],[dp_position]]-1)</f>
        <v>0.36</v>
      </c>
      <c r="L21" s="6">
        <v>82.027000000000001</v>
      </c>
      <c r="M21" s="6">
        <f>Table1[[#This Row],[bed_elevation_dhhn]]-Table1[[#This Row],[sediment_depth_m]]</f>
        <v>81.667000000000002</v>
      </c>
      <c r="N21">
        <v>82.65</v>
      </c>
      <c r="O21" s="6">
        <f>Table1[[#This Row],[elevation_point1]]-Table1[[#This Row],[bed_elevation_dhhn]]+Table1[[#This Row],[sediment_depth_m]]</f>
        <v>0.98300000000000465</v>
      </c>
      <c r="P21" s="6">
        <f>Table1[[#This Row],[sediment_depth_m]]+Table1[[#This Row],[wl_only_unsat]]</f>
        <v>0.36</v>
      </c>
      <c r="Q21" s="6"/>
      <c r="R21" s="6">
        <v>0.14000000000000001</v>
      </c>
      <c r="S21" s="10">
        <v>0.51</v>
      </c>
      <c r="T21" s="6">
        <v>1.1499999999999999</v>
      </c>
      <c r="U21" s="6">
        <v>1.17</v>
      </c>
      <c r="V21" s="6">
        <v>1.83</v>
      </c>
      <c r="W21" s="6"/>
      <c r="X21" s="6">
        <f>AVERAGE(Table1[[#This Row],[rep1 (mg/l)]:[rep4 (mg/l)]])</f>
        <v>1.3833333333333335</v>
      </c>
      <c r="Y21" s="10">
        <v>23.1</v>
      </c>
      <c r="Z21" s="6">
        <v>13.5</v>
      </c>
      <c r="AA21" s="6">
        <v>13.7</v>
      </c>
      <c r="AB21" s="6">
        <v>21.3</v>
      </c>
      <c r="AC21" s="6"/>
      <c r="AD21" s="6">
        <f>AVERAGE(Table1[[#This Row],[rep1 (%)]:[rep4 (%)]])</f>
        <v>16.166666666666668</v>
      </c>
      <c r="AE21" s="10" t="s">
        <v>23</v>
      </c>
      <c r="AG21" s="6">
        <f>(Table1[[#This Row],[idoc_mgl]]-$X$2)/$X$2</f>
        <v>-0.84969214052879383</v>
      </c>
    </row>
    <row r="22" spans="1:33" ht="14.4" customHeight="1" x14ac:dyDescent="0.35">
      <c r="A22" s="6"/>
      <c r="B22" s="6" t="s">
        <v>43</v>
      </c>
      <c r="C22" s="27"/>
      <c r="D22" s="6"/>
      <c r="E22" s="8" t="s">
        <v>38</v>
      </c>
      <c r="F22" s="7"/>
      <c r="G22" s="8"/>
      <c r="H22" s="6"/>
      <c r="I22" s="6"/>
      <c r="J22" s="28">
        <v>3</v>
      </c>
      <c r="K22" s="6">
        <f>0.99-Table1[[#This Row],[H_m]]-0.03*(Table1[[#This Row],[dp_position]]-1)</f>
        <v>0.42</v>
      </c>
      <c r="L22" s="6">
        <v>82.027000000000001</v>
      </c>
      <c r="M22" s="6">
        <f>Table1[[#This Row],[bed_elevation_dhhn]]-Table1[[#This Row],[sediment_depth_m]]</f>
        <v>81.606999999999999</v>
      </c>
      <c r="N22">
        <v>82.65</v>
      </c>
      <c r="O22" s="6">
        <f>Table1[[#This Row],[elevation_point1]]-Table1[[#This Row],[bed_elevation_dhhn]]+Table1[[#This Row],[sediment_depth_m]]</f>
        <v>1.0430000000000046</v>
      </c>
      <c r="P22" s="6">
        <f>Table1[[#This Row],[sediment_depth_m]]+Table1[[#This Row],[wl_only_unsat]]</f>
        <v>0.42</v>
      </c>
      <c r="Q22" s="6"/>
      <c r="R22" s="6">
        <v>0.14000000000000001</v>
      </c>
      <c r="S22" s="10">
        <v>0.51</v>
      </c>
      <c r="T22" s="6">
        <v>1.9</v>
      </c>
      <c r="U22" s="6">
        <v>2.0299999999999998</v>
      </c>
      <c r="V22" s="6">
        <v>2.5299999999999998</v>
      </c>
      <c r="W22" s="6"/>
      <c r="X22" s="6">
        <f>AVERAGE(Table1[[#This Row],[rep1 (mg/l)]:[rep4 (mg/l)]])</f>
        <v>2.1533333333333329</v>
      </c>
      <c r="Y22" s="10">
        <v>23</v>
      </c>
      <c r="Z22" s="6">
        <v>22.1</v>
      </c>
      <c r="AA22" s="6">
        <v>23.6</v>
      </c>
      <c r="AB22" s="6">
        <v>29.4</v>
      </c>
      <c r="AC22" s="6"/>
      <c r="AD22" s="6">
        <f>AVERAGE(Table1[[#This Row],[rep1 (%)]:[rep4 (%)]])</f>
        <v>25.033333333333331</v>
      </c>
      <c r="AE22" s="10" t="s">
        <v>23</v>
      </c>
      <c r="AG22" s="6">
        <f>(Table1[[#This Row],[idoc_mgl]]-$X$2)/$X$2</f>
        <v>-0.76602680188337569</v>
      </c>
    </row>
    <row r="23" spans="1:33" ht="14.4" customHeight="1" x14ac:dyDescent="0.35">
      <c r="A23" s="6"/>
      <c r="B23" s="6" t="s">
        <v>43</v>
      </c>
      <c r="C23" s="27"/>
      <c r="D23" s="6"/>
      <c r="E23" s="8" t="s">
        <v>38</v>
      </c>
      <c r="F23" s="7"/>
      <c r="G23" s="8"/>
      <c r="H23" s="6"/>
      <c r="I23" s="6"/>
      <c r="J23" s="28">
        <v>1</v>
      </c>
      <c r="K23" s="6">
        <f>0.99-Table1[[#This Row],[H_m]]-0.03*(Table1[[#This Row],[dp_position]]-1)</f>
        <v>0.48</v>
      </c>
      <c r="L23" s="6">
        <v>82.027000000000001</v>
      </c>
      <c r="M23" s="6">
        <f>Table1[[#This Row],[bed_elevation_dhhn]]-Table1[[#This Row],[sediment_depth_m]]</f>
        <v>81.546999999999997</v>
      </c>
      <c r="N23">
        <v>82.65</v>
      </c>
      <c r="O23" s="6">
        <f>Table1[[#This Row],[elevation_point1]]-Table1[[#This Row],[bed_elevation_dhhn]]+Table1[[#This Row],[sediment_depth_m]]</f>
        <v>1.1030000000000046</v>
      </c>
      <c r="P23" s="6">
        <f>Table1[[#This Row],[sediment_depth_m]]+Table1[[#This Row],[wl_only_unsat]]</f>
        <v>0.48</v>
      </c>
      <c r="Q23" s="6"/>
      <c r="R23" s="6">
        <v>0.14000000000000001</v>
      </c>
      <c r="S23" s="10">
        <v>0.51</v>
      </c>
      <c r="T23" s="6">
        <v>2.52</v>
      </c>
      <c r="U23" s="6">
        <v>2.4700000000000002</v>
      </c>
      <c r="V23" s="6">
        <v>2.86</v>
      </c>
      <c r="W23" s="6"/>
      <c r="X23" s="6">
        <f>AVERAGE(Table1[[#This Row],[rep1 (mg/l)]:[rep4 (mg/l)]])</f>
        <v>2.6166666666666667</v>
      </c>
      <c r="Y23" s="10">
        <v>22.9</v>
      </c>
      <c r="Z23" s="6">
        <v>29.3</v>
      </c>
      <c r="AA23" s="6">
        <v>28.7</v>
      </c>
      <c r="AB23" s="6">
        <v>33.200000000000003</v>
      </c>
      <c r="AC23" s="6"/>
      <c r="AD23" s="6">
        <f>AVERAGE(Table1[[#This Row],[rep1 (%)]:[rep4 (%)]])</f>
        <v>30.400000000000002</v>
      </c>
      <c r="AE23" s="10" t="s">
        <v>23</v>
      </c>
      <c r="AG23" s="6">
        <f>(Table1[[#This Row],[idoc_mgl]]-$X$2)/$X$2</f>
        <v>-0.71568272365085106</v>
      </c>
    </row>
    <row r="24" spans="1:33" ht="14.4" customHeight="1" x14ac:dyDescent="0.35">
      <c r="A24" s="6"/>
      <c r="B24" s="6" t="s">
        <v>44</v>
      </c>
      <c r="C24" s="27"/>
      <c r="D24" s="6"/>
      <c r="E24" s="8" t="s">
        <v>38</v>
      </c>
      <c r="F24" s="7"/>
      <c r="G24" s="8"/>
      <c r="H24" s="6"/>
      <c r="I24" s="6"/>
      <c r="J24" s="28">
        <v>15</v>
      </c>
      <c r="K24" s="6">
        <f>0.99-Table1[[#This Row],[H_m]]-0.03*(Table1[[#This Row],[dp_position]]-1)</f>
        <v>1.9999999999999962E-2</v>
      </c>
      <c r="L24" s="6">
        <v>81.933000000000007</v>
      </c>
      <c r="M24" s="6">
        <f>Table1[[#This Row],[bed_elevation_dhhn]]-Table1[[#This Row],[sediment_depth_m]]</f>
        <v>81.913000000000011</v>
      </c>
      <c r="N24">
        <v>82.65</v>
      </c>
      <c r="O24" s="6">
        <f>Table1[[#This Row],[elevation_point1]]-Table1[[#This Row],[bed_elevation_dhhn]]+Table1[[#This Row],[sediment_depth_m]]</f>
        <v>0.73699999999999877</v>
      </c>
      <c r="P24" s="6">
        <f>Table1[[#This Row],[sediment_depth_m]]+Table1[[#This Row],[wl_only_unsat]]</f>
        <v>1.9999999999999962E-2</v>
      </c>
      <c r="Q24" s="6"/>
      <c r="R24" s="6">
        <v>0.28499999999999998</v>
      </c>
      <c r="S24" s="10">
        <v>0.55000000000000004</v>
      </c>
      <c r="T24" s="6">
        <v>6.61</v>
      </c>
      <c r="U24" s="6">
        <v>7.39</v>
      </c>
      <c r="V24" s="6">
        <v>7.54</v>
      </c>
      <c r="W24" s="6"/>
      <c r="X24" s="6">
        <f>AVERAGE(Table1[[#This Row],[rep1 (mg/l)]:[rep4 (mg/l)]])</f>
        <v>7.18</v>
      </c>
      <c r="Y24" s="10">
        <v>23.6</v>
      </c>
      <c r="Z24" s="6">
        <v>77.8</v>
      </c>
      <c r="AA24" s="6">
        <v>86.9</v>
      </c>
      <c r="AB24" s="6">
        <v>88.7</v>
      </c>
      <c r="AC24" s="6"/>
      <c r="AD24" s="6">
        <f>AVERAGE(Table1[[#This Row],[rep1 (%)]:[rep4 (%)]])</f>
        <v>84.466666666666654</v>
      </c>
      <c r="AE24" s="10" t="s">
        <v>23</v>
      </c>
      <c r="AG24" s="6">
        <f>(Table1[[#This Row],[idoc_mgl]]-$X$2)/$X$2</f>
        <v>-0.2198478812024629</v>
      </c>
    </row>
    <row r="25" spans="1:33" ht="14.4" customHeight="1" x14ac:dyDescent="0.35">
      <c r="A25" s="6"/>
      <c r="B25" s="6" t="s">
        <v>44</v>
      </c>
      <c r="C25" s="27"/>
      <c r="D25" s="6"/>
      <c r="E25" s="8" t="s">
        <v>38</v>
      </c>
      <c r="F25" s="7"/>
      <c r="G25" s="8"/>
      <c r="H25" s="6"/>
      <c r="I25" s="6"/>
      <c r="J25" s="28">
        <v>13</v>
      </c>
      <c r="K25" s="6">
        <f>0.99-Table1[[#This Row],[H_m]]-0.03*(Table1[[#This Row],[dp_position]]-1)</f>
        <v>7.999999999999996E-2</v>
      </c>
      <c r="L25" s="6">
        <v>81.933000000000007</v>
      </c>
      <c r="M25" s="6">
        <f>Table1[[#This Row],[bed_elevation_dhhn]]-Table1[[#This Row],[sediment_depth_m]]</f>
        <v>81.853000000000009</v>
      </c>
      <c r="N25">
        <v>82.65</v>
      </c>
      <c r="O25" s="6">
        <f>Table1[[#This Row],[elevation_point1]]-Table1[[#This Row],[bed_elevation_dhhn]]+Table1[[#This Row],[sediment_depth_m]]</f>
        <v>0.79699999999999871</v>
      </c>
      <c r="P25" s="6">
        <f>Table1[[#This Row],[sediment_depth_m]]+Table1[[#This Row],[wl_only_unsat]]</f>
        <v>7.999999999999996E-2</v>
      </c>
      <c r="Q25" s="6"/>
      <c r="R25" s="6">
        <v>0.28499999999999998</v>
      </c>
      <c r="S25" s="10">
        <v>0.55000000000000004</v>
      </c>
      <c r="T25" s="6">
        <v>2.33</v>
      </c>
      <c r="U25" s="6">
        <v>2.12</v>
      </c>
      <c r="V25" s="6">
        <v>2.36</v>
      </c>
      <c r="W25" s="6"/>
      <c r="X25" s="6">
        <f>AVERAGE(Table1[[#This Row],[rep1 (mg/l)]:[rep4 (mg/l)]])</f>
        <v>2.27</v>
      </c>
      <c r="Y25" s="10">
        <v>23.6</v>
      </c>
      <c r="Z25" s="6">
        <v>27.5</v>
      </c>
      <c r="AA25" s="6">
        <v>25.1</v>
      </c>
      <c r="AB25" s="6">
        <v>27.9</v>
      </c>
      <c r="AC25" s="6"/>
      <c r="AD25" s="6">
        <f>AVERAGE(Table1[[#This Row],[rep1 (%)]:[rep4 (%)]])</f>
        <v>26.833333333333332</v>
      </c>
      <c r="AE25" s="10" t="s">
        <v>23</v>
      </c>
      <c r="AG25" s="6">
        <f>(Table1[[#This Row],[idoc_mgl]]-$X$2)/$X$2</f>
        <v>-0.75335023542194857</v>
      </c>
    </row>
    <row r="26" spans="1:33" ht="14.4" customHeight="1" x14ac:dyDescent="0.35">
      <c r="A26" s="6"/>
      <c r="B26" s="6" t="s">
        <v>44</v>
      </c>
      <c r="C26" s="27"/>
      <c r="D26" s="6"/>
      <c r="E26" s="8" t="s">
        <v>38</v>
      </c>
      <c r="F26" s="7"/>
      <c r="G26" s="8"/>
      <c r="H26" s="6"/>
      <c r="I26" s="6"/>
      <c r="J26" s="28">
        <v>11</v>
      </c>
      <c r="K26" s="6">
        <f>0.99-Table1[[#This Row],[H_m]]-0.03*(Table1[[#This Row],[dp_position]]-1)</f>
        <v>0.13999999999999996</v>
      </c>
      <c r="L26" s="6">
        <v>81.933000000000007</v>
      </c>
      <c r="M26" s="6">
        <f>Table1[[#This Row],[bed_elevation_dhhn]]-Table1[[#This Row],[sediment_depth_m]]</f>
        <v>81.793000000000006</v>
      </c>
      <c r="N26">
        <v>82.65</v>
      </c>
      <c r="O26" s="6">
        <f>Table1[[#This Row],[elevation_point1]]-Table1[[#This Row],[bed_elevation_dhhn]]+Table1[[#This Row],[sediment_depth_m]]</f>
        <v>0.85699999999999865</v>
      </c>
      <c r="P26" s="6">
        <f>Table1[[#This Row],[sediment_depth_m]]+Table1[[#This Row],[wl_only_unsat]]</f>
        <v>0.13999999999999996</v>
      </c>
      <c r="Q26" s="6"/>
      <c r="R26" s="6">
        <v>0.28499999999999998</v>
      </c>
      <c r="S26" s="10">
        <v>0.55000000000000004</v>
      </c>
      <c r="T26" s="6">
        <v>0.99</v>
      </c>
      <c r="U26" s="6">
        <v>0.75</v>
      </c>
      <c r="V26" s="6">
        <v>0.76</v>
      </c>
      <c r="W26" s="6"/>
      <c r="X26" s="6">
        <f>AVERAGE(Table1[[#This Row],[rep1 (mg/l)]:[rep4 (mg/l)]])</f>
        <v>0.83333333333333337</v>
      </c>
      <c r="Y26" s="10">
        <v>24.2</v>
      </c>
      <c r="Z26" s="6">
        <v>11.7</v>
      </c>
      <c r="AA26" s="6">
        <v>8.8000000000000007</v>
      </c>
      <c r="AB26" s="6">
        <v>9</v>
      </c>
      <c r="AC26" s="6"/>
      <c r="AD26" s="6">
        <f>AVERAGE(Table1[[#This Row],[rep1 (%)]:[rep4 (%)]])</f>
        <v>9.8333333333333339</v>
      </c>
      <c r="AE26" s="10" t="s">
        <v>23</v>
      </c>
      <c r="AG26" s="6">
        <f>(Table1[[#This Row],[idoc_mgl]]-$X$2)/$X$2</f>
        <v>-0.90945309670409269</v>
      </c>
    </row>
    <row r="27" spans="1:33" ht="14.4" customHeight="1" x14ac:dyDescent="0.35">
      <c r="A27" s="6"/>
      <c r="B27" s="6" t="s">
        <v>44</v>
      </c>
      <c r="C27" s="27"/>
      <c r="D27" s="6"/>
      <c r="E27" s="8" t="s">
        <v>38</v>
      </c>
      <c r="F27" s="7"/>
      <c r="G27" s="8"/>
      <c r="H27" s="6"/>
      <c r="I27" s="6"/>
      <c r="J27" s="28">
        <v>9</v>
      </c>
      <c r="K27" s="6">
        <f>0.99-Table1[[#This Row],[H_m]]-0.03*(Table1[[#This Row],[dp_position]]-1)</f>
        <v>0.19999999999999996</v>
      </c>
      <c r="L27" s="6">
        <v>81.933000000000007</v>
      </c>
      <c r="M27" s="6">
        <f>Table1[[#This Row],[bed_elevation_dhhn]]-Table1[[#This Row],[sediment_depth_m]]</f>
        <v>81.733000000000004</v>
      </c>
      <c r="N27">
        <v>82.65</v>
      </c>
      <c r="O27" s="6">
        <f>Table1[[#This Row],[elevation_point1]]-Table1[[#This Row],[bed_elevation_dhhn]]+Table1[[#This Row],[sediment_depth_m]]</f>
        <v>0.91699999999999871</v>
      </c>
      <c r="P27" s="6">
        <f>Table1[[#This Row],[sediment_depth_m]]+Table1[[#This Row],[wl_only_unsat]]</f>
        <v>0.19999999999999996</v>
      </c>
      <c r="Q27" s="6"/>
      <c r="R27" s="6">
        <v>0.28499999999999998</v>
      </c>
      <c r="S27" s="10">
        <v>0.55000000000000004</v>
      </c>
      <c r="T27" s="6">
        <v>0.52</v>
      </c>
      <c r="U27" s="6">
        <v>0.51</v>
      </c>
      <c r="V27" s="6">
        <v>0.51</v>
      </c>
      <c r="W27" s="6"/>
      <c r="X27" s="6">
        <f>AVERAGE(Table1[[#This Row],[rep1 (mg/l)]:[rep4 (mg/l)]])</f>
        <v>0.51333333333333331</v>
      </c>
      <c r="Y27" s="10">
        <v>23.8</v>
      </c>
      <c r="Z27" s="6">
        <v>6.1</v>
      </c>
      <c r="AA27" s="6">
        <v>6</v>
      </c>
      <c r="AB27" s="6">
        <v>6</v>
      </c>
      <c r="AC27" s="6"/>
      <c r="AD27" s="6">
        <f>AVERAGE(Table1[[#This Row],[rep1 (%)]:[rep4 (%)]])</f>
        <v>6.0333333333333341</v>
      </c>
      <c r="AE27" s="10" t="s">
        <v>23</v>
      </c>
      <c r="AG27" s="6">
        <f>(Table1[[#This Row],[idoc_mgl]]-$X$2)/$X$2</f>
        <v>-0.94422310756972105</v>
      </c>
    </row>
    <row r="28" spans="1:33" ht="14.4" customHeight="1" x14ac:dyDescent="0.35">
      <c r="A28" s="6"/>
      <c r="B28" s="6" t="s">
        <v>44</v>
      </c>
      <c r="C28" s="27"/>
      <c r="D28" s="6"/>
      <c r="E28" s="8" t="s">
        <v>38</v>
      </c>
      <c r="F28" s="7"/>
      <c r="G28" s="8"/>
      <c r="H28" s="6"/>
      <c r="I28" s="6"/>
      <c r="J28" s="28">
        <v>7</v>
      </c>
      <c r="K28" s="6">
        <f>0.99-Table1[[#This Row],[H_m]]-0.03*(Table1[[#This Row],[dp_position]]-1)</f>
        <v>0.25999999999999995</v>
      </c>
      <c r="L28" s="6">
        <v>81.933000000000007</v>
      </c>
      <c r="M28" s="6">
        <f>Table1[[#This Row],[bed_elevation_dhhn]]-Table1[[#This Row],[sediment_depth_m]]</f>
        <v>81.673000000000002</v>
      </c>
      <c r="N28">
        <v>82.65</v>
      </c>
      <c r="O28" s="6">
        <f>Table1[[#This Row],[elevation_point1]]-Table1[[#This Row],[bed_elevation_dhhn]]+Table1[[#This Row],[sediment_depth_m]]</f>
        <v>0.97699999999999876</v>
      </c>
      <c r="P28" s="6">
        <f>Table1[[#This Row],[sediment_depth_m]]+Table1[[#This Row],[wl_only_unsat]]</f>
        <v>0.25999999999999995</v>
      </c>
      <c r="Q28" s="6"/>
      <c r="R28" s="6">
        <v>0.28499999999999998</v>
      </c>
      <c r="S28" s="10">
        <v>0.55000000000000004</v>
      </c>
      <c r="T28" s="6">
        <v>0.85</v>
      </c>
      <c r="U28" s="6">
        <v>0.9</v>
      </c>
      <c r="V28" s="6">
        <v>0.93</v>
      </c>
      <c r="W28" s="6"/>
      <c r="X28" s="6">
        <f>AVERAGE(Table1[[#This Row],[rep1 (mg/l)]:[rep4 (mg/l)]])</f>
        <v>0.89333333333333342</v>
      </c>
      <c r="Y28" s="10">
        <v>23.7</v>
      </c>
      <c r="Z28" s="6">
        <v>10.1</v>
      </c>
      <c r="AA28" s="6">
        <v>10.7</v>
      </c>
      <c r="AB28" s="6">
        <v>11</v>
      </c>
      <c r="AC28" s="6"/>
      <c r="AD28" s="6">
        <f>AVERAGE(Table1[[#This Row],[rep1 (%)]:[rep4 (%)]])</f>
        <v>10.6</v>
      </c>
      <c r="AE28" s="10" t="s">
        <v>23</v>
      </c>
      <c r="AG28" s="6">
        <f>(Table1[[#This Row],[idoc_mgl]]-$X$2)/$X$2</f>
        <v>-0.90293371966678748</v>
      </c>
    </row>
    <row r="29" spans="1:33" ht="14.4" customHeight="1" x14ac:dyDescent="0.35">
      <c r="A29" s="6"/>
      <c r="B29" s="6" t="s">
        <v>44</v>
      </c>
      <c r="C29" s="27"/>
      <c r="D29" s="6"/>
      <c r="E29" s="8" t="s">
        <v>38</v>
      </c>
      <c r="F29" s="7"/>
      <c r="G29" s="8"/>
      <c r="H29" s="6"/>
      <c r="I29" s="6"/>
      <c r="J29" s="28">
        <v>5</v>
      </c>
      <c r="K29" s="6">
        <f>0.99-Table1[[#This Row],[H_m]]-0.03*(Table1[[#This Row],[dp_position]]-1)</f>
        <v>0.31999999999999995</v>
      </c>
      <c r="L29" s="6">
        <v>81.933000000000007</v>
      </c>
      <c r="M29" s="6">
        <f>Table1[[#This Row],[bed_elevation_dhhn]]-Table1[[#This Row],[sediment_depth_m]]</f>
        <v>81.613000000000014</v>
      </c>
      <c r="N29">
        <v>82.65</v>
      </c>
      <c r="O29" s="6">
        <f>Table1[[#This Row],[elevation_point1]]-Table1[[#This Row],[bed_elevation_dhhn]]+Table1[[#This Row],[sediment_depth_m]]</f>
        <v>1.0369999999999986</v>
      </c>
      <c r="P29" s="6">
        <f>Table1[[#This Row],[sediment_depth_m]]+Table1[[#This Row],[wl_only_unsat]]</f>
        <v>0.31999999999999995</v>
      </c>
      <c r="Q29" s="6"/>
      <c r="R29" s="6">
        <v>0.28499999999999998</v>
      </c>
      <c r="S29" s="10">
        <v>0.55000000000000004</v>
      </c>
      <c r="T29" s="6">
        <v>1.47</v>
      </c>
      <c r="U29" s="6">
        <v>1.97</v>
      </c>
      <c r="V29" s="6">
        <v>2.12</v>
      </c>
      <c r="W29" s="6"/>
      <c r="X29" s="6">
        <f>AVERAGE(Table1[[#This Row],[rep1 (mg/l)]:[rep4 (mg/l)]])</f>
        <v>1.8533333333333335</v>
      </c>
      <c r="Y29" s="10">
        <v>23.8</v>
      </c>
      <c r="Z29" s="6">
        <v>17.399999999999999</v>
      </c>
      <c r="AA29" s="6">
        <v>23.4</v>
      </c>
      <c r="AB29" s="6">
        <v>25.1</v>
      </c>
      <c r="AC29" s="6"/>
      <c r="AD29" s="6">
        <f>AVERAGE(Table1[[#This Row],[rep1 (%)]:[rep4 (%)]])</f>
        <v>21.966666666666669</v>
      </c>
      <c r="AE29" s="10" t="s">
        <v>23</v>
      </c>
      <c r="AG29" s="6">
        <f>(Table1[[#This Row],[idoc_mgl]]-$X$2)/$X$2</f>
        <v>-0.79862368706990217</v>
      </c>
    </row>
    <row r="30" spans="1:33" ht="14.4" customHeight="1" x14ac:dyDescent="0.35">
      <c r="A30" s="6"/>
      <c r="B30" s="6" t="s">
        <v>44</v>
      </c>
      <c r="C30" s="27"/>
      <c r="D30" s="6"/>
      <c r="E30" s="8" t="s">
        <v>38</v>
      </c>
      <c r="F30" s="7"/>
      <c r="G30" s="8"/>
      <c r="H30" s="6"/>
      <c r="I30" s="6"/>
      <c r="J30" s="28">
        <v>3</v>
      </c>
      <c r="K30" s="6">
        <f>0.99-Table1[[#This Row],[H_m]]-0.03*(Table1[[#This Row],[dp_position]]-1)</f>
        <v>0.37999999999999995</v>
      </c>
      <c r="L30" s="6">
        <v>81.933000000000007</v>
      </c>
      <c r="M30" s="6">
        <f>Table1[[#This Row],[bed_elevation_dhhn]]-Table1[[#This Row],[sediment_depth_m]]</f>
        <v>81.553000000000011</v>
      </c>
      <c r="N30">
        <v>82.65</v>
      </c>
      <c r="O30" s="6">
        <f>Table1[[#This Row],[elevation_point1]]-Table1[[#This Row],[bed_elevation_dhhn]]+Table1[[#This Row],[sediment_depth_m]]</f>
        <v>1.0969999999999986</v>
      </c>
      <c r="P30" s="6">
        <f>Table1[[#This Row],[sediment_depth_m]]+Table1[[#This Row],[wl_only_unsat]]</f>
        <v>0.37999999999999995</v>
      </c>
      <c r="Q30" s="6"/>
      <c r="R30" s="6">
        <v>0.28499999999999998</v>
      </c>
      <c r="S30" s="10">
        <v>0.55000000000000004</v>
      </c>
      <c r="T30" s="6">
        <v>2.39</v>
      </c>
      <c r="U30" s="6">
        <v>2.5099999999999998</v>
      </c>
      <c r="V30" s="6">
        <v>2.52</v>
      </c>
      <c r="W30" s="6"/>
      <c r="X30" s="6">
        <f>AVERAGE(Table1[[#This Row],[rep1 (mg/l)]:[rep4 (mg/l)]])</f>
        <v>2.4733333333333332</v>
      </c>
      <c r="Y30" s="10">
        <v>23.4</v>
      </c>
      <c r="Z30" s="6">
        <v>28</v>
      </c>
      <c r="AA30" s="6">
        <v>29.6</v>
      </c>
      <c r="AB30" s="6">
        <v>29.8</v>
      </c>
      <c r="AC30" s="6"/>
      <c r="AD30" s="6">
        <f>AVERAGE(Table1[[#This Row],[rep1 (%)]:[rep4 (%)]])</f>
        <v>29.133333333333336</v>
      </c>
      <c r="AE30" s="10" t="s">
        <v>23</v>
      </c>
      <c r="AG30" s="6">
        <f>(Table1[[#This Row],[idoc_mgl]]-$X$2)/$X$2</f>
        <v>-0.73125679101774721</v>
      </c>
    </row>
    <row r="31" spans="1:33" ht="14.4" customHeight="1" x14ac:dyDescent="0.35">
      <c r="A31" s="6"/>
      <c r="B31" s="6" t="s">
        <v>44</v>
      </c>
      <c r="C31" s="27"/>
      <c r="D31" s="6"/>
      <c r="E31" s="8" t="s">
        <v>38</v>
      </c>
      <c r="F31" s="7"/>
      <c r="G31" s="8"/>
      <c r="H31" s="6"/>
      <c r="I31" s="6"/>
      <c r="J31" s="28">
        <v>1</v>
      </c>
      <c r="K31" s="6">
        <f>0.99-Table1[[#This Row],[H_m]]-0.03*(Table1[[#This Row],[dp_position]]-1)</f>
        <v>0.43999999999999995</v>
      </c>
      <c r="L31" s="6">
        <v>81.933000000000007</v>
      </c>
      <c r="M31" s="6">
        <f>Table1[[#This Row],[bed_elevation_dhhn]]-Table1[[#This Row],[sediment_depth_m]]</f>
        <v>81.493000000000009</v>
      </c>
      <c r="N31">
        <v>82.65</v>
      </c>
      <c r="O31" s="6">
        <f>Table1[[#This Row],[elevation_point1]]-Table1[[#This Row],[bed_elevation_dhhn]]+Table1[[#This Row],[sediment_depth_m]]</f>
        <v>1.1569999999999987</v>
      </c>
      <c r="P31" s="6">
        <f>Table1[[#This Row],[sediment_depth_m]]+Table1[[#This Row],[wl_only_unsat]]</f>
        <v>0.43999999999999995</v>
      </c>
      <c r="Q31" s="6"/>
      <c r="R31" s="6">
        <v>0.28499999999999998</v>
      </c>
      <c r="S31" s="10">
        <v>0.55000000000000004</v>
      </c>
      <c r="T31" s="6">
        <v>2.92</v>
      </c>
      <c r="U31" s="6">
        <v>2.95</v>
      </c>
      <c r="V31" s="6">
        <v>2.98</v>
      </c>
      <c r="W31" s="6"/>
      <c r="X31" s="6">
        <f>AVERAGE(Table1[[#This Row],[rep1 (mg/l)]:[rep4 (mg/l)]])</f>
        <v>2.9499999999999997</v>
      </c>
      <c r="Y31" s="10">
        <v>23.6</v>
      </c>
      <c r="Z31" s="6">
        <v>34.4</v>
      </c>
      <c r="AA31" s="6">
        <v>34.9</v>
      </c>
      <c r="AB31" s="6">
        <v>35.200000000000003</v>
      </c>
      <c r="AC31" s="6"/>
      <c r="AD31" s="6">
        <f>AVERAGE(Table1[[#This Row],[rep1 (%)]:[rep4 (%)]])</f>
        <v>34.833333333333336</v>
      </c>
      <c r="AE31" s="10" t="s">
        <v>23</v>
      </c>
      <c r="AG31" s="6">
        <f>(Table1[[#This Row],[idoc_mgl]]-$X$2)/$X$2</f>
        <v>-0.67946396233248829</v>
      </c>
    </row>
    <row r="32" spans="1:33" ht="14.4" customHeight="1" x14ac:dyDescent="0.35">
      <c r="A32" s="6"/>
      <c r="B32" s="6" t="s">
        <v>45</v>
      </c>
      <c r="C32" s="27"/>
      <c r="D32" s="6"/>
      <c r="E32" s="8">
        <v>474.2</v>
      </c>
      <c r="F32" s="7"/>
      <c r="G32" s="8"/>
      <c r="H32" s="6"/>
      <c r="I32" s="6"/>
      <c r="J32" s="28"/>
      <c r="K32" s="6">
        <v>-0.1</v>
      </c>
      <c r="L32" s="32"/>
      <c r="M32" s="32">
        <f>Table1[[#This Row],[bed_elevation_dhhn]]-Table1[[#This Row],[sediment_depth_m]]</f>
        <v>0.1</v>
      </c>
      <c r="N32" s="33"/>
      <c r="O32" s="32">
        <f>Table1[[#This Row],[elevation_point1]]-Table1[[#This Row],[bed_elevation_dhhn]]+Table1[[#This Row],[sediment_depth_m]]</f>
        <v>-0.1</v>
      </c>
      <c r="P32" s="6">
        <f>Table1[[#This Row],[sediment_depth_m]]+Table1[[#This Row],[wl_only_unsat]]</f>
        <v>-0.1</v>
      </c>
      <c r="Q32" s="6"/>
      <c r="R32" s="6"/>
      <c r="T32" s="6">
        <v>10.32</v>
      </c>
      <c r="U32" s="6">
        <v>10.7</v>
      </c>
      <c r="V32" s="6">
        <v>10.75</v>
      </c>
      <c r="W32" s="6"/>
      <c r="X32" s="6">
        <f>AVERAGE(Table1[[#This Row],[rep1 (mg/l)]:[rep4 (mg/l)]])</f>
        <v>10.59</v>
      </c>
      <c r="Y32" s="10">
        <v>24.8</v>
      </c>
      <c r="Z32" s="6">
        <v>124.8</v>
      </c>
      <c r="AA32" s="6">
        <v>129.80000000000001</v>
      </c>
      <c r="AB32" s="6">
        <v>130.69999999999999</v>
      </c>
      <c r="AC32" s="6"/>
      <c r="AD32" s="6">
        <f>AVERAGE(Table1[[#This Row],[rep1 (%)]:[rep4 (%)]])</f>
        <v>128.43333333333334</v>
      </c>
      <c r="AG32" s="6"/>
    </row>
    <row r="33" spans="1:33" ht="14.4" customHeight="1" x14ac:dyDescent="0.35">
      <c r="A33" s="6"/>
      <c r="B33" s="6" t="s">
        <v>45</v>
      </c>
      <c r="C33" s="27"/>
      <c r="D33" s="6"/>
      <c r="E33" s="8">
        <v>474.2</v>
      </c>
      <c r="F33" s="7"/>
      <c r="G33" s="8"/>
      <c r="H33" s="6"/>
      <c r="I33" s="6"/>
      <c r="J33" s="28"/>
      <c r="K33" s="6">
        <v>-0.6</v>
      </c>
      <c r="L33" s="32"/>
      <c r="M33" s="32">
        <f>Table1[[#This Row],[bed_elevation_dhhn]]-Table1[[#This Row],[sediment_depth_m]]</f>
        <v>0.6</v>
      </c>
      <c r="N33" s="33"/>
      <c r="O33" s="32">
        <f>Table1[[#This Row],[elevation_point1]]-Table1[[#This Row],[bed_elevation_dhhn]]+Table1[[#This Row],[sediment_depth_m]]</f>
        <v>-0.6</v>
      </c>
      <c r="P33" s="6">
        <f>Table1[[#This Row],[sediment_depth_m]]+Table1[[#This Row],[wl_only_unsat]]</f>
        <v>-0.6</v>
      </c>
      <c r="Q33" s="6"/>
      <c r="R33" s="6"/>
      <c r="T33" s="6">
        <v>10.32</v>
      </c>
      <c r="U33" s="6">
        <v>10.7</v>
      </c>
      <c r="V33" s="6">
        <v>10.75</v>
      </c>
      <c r="W33" s="6"/>
      <c r="X33" s="6">
        <f>AVERAGE(Table1[[#This Row],[rep1 (mg/l)]:[rep4 (mg/l)]])</f>
        <v>10.59</v>
      </c>
      <c r="Y33" s="10">
        <v>24.8</v>
      </c>
      <c r="Z33" s="6">
        <v>124.8</v>
      </c>
      <c r="AA33" s="6">
        <v>129.80000000000001</v>
      </c>
      <c r="AB33" s="6">
        <v>130.69999999999999</v>
      </c>
      <c r="AC33" s="6"/>
      <c r="AD33" s="6">
        <f>AVERAGE(Table1[[#This Row],[rep1 (%)]:[rep4 (%)]])</f>
        <v>128.43333333333334</v>
      </c>
      <c r="AG33" s="6"/>
    </row>
    <row r="34" spans="1:33" ht="14.4" customHeight="1" x14ac:dyDescent="0.35">
      <c r="A34" s="6"/>
      <c r="B34" s="6" t="s">
        <v>45</v>
      </c>
      <c r="C34" s="27"/>
      <c r="D34" s="6"/>
      <c r="E34" s="8">
        <v>474.2</v>
      </c>
      <c r="F34" s="7"/>
      <c r="G34" s="8"/>
      <c r="H34" s="6"/>
      <c r="I34" s="6"/>
      <c r="J34" s="28"/>
      <c r="K34" s="6">
        <v>-0.3</v>
      </c>
      <c r="L34" s="32"/>
      <c r="M34" s="32">
        <f>Table1[[#This Row],[bed_elevation_dhhn]]-Table1[[#This Row],[sediment_depth_m]]</f>
        <v>0.3</v>
      </c>
      <c r="N34" s="33"/>
      <c r="O34" s="32">
        <f>Table1[[#This Row],[elevation_point1]]-Table1[[#This Row],[bed_elevation_dhhn]]+Table1[[#This Row],[sediment_depth_m]]</f>
        <v>-0.3</v>
      </c>
      <c r="P34" s="6">
        <f>Table1[[#This Row],[sediment_depth_m]]+Table1[[#This Row],[wl_only_unsat]]</f>
        <v>-0.3</v>
      </c>
      <c r="Q34" s="6"/>
      <c r="R34" s="6"/>
      <c r="T34" s="6">
        <v>10.32</v>
      </c>
      <c r="U34" s="6">
        <v>10.7</v>
      </c>
      <c r="V34" s="6">
        <v>10.75</v>
      </c>
      <c r="W34" s="6"/>
      <c r="X34" s="6">
        <f>AVERAGE(Table1[[#This Row],[rep1 (mg/l)]:[rep4 (mg/l)]])</f>
        <v>10.59</v>
      </c>
      <c r="Y34" s="10">
        <v>24.8</v>
      </c>
      <c r="Z34" s="6">
        <v>124.8</v>
      </c>
      <c r="AA34" s="6">
        <v>129.80000000000001</v>
      </c>
      <c r="AB34" s="6">
        <v>130.69999999999999</v>
      </c>
      <c r="AC34" s="6"/>
      <c r="AD34" s="6">
        <f>AVERAGE(Table1[[#This Row],[rep1 (%)]:[rep4 (%)]])</f>
        <v>128.43333333333334</v>
      </c>
      <c r="AG34" s="6"/>
    </row>
    <row r="35" spans="1:33" ht="14.4" customHeight="1" x14ac:dyDescent="0.35">
      <c r="A35" s="6"/>
      <c r="B35" s="6" t="s">
        <v>45</v>
      </c>
      <c r="C35" s="27"/>
      <c r="D35" s="6"/>
      <c r="E35" s="8">
        <v>474.2</v>
      </c>
      <c r="F35" s="7"/>
      <c r="G35" s="8"/>
      <c r="H35" s="6"/>
      <c r="I35" s="6"/>
      <c r="J35" s="28"/>
      <c r="K35" s="6">
        <v>0</v>
      </c>
      <c r="L35" s="32"/>
      <c r="M35" s="32">
        <f>Table1[[#This Row],[bed_elevation_dhhn]]-Table1[[#This Row],[sediment_depth_m]]</f>
        <v>0</v>
      </c>
      <c r="N35" s="33"/>
      <c r="O35" s="32">
        <f>Table1[[#This Row],[elevation_point1]]-Table1[[#This Row],[bed_elevation_dhhn]]+Table1[[#This Row],[sediment_depth_m]]</f>
        <v>0</v>
      </c>
      <c r="P35" s="6">
        <f>Table1[[#This Row],[sediment_depth_m]]+Table1[[#This Row],[wl_only_unsat]]</f>
        <v>0</v>
      </c>
      <c r="Q35" s="6"/>
      <c r="R35" s="6"/>
      <c r="T35" s="6">
        <v>10.32</v>
      </c>
      <c r="U35" s="6">
        <v>10.7</v>
      </c>
      <c r="V35" s="6">
        <v>10.75</v>
      </c>
      <c r="W35" s="6"/>
      <c r="X35" s="6">
        <f>AVERAGE(Table1[[#This Row],[rep1 (mg/l)]:[rep4 (mg/l)]])</f>
        <v>10.59</v>
      </c>
      <c r="Y35" s="10">
        <v>24.8</v>
      </c>
      <c r="Z35" s="6">
        <v>124.8</v>
      </c>
      <c r="AA35" s="6">
        <v>129.80000000000001</v>
      </c>
      <c r="AB35" s="6">
        <v>130.69999999999999</v>
      </c>
      <c r="AC35" s="6"/>
      <c r="AD35" s="6">
        <f>AVERAGE(Table1[[#This Row],[rep1 (%)]:[rep4 (%)]])</f>
        <v>128.43333333333334</v>
      </c>
      <c r="AG35" s="6"/>
    </row>
    <row r="36" spans="1:33" ht="14.4" customHeight="1" x14ac:dyDescent="0.35">
      <c r="A36" s="6"/>
      <c r="B36" s="6" t="s">
        <v>46</v>
      </c>
      <c r="C36" s="27"/>
      <c r="D36" s="6"/>
      <c r="E36" s="8">
        <v>474.2</v>
      </c>
      <c r="F36" s="7"/>
      <c r="G36" s="8"/>
      <c r="H36" s="6"/>
      <c r="I36" s="6"/>
      <c r="J36" s="28">
        <v>15</v>
      </c>
      <c r="K36" s="6">
        <f>0.99-Table1[[#This Row],[H_m]]-0.03*(Table1[[#This Row],[dp_position]]-1)</f>
        <v>0.44500000000000001</v>
      </c>
      <c r="L36">
        <v>82.450999999999993</v>
      </c>
      <c r="M36" s="6">
        <f>Table1[[#This Row],[bed_elevation_dhhn]]-Table1[[#This Row],[sediment_depth_m]]</f>
        <v>82.006</v>
      </c>
      <c r="N36">
        <v>82.450999999999993</v>
      </c>
      <c r="O36" s="6">
        <f>Table1[[#This Row],[elevation_point1]]-Table1[[#This Row],[bed_elevation_dhhn]]+Table1[[#This Row],[sediment_depth_m]]</f>
        <v>0.44500000000000001</v>
      </c>
      <c r="P36" s="6">
        <f>Table1[[#This Row],[sediment_depth_m]]+Table1[[#This Row],[wl_only_unsat]]</f>
        <v>0</v>
      </c>
      <c r="Q36" s="10">
        <v>-0.44500000000000001</v>
      </c>
      <c r="R36" s="10">
        <v>-0.44500000000000001</v>
      </c>
      <c r="S36" s="10">
        <v>0.125</v>
      </c>
      <c r="T36" s="6">
        <v>4.6900000000000004</v>
      </c>
      <c r="U36" s="6">
        <v>4.9000000000000004</v>
      </c>
      <c r="V36" s="6">
        <v>4.95</v>
      </c>
      <c r="W36" s="6"/>
      <c r="X36" s="6">
        <f>AVERAGE(Table1[[#This Row],[rep1 (mg/l)]:[rep4 (mg/l)]])</f>
        <v>4.8466666666666667</v>
      </c>
      <c r="Y36" s="10">
        <v>21.3</v>
      </c>
      <c r="Z36" s="6">
        <v>53.2</v>
      </c>
      <c r="AA36" s="6">
        <v>55.4</v>
      </c>
      <c r="AB36" s="6">
        <v>56</v>
      </c>
      <c r="AC36" s="6"/>
      <c r="AD36" s="6">
        <f>AVERAGE(Table1[[#This Row],[rep1 (%)]:[rep4 (%)]])</f>
        <v>54.866666666666667</v>
      </c>
      <c r="AE36" s="10" t="s">
        <v>18</v>
      </c>
      <c r="AG36" s="6">
        <f>(Table1[[#This Row],[idoc_mgl]]-$X$35)/$X$35</f>
        <v>-0.54233553666981427</v>
      </c>
    </row>
    <row r="37" spans="1:33" x14ac:dyDescent="0.35">
      <c r="A37" s="6"/>
      <c r="B37" s="6" t="s">
        <v>46</v>
      </c>
      <c r="C37" s="27"/>
      <c r="D37" s="6"/>
      <c r="E37" s="8">
        <v>474.2</v>
      </c>
      <c r="F37" s="7"/>
      <c r="G37" s="8"/>
      <c r="H37" s="6"/>
      <c r="I37" s="6"/>
      <c r="J37" s="28">
        <v>14</v>
      </c>
      <c r="K37" s="6">
        <f>0.99-Table1[[#This Row],[H_m]]-0.03*(Table1[[#This Row],[dp_position]]-1)</f>
        <v>0.47499999999999998</v>
      </c>
      <c r="L37">
        <v>82.450999999999993</v>
      </c>
      <c r="M37" s="6">
        <f>Table1[[#This Row],[bed_elevation_dhhn]]-Table1[[#This Row],[sediment_depth_m]]</f>
        <v>81.975999999999999</v>
      </c>
      <c r="N37">
        <v>82.450999999999993</v>
      </c>
      <c r="O37" s="6">
        <f>Table1[[#This Row],[elevation_point1]]-Table1[[#This Row],[bed_elevation_dhhn]]+Table1[[#This Row],[sediment_depth_m]]</f>
        <v>0.47499999999999998</v>
      </c>
      <c r="P37" s="6">
        <f>Table1[[#This Row],[sediment_depth_m]]+Table1[[#This Row],[wl_only_unsat]]</f>
        <v>2.9999999999999971E-2</v>
      </c>
      <c r="Q37" s="10">
        <v>-0.44500000000000001</v>
      </c>
      <c r="R37" s="10">
        <v>-0.44500000000000001</v>
      </c>
      <c r="S37" s="10">
        <v>0.125</v>
      </c>
      <c r="T37" s="6">
        <v>3.79</v>
      </c>
      <c r="U37" s="6">
        <v>4.0199999999999996</v>
      </c>
      <c r="V37" s="6">
        <v>4.07</v>
      </c>
      <c r="W37" s="6"/>
      <c r="X37" s="6">
        <f>AVERAGE(Table1[[#This Row],[rep1 (mg/l)]:[rep4 (mg/l)]])</f>
        <v>3.9599999999999995</v>
      </c>
      <c r="Y37" s="10">
        <v>21.4</v>
      </c>
      <c r="Z37" s="6">
        <v>43.2</v>
      </c>
      <c r="AA37" s="6">
        <v>45.4</v>
      </c>
      <c r="AB37" s="6">
        <v>46</v>
      </c>
      <c r="AC37" s="6"/>
      <c r="AD37" s="6">
        <f>AVERAGE(Table1[[#This Row],[rep1 (%)]:[rep4 (%)]])</f>
        <v>44.866666666666667</v>
      </c>
      <c r="AE37" s="10" t="s">
        <v>18</v>
      </c>
      <c r="AG37" s="6">
        <f>(Table1[[#This Row],[idoc_mgl]]-$X$35)/$X$35</f>
        <v>-0.6260623229461757</v>
      </c>
    </row>
    <row r="38" spans="1:33" x14ac:dyDescent="0.35">
      <c r="A38" s="6"/>
      <c r="B38" s="6" t="s">
        <v>46</v>
      </c>
      <c r="C38" s="27"/>
      <c r="D38" s="6"/>
      <c r="E38" s="8">
        <v>474.2</v>
      </c>
      <c r="F38" s="7"/>
      <c r="G38" s="8"/>
      <c r="H38" s="6"/>
      <c r="I38" s="6"/>
      <c r="J38" s="28">
        <v>13</v>
      </c>
      <c r="K38" s="6">
        <f>0.99-Table1[[#This Row],[H_m]]-0.03*(Table1[[#This Row],[dp_position]]-1)</f>
        <v>0.505</v>
      </c>
      <c r="L38">
        <v>82.450999999999993</v>
      </c>
      <c r="M38" s="6">
        <f>Table1[[#This Row],[bed_elevation_dhhn]]-Table1[[#This Row],[sediment_depth_m]]</f>
        <v>81.945999999999998</v>
      </c>
      <c r="N38">
        <v>82.450999999999993</v>
      </c>
      <c r="O38" s="6">
        <f>Table1[[#This Row],[elevation_point1]]-Table1[[#This Row],[bed_elevation_dhhn]]+Table1[[#This Row],[sediment_depth_m]]</f>
        <v>0.505</v>
      </c>
      <c r="P38" s="6">
        <f>Table1[[#This Row],[sediment_depth_m]]+Table1[[#This Row],[wl_only_unsat]]</f>
        <v>0.06</v>
      </c>
      <c r="Q38" s="10">
        <v>-0.44500000000000001</v>
      </c>
      <c r="R38" s="10">
        <v>-0.44500000000000001</v>
      </c>
      <c r="S38" s="10">
        <v>0.125</v>
      </c>
      <c r="T38" s="6">
        <v>3.29</v>
      </c>
      <c r="U38" s="6">
        <v>3.5</v>
      </c>
      <c r="V38" s="6">
        <v>3.56</v>
      </c>
      <c r="W38" s="6"/>
      <c r="X38" s="6">
        <f>AVERAGE(Table1[[#This Row],[rep1 (mg/l)]:[rep4 (mg/l)]])</f>
        <v>3.4499999999999997</v>
      </c>
      <c r="Y38" s="10">
        <v>21.3</v>
      </c>
      <c r="Z38" s="6">
        <v>8.9</v>
      </c>
      <c r="AA38" s="6">
        <v>1.4</v>
      </c>
      <c r="AB38" s="6">
        <v>1</v>
      </c>
      <c r="AC38" s="6"/>
      <c r="AD38" s="6">
        <f>AVERAGE(Table1[[#This Row],[rep1 (%)]:[rep4 (%)]])</f>
        <v>3.7666666666666671</v>
      </c>
      <c r="AE38" s="10" t="s">
        <v>18</v>
      </c>
      <c r="AG38" s="6">
        <f>(Table1[[#This Row],[idoc_mgl]]-$X$35)/$X$35</f>
        <v>-0.67422096317280455</v>
      </c>
    </row>
    <row r="39" spans="1:33" x14ac:dyDescent="0.35">
      <c r="A39" s="6"/>
      <c r="B39" s="6" t="s">
        <v>46</v>
      </c>
      <c r="C39" s="27"/>
      <c r="D39" s="6"/>
      <c r="E39" s="8">
        <v>474.2</v>
      </c>
      <c r="F39" s="7"/>
      <c r="G39" s="8"/>
      <c r="H39" s="6"/>
      <c r="I39" s="6"/>
      <c r="J39" s="28">
        <v>12</v>
      </c>
      <c r="K39" s="6">
        <f>0.99-Table1[[#This Row],[H_m]]-0.03*(Table1[[#This Row],[dp_position]]-1)</f>
        <v>0.53500000000000003</v>
      </c>
      <c r="L39">
        <v>82.450999999999993</v>
      </c>
      <c r="M39" s="6">
        <f>Table1[[#This Row],[bed_elevation_dhhn]]-Table1[[#This Row],[sediment_depth_m]]</f>
        <v>81.915999999999997</v>
      </c>
      <c r="N39">
        <v>82.450999999999993</v>
      </c>
      <c r="O39" s="6">
        <f>Table1[[#This Row],[elevation_point1]]-Table1[[#This Row],[bed_elevation_dhhn]]+Table1[[#This Row],[sediment_depth_m]]</f>
        <v>0.53500000000000003</v>
      </c>
      <c r="P39" s="6">
        <f>Table1[[#This Row],[sediment_depth_m]]+Table1[[#This Row],[wl_only_unsat]]</f>
        <v>9.0000000000000024E-2</v>
      </c>
      <c r="Q39" s="10">
        <v>-0.44500000000000001</v>
      </c>
      <c r="R39" s="10">
        <v>-0.44500000000000001</v>
      </c>
      <c r="S39" s="10">
        <v>0.125</v>
      </c>
      <c r="T39" s="6">
        <v>2.68</v>
      </c>
      <c r="U39" s="6">
        <v>2.81</v>
      </c>
      <c r="V39" s="6">
        <v>2.95</v>
      </c>
      <c r="W39" s="6"/>
      <c r="X39" s="6">
        <f>AVERAGE(Table1[[#This Row],[rep1 (mg/l)]:[rep4 (mg/l)]])</f>
        <v>2.8133333333333339</v>
      </c>
      <c r="Y39" s="10">
        <v>21.6</v>
      </c>
      <c r="Z39" s="6">
        <v>30.5</v>
      </c>
      <c r="AA39" s="6">
        <v>31.8</v>
      </c>
      <c r="AB39" s="6">
        <v>33.299999999999997</v>
      </c>
      <c r="AC39" s="6"/>
      <c r="AD39" s="6">
        <f>AVERAGE(Table1[[#This Row],[rep1 (%)]:[rep4 (%)]])</f>
        <v>31.866666666666664</v>
      </c>
      <c r="AE39" s="10" t="s">
        <v>18</v>
      </c>
      <c r="AG39" s="6">
        <f>(Table1[[#This Row],[idoc_mgl]]-$X$35)/$X$35</f>
        <v>-0.734340572867485</v>
      </c>
    </row>
    <row r="40" spans="1:33" x14ac:dyDescent="0.35">
      <c r="A40" s="6"/>
      <c r="B40" s="6" t="s">
        <v>46</v>
      </c>
      <c r="C40" s="27"/>
      <c r="D40" s="6"/>
      <c r="E40" s="8">
        <v>474.2</v>
      </c>
      <c r="F40" s="7"/>
      <c r="G40" s="8"/>
      <c r="H40" s="6"/>
      <c r="I40" s="6"/>
      <c r="J40" s="28">
        <v>10</v>
      </c>
      <c r="K40" s="6">
        <f>0.99-Table1[[#This Row],[H_m]]-0.03*(Table1[[#This Row],[dp_position]]-1)</f>
        <v>0.59499999999999997</v>
      </c>
      <c r="L40">
        <v>82.450999999999993</v>
      </c>
      <c r="M40" s="6">
        <f>Table1[[#This Row],[bed_elevation_dhhn]]-Table1[[#This Row],[sediment_depth_m]]</f>
        <v>81.855999999999995</v>
      </c>
      <c r="N40">
        <v>82.450999999999993</v>
      </c>
      <c r="O40" s="6">
        <f>Table1[[#This Row],[elevation_point1]]-Table1[[#This Row],[bed_elevation_dhhn]]+Table1[[#This Row],[sediment_depth_m]]</f>
        <v>0.59499999999999997</v>
      </c>
      <c r="P40" s="6">
        <f>Table1[[#This Row],[sediment_depth_m]]+Table1[[#This Row],[wl_only_unsat]]</f>
        <v>0.14999999999999997</v>
      </c>
      <c r="Q40" s="10">
        <v>-0.44500000000000001</v>
      </c>
      <c r="R40" s="10">
        <v>-0.44500000000000001</v>
      </c>
      <c r="S40" s="10">
        <v>0.125</v>
      </c>
      <c r="T40" s="6">
        <v>1.63</v>
      </c>
      <c r="U40" s="6">
        <v>1.3</v>
      </c>
      <c r="V40" s="6">
        <v>1.58</v>
      </c>
      <c r="W40" s="6"/>
      <c r="X40" s="6">
        <f>AVERAGE(Table1[[#This Row],[rep1 (mg/l)]:[rep4 (mg/l)]])</f>
        <v>1.5033333333333332</v>
      </c>
      <c r="Y40" s="10">
        <v>21.8</v>
      </c>
      <c r="Z40" s="6">
        <v>18.3</v>
      </c>
      <c r="AA40" s="6">
        <v>14.8</v>
      </c>
      <c r="AB40" s="6">
        <v>17.8</v>
      </c>
      <c r="AC40" s="6"/>
      <c r="AD40" s="6">
        <f>AVERAGE(Table1[[#This Row],[rep1 (%)]:[rep4 (%)]])</f>
        <v>16.966666666666669</v>
      </c>
      <c r="AE40" s="10" t="s">
        <v>18</v>
      </c>
      <c r="AG40" s="6">
        <f>(Table1[[#This Row],[idoc_mgl]]-$X$35)/$X$35</f>
        <v>-0.85804217815549255</v>
      </c>
    </row>
    <row r="41" spans="1:33" x14ac:dyDescent="0.35">
      <c r="A41" s="6"/>
      <c r="B41" s="6" t="s">
        <v>46</v>
      </c>
      <c r="C41" s="27"/>
      <c r="D41" s="6"/>
      <c r="E41" s="8">
        <v>474.2</v>
      </c>
      <c r="F41" s="7"/>
      <c r="G41" s="8"/>
      <c r="H41" s="6"/>
      <c r="I41" s="6"/>
      <c r="J41" s="28">
        <v>9</v>
      </c>
      <c r="K41" s="6">
        <f>0.99-Table1[[#This Row],[H_m]]-0.03*(Table1[[#This Row],[dp_position]]-1)</f>
        <v>0.625</v>
      </c>
      <c r="L41">
        <v>82.450999999999993</v>
      </c>
      <c r="M41" s="6">
        <f>Table1[[#This Row],[bed_elevation_dhhn]]-Table1[[#This Row],[sediment_depth_m]]</f>
        <v>81.825999999999993</v>
      </c>
      <c r="N41">
        <v>82.450999999999993</v>
      </c>
      <c r="O41" s="6">
        <f>Table1[[#This Row],[elevation_point1]]-Table1[[#This Row],[bed_elevation_dhhn]]+Table1[[#This Row],[sediment_depth_m]]</f>
        <v>0.625</v>
      </c>
      <c r="P41" s="6">
        <f>Table1[[#This Row],[sediment_depth_m]]+Table1[[#This Row],[wl_only_unsat]]</f>
        <v>0.18</v>
      </c>
      <c r="Q41" s="10">
        <v>-0.44500000000000001</v>
      </c>
      <c r="R41" s="10">
        <v>-0.44500000000000001</v>
      </c>
      <c r="S41" s="10">
        <v>0.125</v>
      </c>
      <c r="T41" s="6">
        <v>0.64</v>
      </c>
      <c r="U41" s="6">
        <v>0.64</v>
      </c>
      <c r="V41" s="6">
        <v>0.79</v>
      </c>
      <c r="W41" s="6"/>
      <c r="X41" s="6">
        <f>AVERAGE(Table1[[#This Row],[rep1 (mg/l)]:[rep4 (mg/l)]])</f>
        <v>0.69000000000000006</v>
      </c>
      <c r="Y41" s="10">
        <v>21.3</v>
      </c>
      <c r="Z41" s="6">
        <v>7.2</v>
      </c>
      <c r="AA41" s="6">
        <v>7.3</v>
      </c>
      <c r="AB41" s="6">
        <v>8.9</v>
      </c>
      <c r="AC41" s="6"/>
      <c r="AD41" s="6">
        <f>AVERAGE(Table1[[#This Row],[rep1 (%)]:[rep4 (%)]])</f>
        <v>7.8</v>
      </c>
      <c r="AE41" s="10" t="s">
        <v>18</v>
      </c>
      <c r="AG41" s="6">
        <f>(Table1[[#This Row],[idoc_mgl]]-$X$35)/$X$35</f>
        <v>-0.93484419263456098</v>
      </c>
    </row>
    <row r="42" spans="1:33" x14ac:dyDescent="0.35">
      <c r="A42" s="6"/>
      <c r="B42" s="6" t="s">
        <v>46</v>
      </c>
      <c r="C42" s="27"/>
      <c r="D42" s="6"/>
      <c r="E42" s="8">
        <v>474.2</v>
      </c>
      <c r="F42" s="7"/>
      <c r="G42" s="8"/>
      <c r="H42" s="6"/>
      <c r="I42" s="6"/>
      <c r="J42" s="28">
        <v>7</v>
      </c>
      <c r="K42" s="6">
        <f>0.99-Table1[[#This Row],[H_m]]-0.03*(Table1[[#This Row],[dp_position]]-1)</f>
        <v>0.68500000000000005</v>
      </c>
      <c r="L42">
        <v>82.450999999999993</v>
      </c>
      <c r="M42" s="6">
        <f>Table1[[#This Row],[bed_elevation_dhhn]]-Table1[[#This Row],[sediment_depth_m]]</f>
        <v>81.765999999999991</v>
      </c>
      <c r="N42">
        <v>82.450999999999993</v>
      </c>
      <c r="O42" s="6">
        <f>Table1[[#This Row],[elevation_point1]]-Table1[[#This Row],[bed_elevation_dhhn]]+Table1[[#This Row],[sediment_depth_m]]</f>
        <v>0.68500000000000005</v>
      </c>
      <c r="P42" s="6">
        <f>Table1[[#This Row],[sediment_depth_m]]+Table1[[#This Row],[wl_only_unsat]]</f>
        <v>0.24000000000000005</v>
      </c>
      <c r="Q42" s="10">
        <v>-0.44500000000000001</v>
      </c>
      <c r="R42" s="10">
        <v>-0.44500000000000001</v>
      </c>
      <c r="S42" s="10">
        <v>0.125</v>
      </c>
      <c r="T42" s="6">
        <v>0.25</v>
      </c>
      <c r="U42" s="6">
        <v>0.31</v>
      </c>
      <c r="V42" s="6">
        <v>0.33</v>
      </c>
      <c r="W42" s="6"/>
      <c r="X42" s="6">
        <f>AVERAGE(Table1[[#This Row],[rep1 (mg/l)]:[rep4 (mg/l)]])</f>
        <v>0.29666666666666669</v>
      </c>
      <c r="Y42" s="10">
        <v>21.2</v>
      </c>
      <c r="Z42" s="6">
        <v>2.8</v>
      </c>
      <c r="AA42" s="6">
        <v>3.6</v>
      </c>
      <c r="AB42" s="6">
        <v>3.7</v>
      </c>
      <c r="AC42" s="6"/>
      <c r="AD42" s="6">
        <f>AVERAGE(Table1[[#This Row],[rep1 (%)]:[rep4 (%)]])</f>
        <v>3.3666666666666671</v>
      </c>
      <c r="AE42" s="10" t="s">
        <v>18</v>
      </c>
      <c r="AG42" s="6">
        <f>(Table1[[#This Row],[idoc_mgl]]-$X$35)/$X$35</f>
        <v>-0.97198615045640535</v>
      </c>
    </row>
    <row r="43" spans="1:33" x14ac:dyDescent="0.35">
      <c r="A43" s="6"/>
      <c r="B43" s="6" t="s">
        <v>46</v>
      </c>
      <c r="C43" s="27"/>
      <c r="D43" s="6"/>
      <c r="E43" s="8">
        <v>474.2</v>
      </c>
      <c r="F43" s="7"/>
      <c r="G43" s="8"/>
      <c r="H43" s="6"/>
      <c r="I43" s="6"/>
      <c r="J43" s="28">
        <v>5</v>
      </c>
      <c r="K43" s="6">
        <f>0.99-Table1[[#This Row],[H_m]]-0.03*(Table1[[#This Row],[dp_position]]-1)</f>
        <v>0.745</v>
      </c>
      <c r="L43">
        <v>82.450999999999993</v>
      </c>
      <c r="M43" s="6">
        <f>Table1[[#This Row],[bed_elevation_dhhn]]-Table1[[#This Row],[sediment_depth_m]]</f>
        <v>81.705999999999989</v>
      </c>
      <c r="N43">
        <v>82.450999999999993</v>
      </c>
      <c r="O43" s="6">
        <f>Table1[[#This Row],[elevation_point1]]-Table1[[#This Row],[bed_elevation_dhhn]]+Table1[[#This Row],[sediment_depth_m]]</f>
        <v>0.745</v>
      </c>
      <c r="P43" s="6">
        <f>Table1[[#This Row],[sediment_depth_m]]+Table1[[#This Row],[wl_only_unsat]]</f>
        <v>0.3</v>
      </c>
      <c r="Q43" s="10">
        <v>-0.44500000000000001</v>
      </c>
      <c r="R43" s="10">
        <v>-0.44500000000000001</v>
      </c>
      <c r="S43" s="10">
        <v>0.125</v>
      </c>
      <c r="T43" s="6">
        <v>0.03</v>
      </c>
      <c r="U43" s="6"/>
      <c r="V43" s="6"/>
      <c r="W43" s="6"/>
      <c r="X43" s="6">
        <f>AVERAGE(Table1[[#This Row],[rep1 (mg/l)]:[rep4 (mg/l)]])</f>
        <v>0.03</v>
      </c>
      <c r="Y43" s="10">
        <v>21.4</v>
      </c>
      <c r="Z43" s="6">
        <v>0.4</v>
      </c>
      <c r="AA43" s="6"/>
      <c r="AB43" s="6"/>
      <c r="AC43" s="6"/>
      <c r="AD43" s="6">
        <f>AVERAGE(Table1[[#This Row],[rep1 (%)]:[rep4 (%)]])</f>
        <v>0.4</v>
      </c>
      <c r="AE43" s="10" t="s">
        <v>18</v>
      </c>
      <c r="AG43" s="6">
        <f>(Table1[[#This Row],[idoc_mgl]]-$X$35)/$X$35</f>
        <v>-0.99716713881019836</v>
      </c>
    </row>
    <row r="44" spans="1:33" x14ac:dyDescent="0.35">
      <c r="A44" s="6"/>
      <c r="B44" s="6" t="s">
        <v>46</v>
      </c>
      <c r="C44" s="27"/>
      <c r="D44" s="6"/>
      <c r="E44" s="8">
        <v>474.2</v>
      </c>
      <c r="F44" s="7"/>
      <c r="G44" s="8"/>
      <c r="H44" s="6"/>
      <c r="I44" s="6"/>
      <c r="J44" s="28">
        <v>3</v>
      </c>
      <c r="K44" s="6">
        <f>0.99-Table1[[#This Row],[H_m]]-0.03*(Table1[[#This Row],[dp_position]]-1)</f>
        <v>0.80499999999999994</v>
      </c>
      <c r="L44">
        <v>82.450999999999993</v>
      </c>
      <c r="M44" s="6">
        <f>Table1[[#This Row],[bed_elevation_dhhn]]-Table1[[#This Row],[sediment_depth_m]]</f>
        <v>81.645999999999987</v>
      </c>
      <c r="N44">
        <v>82.450999999999993</v>
      </c>
      <c r="O44" s="6">
        <f>Table1[[#This Row],[elevation_point1]]-Table1[[#This Row],[bed_elevation_dhhn]]+Table1[[#This Row],[sediment_depth_m]]</f>
        <v>0.80499999999999994</v>
      </c>
      <c r="P44" s="6">
        <f>Table1[[#This Row],[sediment_depth_m]]+Table1[[#This Row],[wl_only_unsat]]</f>
        <v>0.35999999999999993</v>
      </c>
      <c r="Q44" s="10">
        <v>-0.44500000000000001</v>
      </c>
      <c r="R44" s="10">
        <v>-0.44500000000000001</v>
      </c>
      <c r="S44" s="10">
        <v>0.125</v>
      </c>
      <c r="T44" s="6">
        <v>0.03</v>
      </c>
      <c r="U44" s="6"/>
      <c r="V44" s="6"/>
      <c r="W44" s="6"/>
      <c r="X44" s="6">
        <f>AVERAGE(Table1[[#This Row],[rep1 (mg/l)]:[rep4 (mg/l)]])</f>
        <v>0.03</v>
      </c>
      <c r="Y44" s="10">
        <v>21.4</v>
      </c>
      <c r="Z44" s="6">
        <v>0.3</v>
      </c>
      <c r="AA44" s="6"/>
      <c r="AB44" s="6"/>
      <c r="AC44" s="6"/>
      <c r="AD44" s="6">
        <f>AVERAGE(Table1[[#This Row],[rep1 (%)]:[rep4 (%)]])</f>
        <v>0.3</v>
      </c>
      <c r="AE44" s="10" t="s">
        <v>18</v>
      </c>
      <c r="AG44" s="6">
        <f>(Table1[[#This Row],[idoc_mgl]]-$X$35)/$X$35</f>
        <v>-0.99716713881019836</v>
      </c>
    </row>
    <row r="45" spans="1:33" x14ac:dyDescent="0.35">
      <c r="A45" s="6"/>
      <c r="B45" s="6" t="s">
        <v>46</v>
      </c>
      <c r="C45" s="6"/>
      <c r="D45" s="6"/>
      <c r="E45" s="8">
        <v>474.2</v>
      </c>
      <c r="F45" s="7"/>
      <c r="G45" s="8"/>
      <c r="H45" s="6"/>
      <c r="I45" s="6"/>
      <c r="J45" s="28">
        <v>2</v>
      </c>
      <c r="K45" s="6">
        <f>0.99-Table1[[#This Row],[H_m]]-0.03*(Table1[[#This Row],[dp_position]]-1)</f>
        <v>0.83499999999999996</v>
      </c>
      <c r="L45">
        <v>82.450999999999993</v>
      </c>
      <c r="M45" s="6">
        <f>Table1[[#This Row],[bed_elevation_dhhn]]-Table1[[#This Row],[sediment_depth_m]]</f>
        <v>81.616</v>
      </c>
      <c r="N45">
        <v>82.450999999999993</v>
      </c>
      <c r="O45" s="6">
        <f>Table1[[#This Row],[elevation_point1]]-Table1[[#This Row],[bed_elevation_dhhn]]+Table1[[#This Row],[sediment_depth_m]]</f>
        <v>0.83499999999999996</v>
      </c>
      <c r="P45" s="6">
        <f>Table1[[#This Row],[sediment_depth_m]]+Table1[[#This Row],[wl_only_unsat]]</f>
        <v>0.38999999999999996</v>
      </c>
      <c r="Q45" s="10">
        <v>-0.44500000000000001</v>
      </c>
      <c r="R45" s="10">
        <v>-0.44500000000000001</v>
      </c>
      <c r="S45" s="10">
        <v>0.125</v>
      </c>
      <c r="T45" s="6">
        <v>0.8</v>
      </c>
      <c r="U45" s="6">
        <v>0.13</v>
      </c>
      <c r="V45" s="6">
        <v>0.09</v>
      </c>
      <c r="W45" s="6"/>
      <c r="X45" s="6">
        <f>AVERAGE(Table1[[#This Row],[rep1 (mg/l)]:[rep4 (mg/l)]])</f>
        <v>0.34</v>
      </c>
      <c r="Y45" s="10">
        <v>23.6</v>
      </c>
      <c r="Z45" s="6">
        <v>8.9</v>
      </c>
      <c r="AA45" s="6">
        <v>1.4</v>
      </c>
      <c r="AB45" s="6">
        <v>1</v>
      </c>
      <c r="AC45" s="6"/>
      <c r="AD45" s="6">
        <f>AVERAGE(Table1[[#This Row],[rep1 (%)]:[rep4 (%)]])</f>
        <v>3.7666666666666671</v>
      </c>
      <c r="AE45" s="10" t="s">
        <v>18</v>
      </c>
      <c r="AG45" s="6">
        <f>(Table1[[#This Row],[idoc_mgl]]-$X$35)/$X$35</f>
        <v>-0.9678942398489141</v>
      </c>
    </row>
    <row r="46" spans="1:33" x14ac:dyDescent="0.35">
      <c r="A46" s="6"/>
      <c r="B46" s="6" t="s">
        <v>47</v>
      </c>
      <c r="C46" s="6"/>
      <c r="D46" s="6"/>
      <c r="E46" s="8">
        <v>474.2</v>
      </c>
      <c r="F46" s="7"/>
      <c r="G46" s="8"/>
      <c r="H46" s="6"/>
      <c r="I46" s="6"/>
      <c r="J46" s="28">
        <v>15</v>
      </c>
      <c r="K46" s="6">
        <f>0.99-Table1[[#This Row],[H_m]]-0.03*(Table1[[#This Row],[dp_position]]-1)</f>
        <v>8.500000000000002E-2</v>
      </c>
      <c r="L46" s="6">
        <v>81.968000000000004</v>
      </c>
      <c r="M46" s="6">
        <f>Table1[[#This Row],[bed_elevation_dhhn]]-Table1[[#This Row],[sediment_depth_m]]</f>
        <v>81.88300000000001</v>
      </c>
      <c r="N46">
        <v>82.450999999999993</v>
      </c>
      <c r="O46" s="6">
        <f>Table1[[#This Row],[elevation_point1]]-Table1[[#This Row],[bed_elevation_dhhn]]+Table1[[#This Row],[sediment_depth_m]]</f>
        <v>0.56799999999998985</v>
      </c>
      <c r="P46" s="6">
        <f>Table1[[#This Row],[sediment_depth_m]]+Table1[[#This Row],[wl_only_unsat]]</f>
        <v>8.500000000000002E-2</v>
      </c>
      <c r="Q46" s="6"/>
      <c r="R46" s="10">
        <v>9.5000000000000001E-2</v>
      </c>
      <c r="S46" s="10">
        <v>0.48499999999999999</v>
      </c>
      <c r="T46" s="6">
        <v>0.23</v>
      </c>
      <c r="U46" s="6">
        <v>0.16</v>
      </c>
      <c r="V46" s="6">
        <v>0.14000000000000001</v>
      </c>
      <c r="W46" s="6"/>
      <c r="X46" s="6">
        <f>AVERAGE(Table1[[#This Row],[rep1 (mg/l)]:[rep4 (mg/l)]])</f>
        <v>0.17666666666666667</v>
      </c>
      <c r="Y46" s="10">
        <v>25.1</v>
      </c>
      <c r="Z46" s="6">
        <v>2.7</v>
      </c>
      <c r="AA46" s="6">
        <v>2</v>
      </c>
      <c r="AB46" s="6">
        <v>1.7</v>
      </c>
      <c r="AC46" s="6"/>
      <c r="AD46" s="6">
        <f>AVERAGE(Table1[[#This Row],[rep1 (%)]:[rep4 (%)]])</f>
        <v>2.1333333333333333</v>
      </c>
      <c r="AE46" s="10" t="s">
        <v>23</v>
      </c>
      <c r="AG46" s="6">
        <f>(Table1[[#This Row],[idoc_mgl]]-$X$35)/$X$35</f>
        <v>-0.98331759521561224</v>
      </c>
    </row>
    <row r="47" spans="1:33" x14ac:dyDescent="0.35">
      <c r="A47" s="6"/>
      <c r="B47" s="6" t="s">
        <v>47</v>
      </c>
      <c r="C47" s="6"/>
      <c r="D47" s="6"/>
      <c r="E47" s="8">
        <v>474.2</v>
      </c>
      <c r="F47" s="7"/>
      <c r="G47" s="8"/>
      <c r="H47" s="6"/>
      <c r="I47" s="6"/>
      <c r="J47" s="28">
        <v>13</v>
      </c>
      <c r="K47" s="6">
        <f>0.99-Table1[[#This Row],[H_m]]-0.03*(Table1[[#This Row],[dp_position]]-1)</f>
        <v>0.14500000000000002</v>
      </c>
      <c r="L47" s="6">
        <v>81.968000000000004</v>
      </c>
      <c r="M47" s="6">
        <f>Table1[[#This Row],[bed_elevation_dhhn]]-Table1[[#This Row],[sediment_depth_m]]</f>
        <v>81.823000000000008</v>
      </c>
      <c r="N47">
        <v>82.450999999999993</v>
      </c>
      <c r="O47" s="6">
        <f>Table1[[#This Row],[elevation_point1]]-Table1[[#This Row],[bed_elevation_dhhn]]+Table1[[#This Row],[sediment_depth_m]]</f>
        <v>0.6279999999999899</v>
      </c>
      <c r="P47" s="6">
        <f>Table1[[#This Row],[sediment_depth_m]]+Table1[[#This Row],[wl_only_unsat]]</f>
        <v>0.14500000000000002</v>
      </c>
      <c r="Q47" s="6"/>
      <c r="R47" s="10">
        <v>9.5000000000000001E-2</v>
      </c>
      <c r="S47" s="10">
        <v>0.48499999999999999</v>
      </c>
      <c r="T47" s="6">
        <v>0.22</v>
      </c>
      <c r="U47" s="6">
        <v>0.22</v>
      </c>
      <c r="V47" s="6">
        <v>0.21</v>
      </c>
      <c r="W47" s="6"/>
      <c r="X47" s="6">
        <f>AVERAGE(Table1[[#This Row],[rep1 (mg/l)]:[rep4 (mg/l)]])</f>
        <v>0.21666666666666667</v>
      </c>
      <c r="Y47" s="10">
        <v>24.9</v>
      </c>
      <c r="Z47" s="6">
        <v>2.6</v>
      </c>
      <c r="AA47" s="6">
        <v>2.6</v>
      </c>
      <c r="AB47" s="6">
        <v>2.5</v>
      </c>
      <c r="AC47" s="6"/>
      <c r="AD47" s="6">
        <f>AVERAGE(Table1[[#This Row],[rep1 (%)]:[rep4 (%)]])</f>
        <v>2.5666666666666669</v>
      </c>
      <c r="AE47" s="10" t="s">
        <v>23</v>
      </c>
      <c r="AG47" s="6">
        <f>(Table1[[#This Row],[idoc_mgl]]-$X$35)/$X$35</f>
        <v>-0.97954044696254328</v>
      </c>
    </row>
    <row r="48" spans="1:33" x14ac:dyDescent="0.35">
      <c r="A48" s="6"/>
      <c r="B48" s="6" t="s">
        <v>47</v>
      </c>
      <c r="C48" s="6"/>
      <c r="D48" s="6"/>
      <c r="E48" s="8">
        <v>474.2</v>
      </c>
      <c r="F48" s="7"/>
      <c r="G48" s="8"/>
      <c r="H48" s="6"/>
      <c r="I48" s="6"/>
      <c r="J48" s="28">
        <v>11</v>
      </c>
      <c r="K48" s="6">
        <f>0.99-Table1[[#This Row],[H_m]]-0.03*(Table1[[#This Row],[dp_position]]-1)</f>
        <v>0.20500000000000002</v>
      </c>
      <c r="L48" s="6">
        <v>81.968000000000004</v>
      </c>
      <c r="M48" s="6">
        <f>Table1[[#This Row],[bed_elevation_dhhn]]-Table1[[#This Row],[sediment_depth_m]]</f>
        <v>81.763000000000005</v>
      </c>
      <c r="N48">
        <v>82.450999999999993</v>
      </c>
      <c r="O48" s="6">
        <f>Table1[[#This Row],[elevation_point1]]-Table1[[#This Row],[bed_elevation_dhhn]]+Table1[[#This Row],[sediment_depth_m]]</f>
        <v>0.68799999999998995</v>
      </c>
      <c r="P48" s="6">
        <f>Table1[[#This Row],[sediment_depth_m]]+Table1[[#This Row],[wl_only_unsat]]</f>
        <v>0.20500000000000002</v>
      </c>
      <c r="Q48" s="6"/>
      <c r="R48" s="10">
        <v>9.5000000000000001E-2</v>
      </c>
      <c r="S48" s="10">
        <v>0.48499999999999999</v>
      </c>
      <c r="T48" s="6">
        <v>1.21</v>
      </c>
      <c r="U48" s="6">
        <v>1.18</v>
      </c>
      <c r="V48" s="6">
        <v>1.07</v>
      </c>
      <c r="W48" s="6"/>
      <c r="X48" s="6">
        <f>AVERAGE(Table1[[#This Row],[rep1 (mg/l)]:[rep4 (mg/l)]])</f>
        <v>1.1533333333333333</v>
      </c>
      <c r="Y48" s="10">
        <v>25</v>
      </c>
      <c r="Z48" s="6">
        <v>14.7</v>
      </c>
      <c r="AA48" s="6">
        <v>14.3</v>
      </c>
      <c r="AB48" s="6">
        <v>13.1</v>
      </c>
      <c r="AC48" s="6"/>
      <c r="AD48" s="6">
        <f>AVERAGE(Table1[[#This Row],[rep1 (%)]:[rep4 (%)]])</f>
        <v>14.033333333333333</v>
      </c>
      <c r="AE48" s="10" t="s">
        <v>23</v>
      </c>
      <c r="AG48" s="6">
        <f>(Table1[[#This Row],[idoc_mgl]]-$X$35)/$X$35</f>
        <v>-0.89109222536984589</v>
      </c>
    </row>
    <row r="49" spans="1:33" x14ac:dyDescent="0.35">
      <c r="A49" s="6"/>
      <c r="B49" s="6" t="s">
        <v>47</v>
      </c>
      <c r="C49" s="6"/>
      <c r="D49" s="6"/>
      <c r="E49" s="8">
        <v>474.2</v>
      </c>
      <c r="F49" s="7"/>
      <c r="G49" s="8"/>
      <c r="H49" s="6"/>
      <c r="I49" s="6"/>
      <c r="J49" s="28">
        <v>9</v>
      </c>
      <c r="K49" s="6">
        <f>0.99-Table1[[#This Row],[H_m]]-0.03*(Table1[[#This Row],[dp_position]]-1)</f>
        <v>0.26500000000000001</v>
      </c>
      <c r="L49" s="6">
        <v>81.968000000000004</v>
      </c>
      <c r="M49" s="6">
        <f>Table1[[#This Row],[bed_elevation_dhhn]]-Table1[[#This Row],[sediment_depth_m]]</f>
        <v>81.703000000000003</v>
      </c>
      <c r="N49">
        <v>82.450999999999993</v>
      </c>
      <c r="O49" s="6">
        <f>Table1[[#This Row],[elevation_point1]]-Table1[[#This Row],[bed_elevation_dhhn]]+Table1[[#This Row],[sediment_depth_m]]</f>
        <v>0.7479999999999899</v>
      </c>
      <c r="P49" s="6">
        <f>Table1[[#This Row],[sediment_depth_m]]+Table1[[#This Row],[wl_only_unsat]]</f>
        <v>0.26500000000000001</v>
      </c>
      <c r="Q49" s="6"/>
      <c r="R49" s="10">
        <v>9.5000000000000001E-2</v>
      </c>
      <c r="S49" s="10">
        <v>0.48499999999999999</v>
      </c>
      <c r="T49" s="6">
        <v>1.22</v>
      </c>
      <c r="U49" s="6">
        <v>1.1000000000000001</v>
      </c>
      <c r="V49" s="6">
        <v>1.03</v>
      </c>
      <c r="W49" s="6"/>
      <c r="X49" s="6">
        <f>AVERAGE(Table1[[#This Row],[rep1 (mg/l)]:[rep4 (mg/l)]])</f>
        <v>1.1166666666666669</v>
      </c>
      <c r="Y49" s="10">
        <v>24.7</v>
      </c>
      <c r="Z49" s="6">
        <v>14.7</v>
      </c>
      <c r="AA49" s="6">
        <v>13.1</v>
      </c>
      <c r="AB49" s="6">
        <v>12.4</v>
      </c>
      <c r="AC49" s="6"/>
      <c r="AD49" s="6">
        <f>AVERAGE(Table1[[#This Row],[rep1 (%)]:[rep4 (%)]])</f>
        <v>13.399999999999999</v>
      </c>
      <c r="AE49" s="10" t="s">
        <v>23</v>
      </c>
      <c r="AG49" s="6">
        <f>(Table1[[#This Row],[idoc_mgl]]-$X$35)/$X$35</f>
        <v>-0.89455461126849223</v>
      </c>
    </row>
    <row r="50" spans="1:33" x14ac:dyDescent="0.35">
      <c r="A50" s="6"/>
      <c r="B50" s="6" t="s">
        <v>47</v>
      </c>
      <c r="C50" s="6"/>
      <c r="D50" s="6"/>
      <c r="E50" s="8">
        <v>474.2</v>
      </c>
      <c r="F50" s="7"/>
      <c r="G50" s="8"/>
      <c r="H50" s="6"/>
      <c r="I50" s="6"/>
      <c r="J50" s="28">
        <v>7</v>
      </c>
      <c r="K50" s="6">
        <f>0.99-Table1[[#This Row],[H_m]]-0.03*(Table1[[#This Row],[dp_position]]-1)</f>
        <v>0.32500000000000001</v>
      </c>
      <c r="L50" s="6">
        <v>81.968000000000004</v>
      </c>
      <c r="M50" s="6">
        <f>Table1[[#This Row],[bed_elevation_dhhn]]-Table1[[#This Row],[sediment_depth_m]]</f>
        <v>81.643000000000001</v>
      </c>
      <c r="N50">
        <v>82.450999999999993</v>
      </c>
      <c r="O50" s="6">
        <f>Table1[[#This Row],[elevation_point1]]-Table1[[#This Row],[bed_elevation_dhhn]]+Table1[[#This Row],[sediment_depth_m]]</f>
        <v>0.80799999999998984</v>
      </c>
      <c r="P50" s="6">
        <f>Table1[[#This Row],[sediment_depth_m]]+Table1[[#This Row],[wl_only_unsat]]</f>
        <v>0.32500000000000001</v>
      </c>
      <c r="Q50" s="6"/>
      <c r="R50" s="10">
        <v>9.5000000000000001E-2</v>
      </c>
      <c r="S50" s="10">
        <v>0.48499999999999999</v>
      </c>
      <c r="T50" s="6">
        <v>0.98</v>
      </c>
      <c r="U50" s="6">
        <v>0.83</v>
      </c>
      <c r="V50" s="6">
        <v>0.82</v>
      </c>
      <c r="W50" s="6"/>
      <c r="X50" s="6">
        <f>AVERAGE(Table1[[#This Row],[rep1 (mg/l)]:[rep4 (mg/l)]])</f>
        <v>0.87666666666666659</v>
      </c>
      <c r="Y50" s="10">
        <v>24.6</v>
      </c>
      <c r="Z50" s="6">
        <v>11.8</v>
      </c>
      <c r="AA50" s="6">
        <v>10</v>
      </c>
      <c r="AB50" s="6">
        <v>10</v>
      </c>
      <c r="AC50" s="6"/>
      <c r="AD50" s="6">
        <f>AVERAGE(Table1[[#This Row],[rep1 (%)]:[rep4 (%)]])</f>
        <v>10.6</v>
      </c>
      <c r="AE50" s="10" t="s">
        <v>23</v>
      </c>
      <c r="AG50" s="6">
        <f>(Table1[[#This Row],[idoc_mgl]]-$X$35)/$X$35</f>
        <v>-0.91721750078690589</v>
      </c>
    </row>
    <row r="51" spans="1:33" x14ac:dyDescent="0.35">
      <c r="A51" s="6"/>
      <c r="B51" s="6" t="s">
        <v>47</v>
      </c>
      <c r="C51" s="6"/>
      <c r="D51" s="6"/>
      <c r="E51" s="8">
        <v>474.2</v>
      </c>
      <c r="F51" s="7"/>
      <c r="G51" s="8"/>
      <c r="H51" s="6"/>
      <c r="I51" s="6"/>
      <c r="J51" s="28">
        <v>5</v>
      </c>
      <c r="K51" s="6">
        <f>0.99-Table1[[#This Row],[H_m]]-0.03*(Table1[[#This Row],[dp_position]]-1)</f>
        <v>0.38500000000000001</v>
      </c>
      <c r="L51" s="6">
        <v>81.968000000000004</v>
      </c>
      <c r="M51" s="6">
        <f>Table1[[#This Row],[bed_elevation_dhhn]]-Table1[[#This Row],[sediment_depth_m]]</f>
        <v>81.582999999999998</v>
      </c>
      <c r="N51">
        <v>82.450999999999993</v>
      </c>
      <c r="O51" s="6">
        <f>Table1[[#This Row],[elevation_point1]]-Table1[[#This Row],[bed_elevation_dhhn]]+Table1[[#This Row],[sediment_depth_m]]</f>
        <v>0.86799999999998989</v>
      </c>
      <c r="P51" s="6">
        <f>Table1[[#This Row],[sediment_depth_m]]+Table1[[#This Row],[wl_only_unsat]]</f>
        <v>0.38500000000000001</v>
      </c>
      <c r="Q51" s="6"/>
      <c r="R51" s="10">
        <v>9.5000000000000001E-2</v>
      </c>
      <c r="S51" s="10">
        <v>0.48499999999999999</v>
      </c>
      <c r="T51" s="6">
        <v>0.6</v>
      </c>
      <c r="U51" s="6">
        <v>0.66</v>
      </c>
      <c r="V51" s="6">
        <v>0.56999999999999995</v>
      </c>
      <c r="W51" s="6"/>
      <c r="X51" s="6">
        <f>AVERAGE(Table1[[#This Row],[rep1 (mg/l)]:[rep4 (mg/l)]])</f>
        <v>0.61</v>
      </c>
      <c r="Y51" s="10">
        <v>24.9</v>
      </c>
      <c r="Z51" s="6">
        <v>7.4</v>
      </c>
      <c r="AA51" s="6">
        <v>8.1999999999999993</v>
      </c>
      <c r="AB51" s="6">
        <v>7.1</v>
      </c>
      <c r="AC51" s="6"/>
      <c r="AD51" s="6">
        <f>AVERAGE(Table1[[#This Row],[rep1 (%)]:[rep4 (%)]])</f>
        <v>7.5666666666666664</v>
      </c>
      <c r="AE51" s="10" t="s">
        <v>23</v>
      </c>
      <c r="AG51" s="6">
        <f>(Table1[[#This Row],[idoc_mgl]]-$X$35)/$X$35</f>
        <v>-0.94239848914069879</v>
      </c>
    </row>
    <row r="52" spans="1:33" x14ac:dyDescent="0.35">
      <c r="A52" s="6"/>
      <c r="B52" s="6" t="s">
        <v>47</v>
      </c>
      <c r="C52" s="6"/>
      <c r="D52" s="6"/>
      <c r="E52" s="8">
        <v>474.2</v>
      </c>
      <c r="F52" s="7"/>
      <c r="G52" s="8"/>
      <c r="H52" s="6"/>
      <c r="I52" s="6"/>
      <c r="J52" s="28">
        <v>3</v>
      </c>
      <c r="K52" s="6">
        <f>0.99-Table1[[#This Row],[H_m]]-0.03*(Table1[[#This Row],[dp_position]]-1)</f>
        <v>0.44500000000000001</v>
      </c>
      <c r="L52" s="6">
        <v>81.968000000000004</v>
      </c>
      <c r="M52" s="6">
        <f>Table1[[#This Row],[bed_elevation_dhhn]]-Table1[[#This Row],[sediment_depth_m]]</f>
        <v>81.52300000000001</v>
      </c>
      <c r="N52">
        <v>82.450999999999993</v>
      </c>
      <c r="O52" s="6">
        <f>Table1[[#This Row],[elevation_point1]]-Table1[[#This Row],[bed_elevation_dhhn]]+Table1[[#This Row],[sediment_depth_m]]</f>
        <v>0.92799999999998994</v>
      </c>
      <c r="P52" s="6">
        <f>Table1[[#This Row],[sediment_depth_m]]+Table1[[#This Row],[wl_only_unsat]]</f>
        <v>0.44500000000000001</v>
      </c>
      <c r="Q52" s="6"/>
      <c r="R52" s="10">
        <v>9.5000000000000001E-2</v>
      </c>
      <c r="S52" s="10">
        <v>0.48499999999999999</v>
      </c>
      <c r="T52" s="6">
        <v>0.11</v>
      </c>
      <c r="U52" s="6">
        <v>7.0000000000000007E-2</v>
      </c>
      <c r="V52" s="6">
        <v>0.09</v>
      </c>
      <c r="W52" s="6"/>
      <c r="X52" s="6">
        <f>AVERAGE(Table1[[#This Row],[rep1 (mg/l)]:[rep4 (mg/l)]])</f>
        <v>9.0000000000000011E-2</v>
      </c>
      <c r="Y52" s="10">
        <v>25</v>
      </c>
      <c r="Z52" s="6">
        <v>1.3</v>
      </c>
      <c r="AA52" s="6">
        <v>0.9</v>
      </c>
      <c r="AB52" s="6">
        <v>1.1000000000000001</v>
      </c>
      <c r="AC52" s="6"/>
      <c r="AD52" s="6">
        <f>AVERAGE(Table1[[#This Row],[rep1 (%)]:[rep4 (%)]])</f>
        <v>1.1000000000000001</v>
      </c>
      <c r="AE52" s="10" t="s">
        <v>23</v>
      </c>
      <c r="AG52" s="6">
        <f>(Table1[[#This Row],[idoc_mgl]]-$X$35)/$X$35</f>
        <v>-0.99150141643059486</v>
      </c>
    </row>
    <row r="53" spans="1:33" x14ac:dyDescent="0.35">
      <c r="A53" s="6"/>
      <c r="B53" s="6" t="s">
        <v>47</v>
      </c>
      <c r="C53" s="6"/>
      <c r="D53" s="6"/>
      <c r="E53" s="8">
        <v>474.2</v>
      </c>
      <c r="F53" s="7"/>
      <c r="G53" s="8"/>
      <c r="H53" s="6"/>
      <c r="I53" s="6"/>
      <c r="J53" s="28">
        <v>1</v>
      </c>
      <c r="K53" s="6">
        <f>0.99-Table1[[#This Row],[H_m]]-0.03*(Table1[[#This Row],[dp_position]]-1)</f>
        <v>0.505</v>
      </c>
      <c r="L53" s="6">
        <v>81.968000000000004</v>
      </c>
      <c r="M53" s="6">
        <f>Table1[[#This Row],[bed_elevation_dhhn]]-Table1[[#This Row],[sediment_depth_m]]</f>
        <v>81.463000000000008</v>
      </c>
      <c r="N53">
        <v>82.450999999999993</v>
      </c>
      <c r="O53" s="6">
        <f>Table1[[#This Row],[elevation_point1]]-Table1[[#This Row],[bed_elevation_dhhn]]+Table1[[#This Row],[sediment_depth_m]]</f>
        <v>0.98799999999998989</v>
      </c>
      <c r="P53" s="6">
        <f>Table1[[#This Row],[sediment_depth_m]]+Table1[[#This Row],[wl_only_unsat]]</f>
        <v>0.505</v>
      </c>
      <c r="Q53" s="6"/>
      <c r="R53" s="10">
        <v>9.5000000000000001E-2</v>
      </c>
      <c r="S53" s="10">
        <v>0.48499999999999999</v>
      </c>
      <c r="T53" s="6">
        <v>0.05</v>
      </c>
      <c r="U53" s="6">
        <v>0.05</v>
      </c>
      <c r="V53" s="6">
        <v>0.09</v>
      </c>
      <c r="W53" s="6"/>
      <c r="X53" s="6">
        <f>AVERAGE(Table1[[#This Row],[rep1 (mg/l)]:[rep4 (mg/l)]])</f>
        <v>6.3333333333333339E-2</v>
      </c>
      <c r="Y53" s="10">
        <v>24.3</v>
      </c>
      <c r="Z53" s="6">
        <v>0.6</v>
      </c>
      <c r="AA53" s="6">
        <v>0.6</v>
      </c>
      <c r="AB53" s="6">
        <v>1.2</v>
      </c>
      <c r="AC53" s="6"/>
      <c r="AD53" s="6">
        <f>AVERAGE(Table1[[#This Row],[rep1 (%)]:[rep4 (%)]])</f>
        <v>0.79999999999999993</v>
      </c>
      <c r="AE53" s="10" t="s">
        <v>23</v>
      </c>
      <c r="AG53" s="6">
        <f>(Table1[[#This Row],[idoc_mgl]]-$X$35)/$X$35</f>
        <v>-0.99401951526597421</v>
      </c>
    </row>
    <row r="54" spans="1:33" x14ac:dyDescent="0.35">
      <c r="A54" s="6"/>
      <c r="B54" s="6" t="s">
        <v>48</v>
      </c>
      <c r="C54" s="6"/>
      <c r="D54" s="6"/>
      <c r="E54" s="8">
        <v>474.2</v>
      </c>
      <c r="F54" s="7"/>
      <c r="G54" s="8"/>
      <c r="H54" s="6"/>
      <c r="I54" s="6"/>
      <c r="J54" s="28">
        <v>15</v>
      </c>
      <c r="K54" s="6">
        <f>0.99-Table1[[#This Row],[H_m]]-0.03*(Table1[[#This Row],[dp_position]]-1)</f>
        <v>1.9999999999999962E-2</v>
      </c>
      <c r="L54" s="6">
        <v>81.623000000000005</v>
      </c>
      <c r="M54" s="6">
        <f>Table1[[#This Row],[bed_elevation_dhhn]]-Table1[[#This Row],[sediment_depth_m]]</f>
        <v>81.603000000000009</v>
      </c>
      <c r="N54">
        <v>82.450999999999993</v>
      </c>
      <c r="O54" s="6">
        <f>Table1[[#This Row],[elevation_point1]]-Table1[[#This Row],[bed_elevation_dhhn]]+Table1[[#This Row],[sediment_depth_m]]</f>
        <v>0.84799999999998876</v>
      </c>
      <c r="P54" s="6">
        <f>Table1[[#This Row],[sediment_depth_m]]+Table1[[#This Row],[wl_only_unsat]]</f>
        <v>1.9999999999999962E-2</v>
      </c>
      <c r="Q54" s="6"/>
      <c r="R54" s="10">
        <v>0.48</v>
      </c>
      <c r="S54" s="10">
        <v>0.55000000000000004</v>
      </c>
      <c r="T54" s="6">
        <v>2.23</v>
      </c>
      <c r="U54" s="6">
        <v>2.2999999999999998</v>
      </c>
      <c r="V54" s="6">
        <v>2.4300000000000002</v>
      </c>
      <c r="W54" s="6"/>
      <c r="X54" s="6">
        <f>AVERAGE(Table1[[#This Row],[rep1 (mg/l)]:[rep4 (mg/l)]])</f>
        <v>2.3199999999999998</v>
      </c>
      <c r="Y54" s="10">
        <v>25</v>
      </c>
      <c r="Z54" s="6">
        <v>27</v>
      </c>
      <c r="AA54" s="6">
        <v>27.8</v>
      </c>
      <c r="AB54" s="6">
        <v>29.6</v>
      </c>
      <c r="AC54" s="6"/>
      <c r="AD54" s="6">
        <f>AVERAGE(Table1[[#This Row],[rep1 (%)]:[rep4 (%)]])</f>
        <v>28.133333333333336</v>
      </c>
      <c r="AE54" s="10" t="s">
        <v>31</v>
      </c>
      <c r="AG54" s="6">
        <f>(Table1[[#This Row],[idoc_mgl]]-$X$35)/$X$35</f>
        <v>-0.78092540132200183</v>
      </c>
    </row>
    <row r="55" spans="1:33" x14ac:dyDescent="0.35">
      <c r="A55" s="6"/>
      <c r="B55" s="6" t="s">
        <v>48</v>
      </c>
      <c r="C55" s="6"/>
      <c r="D55" s="6"/>
      <c r="E55" s="8">
        <v>474.2</v>
      </c>
      <c r="F55" s="7"/>
      <c r="G55" s="8"/>
      <c r="H55" s="6"/>
      <c r="I55" s="6"/>
      <c r="J55" s="28">
        <v>14</v>
      </c>
      <c r="K55" s="6">
        <f>0.99-Table1[[#This Row],[H_m]]-0.03*(Table1[[#This Row],[dp_position]]-1)</f>
        <v>4.9999999999999933E-2</v>
      </c>
      <c r="L55" s="6">
        <v>81.623000000000005</v>
      </c>
      <c r="M55" s="6">
        <f>Table1[[#This Row],[bed_elevation_dhhn]]-Table1[[#This Row],[sediment_depth_m]]</f>
        <v>81.573000000000008</v>
      </c>
      <c r="N55">
        <v>82.450999999999993</v>
      </c>
      <c r="O55" s="6">
        <f>Table1[[#This Row],[elevation_point1]]-Table1[[#This Row],[bed_elevation_dhhn]]+Table1[[#This Row],[sediment_depth_m]]</f>
        <v>0.87799999999998868</v>
      </c>
      <c r="P55" s="6">
        <f>Table1[[#This Row],[sediment_depth_m]]+Table1[[#This Row],[wl_only_unsat]]</f>
        <v>4.9999999999999933E-2</v>
      </c>
      <c r="Q55" s="6"/>
      <c r="R55" s="10">
        <v>0.48</v>
      </c>
      <c r="S55" s="10">
        <v>0.55000000000000004</v>
      </c>
      <c r="T55" s="6">
        <v>0.41</v>
      </c>
      <c r="U55" s="6">
        <v>0.59</v>
      </c>
      <c r="V55" s="6">
        <v>0.54</v>
      </c>
      <c r="W55" s="6"/>
      <c r="X55" s="6">
        <f>AVERAGE(Table1[[#This Row],[rep1 (mg/l)]:[rep4 (mg/l)]])</f>
        <v>0.51333333333333331</v>
      </c>
      <c r="Y55" s="10">
        <v>25.1</v>
      </c>
      <c r="Z55" s="6">
        <v>4.9000000000000004</v>
      </c>
      <c r="AA55" s="6">
        <v>6</v>
      </c>
      <c r="AB55" s="6">
        <v>6.6</v>
      </c>
      <c r="AC55" s="6"/>
      <c r="AD55" s="6">
        <f>AVERAGE(Table1[[#This Row],[rep1 (%)]:[rep4 (%)]])</f>
        <v>5.833333333333333</v>
      </c>
      <c r="AE55" s="10" t="s">
        <v>31</v>
      </c>
      <c r="AG55" s="6">
        <f>(Table1[[#This Row],[idoc_mgl]]-$X$35)/$X$35</f>
        <v>-0.95152659741894863</v>
      </c>
    </row>
    <row r="56" spans="1:33" x14ac:dyDescent="0.35">
      <c r="A56" s="6"/>
      <c r="B56" s="6" t="s">
        <v>48</v>
      </c>
      <c r="C56" s="27"/>
      <c r="D56" s="6"/>
      <c r="E56" s="8">
        <v>474.2</v>
      </c>
      <c r="F56" s="7"/>
      <c r="G56" s="8"/>
      <c r="H56" s="6"/>
      <c r="I56" s="6"/>
      <c r="J56" s="28">
        <v>13</v>
      </c>
      <c r="K56" s="6">
        <f>0.99-Table1[[#This Row],[H_m]]-0.03*(Table1[[#This Row],[dp_position]]-1)</f>
        <v>7.999999999999996E-2</v>
      </c>
      <c r="L56" s="6">
        <v>81.623000000000005</v>
      </c>
      <c r="M56" s="6">
        <f>Table1[[#This Row],[bed_elevation_dhhn]]-Table1[[#This Row],[sediment_depth_m]]</f>
        <v>81.543000000000006</v>
      </c>
      <c r="N56">
        <v>82.450999999999993</v>
      </c>
      <c r="O56" s="6">
        <f>Table1[[#This Row],[elevation_point1]]-Table1[[#This Row],[bed_elevation_dhhn]]+Table1[[#This Row],[sediment_depth_m]]</f>
        <v>0.90799999999998871</v>
      </c>
      <c r="P56" s="6">
        <f>Table1[[#This Row],[sediment_depth_m]]+Table1[[#This Row],[wl_only_unsat]]</f>
        <v>7.999999999999996E-2</v>
      </c>
      <c r="Q56" s="6"/>
      <c r="R56" s="10">
        <v>0.48</v>
      </c>
      <c r="S56" s="10">
        <v>0.55000000000000004</v>
      </c>
      <c r="T56" s="6">
        <v>0.92</v>
      </c>
      <c r="U56" s="6">
        <v>0.48</v>
      </c>
      <c r="V56" s="6">
        <v>0.28000000000000003</v>
      </c>
      <c r="W56" s="6"/>
      <c r="X56" s="6">
        <f>AVERAGE(Table1[[#This Row],[rep1 (mg/l)]:[rep4 (mg/l)]])</f>
        <v>0.55999999999999994</v>
      </c>
      <c r="Y56" s="10">
        <v>25.2</v>
      </c>
      <c r="Z56" s="6">
        <v>11.2</v>
      </c>
      <c r="AA56" s="6">
        <v>5.9</v>
      </c>
      <c r="AB56" s="6">
        <v>3.4</v>
      </c>
      <c r="AC56" s="6"/>
      <c r="AD56" s="6">
        <f>AVERAGE(Table1[[#This Row],[rep1 (%)]:[rep4 (%)]])</f>
        <v>6.833333333333333</v>
      </c>
      <c r="AE56" s="10" t="s">
        <v>31</v>
      </c>
      <c r="AG56" s="6">
        <f>(Table1[[#This Row],[idoc_mgl]]-$X$35)/$X$35</f>
        <v>-0.94711992445703486</v>
      </c>
    </row>
    <row r="57" spans="1:33" x14ac:dyDescent="0.35">
      <c r="A57" s="6"/>
      <c r="B57" s="6" t="s">
        <v>48</v>
      </c>
      <c r="C57" s="27"/>
      <c r="D57" s="6"/>
      <c r="E57" s="8">
        <v>474.2</v>
      </c>
      <c r="F57" s="7"/>
      <c r="G57" s="8"/>
      <c r="H57" s="6"/>
      <c r="I57" s="6"/>
      <c r="J57" s="28">
        <v>11</v>
      </c>
      <c r="K57" s="6">
        <f>0.99-Table1[[#This Row],[H_m]]-0.03*(Table1[[#This Row],[dp_position]]-1)</f>
        <v>0.13999999999999996</v>
      </c>
      <c r="L57" s="6">
        <v>81.623000000000005</v>
      </c>
      <c r="M57" s="6">
        <f>Table1[[#This Row],[bed_elevation_dhhn]]-Table1[[#This Row],[sediment_depth_m]]</f>
        <v>81.483000000000004</v>
      </c>
      <c r="N57">
        <v>82.450999999999993</v>
      </c>
      <c r="O57" s="6">
        <f>Table1[[#This Row],[elevation_point1]]-Table1[[#This Row],[bed_elevation_dhhn]]+Table1[[#This Row],[sediment_depth_m]]</f>
        <v>0.96799999999998865</v>
      </c>
      <c r="P57" s="6">
        <f>Table1[[#This Row],[sediment_depth_m]]+Table1[[#This Row],[wl_only_unsat]]</f>
        <v>0.13999999999999996</v>
      </c>
      <c r="Q57" s="6"/>
      <c r="R57" s="10">
        <v>0.48</v>
      </c>
      <c r="S57" s="10">
        <v>0.55000000000000004</v>
      </c>
      <c r="T57" s="6">
        <v>0.45</v>
      </c>
      <c r="U57" s="6">
        <v>0.27</v>
      </c>
      <c r="V57" s="6">
        <v>0.23</v>
      </c>
      <c r="W57" s="6"/>
      <c r="X57" s="6">
        <f>AVERAGE(Table1[[#This Row],[rep1 (mg/l)]:[rep4 (mg/l)]])</f>
        <v>0.31666666666666665</v>
      </c>
      <c r="Y57" s="10">
        <v>25.1</v>
      </c>
      <c r="Z57" s="6">
        <v>5.5</v>
      </c>
      <c r="AA57" s="6">
        <v>3.3</v>
      </c>
      <c r="AB57" s="6">
        <v>2.8</v>
      </c>
      <c r="AC57" s="6"/>
      <c r="AD57" s="6">
        <f>AVERAGE(Table1[[#This Row],[rep1 (%)]:[rep4 (%)]])</f>
        <v>3.8666666666666671</v>
      </c>
      <c r="AE57" s="10" t="s">
        <v>31</v>
      </c>
      <c r="AG57" s="6">
        <f>(Table1[[#This Row],[idoc_mgl]]-$X$35)/$X$35</f>
        <v>-0.97009757632987093</v>
      </c>
    </row>
    <row r="58" spans="1:33" x14ac:dyDescent="0.35">
      <c r="A58" s="6"/>
      <c r="B58" s="6" t="s">
        <v>48</v>
      </c>
      <c r="C58" s="27"/>
      <c r="D58" s="6"/>
      <c r="E58" s="8">
        <v>474.2</v>
      </c>
      <c r="F58" s="7"/>
      <c r="G58" s="8"/>
      <c r="H58" s="6"/>
      <c r="I58" s="6"/>
      <c r="J58" s="28">
        <v>9</v>
      </c>
      <c r="K58" s="6">
        <f>0.99-Table1[[#This Row],[H_m]]-0.03*(Table1[[#This Row],[dp_position]]-1)</f>
        <v>0.19999999999999996</v>
      </c>
      <c r="L58" s="6">
        <v>81.623000000000005</v>
      </c>
      <c r="M58" s="6">
        <f>Table1[[#This Row],[bed_elevation_dhhn]]-Table1[[#This Row],[sediment_depth_m]]</f>
        <v>81.423000000000002</v>
      </c>
      <c r="N58">
        <v>82.450999999999993</v>
      </c>
      <c r="O58" s="6">
        <f>Table1[[#This Row],[elevation_point1]]-Table1[[#This Row],[bed_elevation_dhhn]]+Table1[[#This Row],[sediment_depth_m]]</f>
        <v>1.0279999999999887</v>
      </c>
      <c r="P58" s="6">
        <f>Table1[[#This Row],[sediment_depth_m]]+Table1[[#This Row],[wl_only_unsat]]</f>
        <v>0.19999999999999996</v>
      </c>
      <c r="Q58" s="6"/>
      <c r="R58" s="10">
        <v>0.48</v>
      </c>
      <c r="S58" s="10">
        <v>0.55000000000000004</v>
      </c>
      <c r="T58" s="6">
        <v>0.68</v>
      </c>
      <c r="U58" s="6">
        <v>0.5</v>
      </c>
      <c r="V58" s="6">
        <v>0.31</v>
      </c>
      <c r="W58" s="6"/>
      <c r="X58" s="6">
        <f>AVERAGE(Table1[[#This Row],[rep1 (mg/l)]:[rep4 (mg/l)]])</f>
        <v>0.49666666666666676</v>
      </c>
      <c r="Y58" s="10">
        <v>24.8</v>
      </c>
      <c r="Z58" s="6">
        <v>8.1999999999999993</v>
      </c>
      <c r="AA58" s="6">
        <v>6.1</v>
      </c>
      <c r="AB58" s="6">
        <v>3.8</v>
      </c>
      <c r="AC58" s="6"/>
      <c r="AD58" s="6">
        <f>AVERAGE(Table1[[#This Row],[rep1 (%)]:[rep4 (%)]])</f>
        <v>6.0333333333333323</v>
      </c>
      <c r="AE58" s="10" t="s">
        <v>31</v>
      </c>
      <c r="AG58" s="6">
        <f>(Table1[[#This Row],[idoc_mgl]]-$X$35)/$X$35</f>
        <v>-0.95310040919106076</v>
      </c>
    </row>
    <row r="59" spans="1:33" x14ac:dyDescent="0.35">
      <c r="A59" s="6"/>
      <c r="B59" s="6" t="s">
        <v>48</v>
      </c>
      <c r="C59" s="27"/>
      <c r="D59" s="6"/>
      <c r="E59" s="8">
        <v>474.2</v>
      </c>
      <c r="F59" s="7"/>
      <c r="G59" s="8"/>
      <c r="H59" s="6"/>
      <c r="I59" s="6"/>
      <c r="J59" s="28">
        <v>7</v>
      </c>
      <c r="K59" s="6">
        <f>0.99-Table1[[#This Row],[H_m]]-0.03*(Table1[[#This Row],[dp_position]]-1)</f>
        <v>0.25999999999999995</v>
      </c>
      <c r="L59" s="6">
        <v>81.623000000000005</v>
      </c>
      <c r="M59" s="6">
        <f>Table1[[#This Row],[bed_elevation_dhhn]]-Table1[[#This Row],[sediment_depth_m]]</f>
        <v>81.363</v>
      </c>
      <c r="N59">
        <v>82.450999999999993</v>
      </c>
      <c r="O59" s="6">
        <f>Table1[[#This Row],[elevation_point1]]-Table1[[#This Row],[bed_elevation_dhhn]]+Table1[[#This Row],[sediment_depth_m]]</f>
        <v>1.0879999999999888</v>
      </c>
      <c r="P59" s="6">
        <f>Table1[[#This Row],[sediment_depth_m]]+Table1[[#This Row],[wl_only_unsat]]</f>
        <v>0.25999999999999995</v>
      </c>
      <c r="Q59" s="6"/>
      <c r="R59" s="10">
        <v>0.48</v>
      </c>
      <c r="S59" s="10">
        <v>0.55000000000000004</v>
      </c>
      <c r="T59" s="6">
        <v>1.06</v>
      </c>
      <c r="U59" s="6">
        <v>0.8</v>
      </c>
      <c r="V59" s="6">
        <v>0.56000000000000005</v>
      </c>
      <c r="W59" s="6"/>
      <c r="X59" s="6">
        <f>AVERAGE(Table1[[#This Row],[rep1 (mg/l)]:[rep4 (mg/l)]])</f>
        <v>0.80666666666666664</v>
      </c>
      <c r="Y59" s="10">
        <v>25</v>
      </c>
      <c r="Z59" s="6">
        <v>12.8</v>
      </c>
      <c r="AA59" s="6">
        <v>9.6999999999999993</v>
      </c>
      <c r="AB59" s="6">
        <v>6.8</v>
      </c>
      <c r="AC59" s="6"/>
      <c r="AD59" s="6">
        <f>AVERAGE(Table1[[#This Row],[rep1 (%)]:[rep4 (%)]])</f>
        <v>9.7666666666666675</v>
      </c>
      <c r="AE59" s="10" t="s">
        <v>31</v>
      </c>
      <c r="AG59" s="6">
        <f>(Table1[[#This Row],[idoc_mgl]]-$X$35)/$X$35</f>
        <v>-0.92382751022977649</v>
      </c>
    </row>
    <row r="60" spans="1:33" x14ac:dyDescent="0.35">
      <c r="A60" s="6"/>
      <c r="B60" s="6" t="s">
        <v>48</v>
      </c>
      <c r="C60" s="27"/>
      <c r="D60" s="6"/>
      <c r="E60" s="8">
        <v>474.2</v>
      </c>
      <c r="F60" s="7"/>
      <c r="G60" s="8"/>
      <c r="H60" s="6"/>
      <c r="I60" s="6"/>
      <c r="J60" s="28">
        <v>5</v>
      </c>
      <c r="K60" s="6">
        <f>0.99-Table1[[#This Row],[H_m]]-0.03*(Table1[[#This Row],[dp_position]]-1)</f>
        <v>0.31999999999999995</v>
      </c>
      <c r="L60" s="6">
        <v>81.623000000000005</v>
      </c>
      <c r="M60" s="6">
        <f>Table1[[#This Row],[bed_elevation_dhhn]]-Table1[[#This Row],[sediment_depth_m]]</f>
        <v>81.303000000000011</v>
      </c>
      <c r="N60">
        <v>82.450999999999993</v>
      </c>
      <c r="O60" s="6">
        <f>Table1[[#This Row],[elevation_point1]]-Table1[[#This Row],[bed_elevation_dhhn]]+Table1[[#This Row],[sediment_depth_m]]</f>
        <v>1.1479999999999886</v>
      </c>
      <c r="P60" s="6">
        <f>Table1[[#This Row],[sediment_depth_m]]+Table1[[#This Row],[wl_only_unsat]]</f>
        <v>0.31999999999999995</v>
      </c>
      <c r="Q60" s="6"/>
      <c r="R60" s="10">
        <v>0.48</v>
      </c>
      <c r="S60" s="10">
        <v>0.55000000000000004</v>
      </c>
      <c r="T60" s="6">
        <v>1.29</v>
      </c>
      <c r="U60" s="6">
        <v>0.89</v>
      </c>
      <c r="V60" s="6">
        <v>0.66</v>
      </c>
      <c r="W60" s="6"/>
      <c r="X60" s="6">
        <f>AVERAGE(Table1[[#This Row],[rep1 (mg/l)]:[rep4 (mg/l)]])</f>
        <v>0.94666666666666677</v>
      </c>
      <c r="Y60" s="10">
        <v>24.9</v>
      </c>
      <c r="Z60" s="6">
        <v>15.6</v>
      </c>
      <c r="AA60" s="6">
        <v>10.8</v>
      </c>
      <c r="AB60" s="6">
        <v>8</v>
      </c>
      <c r="AC60" s="6"/>
      <c r="AD60" s="6">
        <f>AVERAGE(Table1[[#This Row],[rep1 (%)]:[rep4 (%)]])</f>
        <v>11.466666666666667</v>
      </c>
      <c r="AE60" s="10" t="s">
        <v>31</v>
      </c>
      <c r="AG60" s="6">
        <f>(Table1[[#This Row],[idoc_mgl]]-$X$35)/$X$35</f>
        <v>-0.91060749134403518</v>
      </c>
    </row>
    <row r="61" spans="1:33" x14ac:dyDescent="0.35">
      <c r="A61" s="6"/>
      <c r="B61" s="6" t="s">
        <v>48</v>
      </c>
      <c r="C61" s="27"/>
      <c r="D61" s="6"/>
      <c r="E61" s="8">
        <v>474.2</v>
      </c>
      <c r="F61" s="7"/>
      <c r="G61" s="8"/>
      <c r="H61" s="6"/>
      <c r="I61" s="6"/>
      <c r="J61" s="28">
        <v>3</v>
      </c>
      <c r="K61" s="6">
        <f>0.99-Table1[[#This Row],[H_m]]-0.03*(Table1[[#This Row],[dp_position]]-1)</f>
        <v>0.37999999999999995</v>
      </c>
      <c r="L61" s="6">
        <v>81.623000000000005</v>
      </c>
      <c r="M61" s="6">
        <f>Table1[[#This Row],[bed_elevation_dhhn]]-Table1[[#This Row],[sediment_depth_m]]</f>
        <v>81.243000000000009</v>
      </c>
      <c r="N61">
        <v>82.450999999999993</v>
      </c>
      <c r="O61" s="6">
        <f>Table1[[#This Row],[elevation_point1]]-Table1[[#This Row],[bed_elevation_dhhn]]+Table1[[#This Row],[sediment_depth_m]]</f>
        <v>1.2079999999999886</v>
      </c>
      <c r="P61" s="6">
        <f>Table1[[#This Row],[sediment_depth_m]]+Table1[[#This Row],[wl_only_unsat]]</f>
        <v>0.37999999999999995</v>
      </c>
      <c r="Q61" s="6"/>
      <c r="R61" s="10">
        <v>0.48</v>
      </c>
      <c r="S61" s="10">
        <v>0.55000000000000004</v>
      </c>
      <c r="T61" s="6">
        <v>0.88</v>
      </c>
      <c r="U61" s="6">
        <v>0.56000000000000005</v>
      </c>
      <c r="V61" s="6">
        <v>0.4</v>
      </c>
      <c r="W61" s="6"/>
      <c r="X61" s="6">
        <f>AVERAGE(Table1[[#This Row],[rep1 (mg/l)]:[rep4 (mg/l)]])</f>
        <v>0.61333333333333329</v>
      </c>
      <c r="Y61" s="10">
        <v>24.7</v>
      </c>
      <c r="Z61" s="6">
        <v>10.6</v>
      </c>
      <c r="AA61" s="6">
        <v>6.8</v>
      </c>
      <c r="AB61" s="6">
        <v>4.9000000000000004</v>
      </c>
      <c r="AC61" s="6"/>
      <c r="AD61" s="6">
        <f>AVERAGE(Table1[[#This Row],[rep1 (%)]:[rep4 (%)]])</f>
        <v>7.4333333333333327</v>
      </c>
      <c r="AE61" s="10" t="s">
        <v>31</v>
      </c>
      <c r="AG61" s="6">
        <f>(Table1[[#This Row],[idoc_mgl]]-$X$35)/$X$35</f>
        <v>-0.94208372678627639</v>
      </c>
    </row>
    <row r="62" spans="1:33" x14ac:dyDescent="0.35">
      <c r="A62" s="6"/>
      <c r="B62" s="6" t="s">
        <v>48</v>
      </c>
      <c r="C62" s="27"/>
      <c r="D62" s="6"/>
      <c r="E62" s="8">
        <v>474.2</v>
      </c>
      <c r="F62" s="7"/>
      <c r="G62" s="8"/>
      <c r="H62" s="6"/>
      <c r="I62" s="6"/>
      <c r="J62" s="28">
        <v>1</v>
      </c>
      <c r="K62" s="6">
        <f>0.99-Table1[[#This Row],[H_m]]-0.03*(Table1[[#This Row],[dp_position]]-1)</f>
        <v>0.43999999999999995</v>
      </c>
      <c r="L62" s="6">
        <v>81.623000000000005</v>
      </c>
      <c r="M62" s="6">
        <f>Table1[[#This Row],[bed_elevation_dhhn]]-Table1[[#This Row],[sediment_depth_m]]</f>
        <v>81.183000000000007</v>
      </c>
      <c r="N62">
        <v>82.450999999999993</v>
      </c>
      <c r="O62" s="6">
        <f>Table1[[#This Row],[elevation_point1]]-Table1[[#This Row],[bed_elevation_dhhn]]+Table1[[#This Row],[sediment_depth_m]]</f>
        <v>1.2679999999999887</v>
      </c>
      <c r="P62" s="6">
        <f>Table1[[#This Row],[sediment_depth_m]]+Table1[[#This Row],[wl_only_unsat]]</f>
        <v>0.43999999999999995</v>
      </c>
      <c r="Q62" s="6"/>
      <c r="R62" s="10">
        <v>0.48</v>
      </c>
      <c r="S62" s="10">
        <v>0.55000000000000004</v>
      </c>
      <c r="T62" s="6">
        <v>0.67</v>
      </c>
      <c r="U62" s="6">
        <v>0.36</v>
      </c>
      <c r="V62" s="6">
        <v>0.41</v>
      </c>
      <c r="W62" s="6"/>
      <c r="X62" s="6">
        <f>AVERAGE(Table1[[#This Row],[rep1 (mg/l)]:[rep4 (mg/l)]])</f>
        <v>0.48</v>
      </c>
      <c r="Y62" s="10">
        <v>24.4</v>
      </c>
      <c r="Z62" s="6">
        <v>8.1</v>
      </c>
      <c r="AA62" s="6">
        <v>4.3</v>
      </c>
      <c r="AB62" s="6">
        <v>4.9000000000000004</v>
      </c>
      <c r="AC62" s="6"/>
      <c r="AD62" s="6">
        <f>AVERAGE(Table1[[#This Row],[rep1 (%)]:[rep4 (%)]])</f>
        <v>5.7666666666666657</v>
      </c>
      <c r="AE62" s="10" t="s">
        <v>31</v>
      </c>
      <c r="AG62" s="6">
        <f>(Table1[[#This Row],[idoc_mgl]]-$X$35)/$X$35</f>
        <v>-0.95467422096317278</v>
      </c>
    </row>
    <row r="63" spans="1:33" x14ac:dyDescent="0.35">
      <c r="A63" s="6"/>
      <c r="B63" s="6" t="s">
        <v>49</v>
      </c>
      <c r="C63" s="27"/>
      <c r="D63" s="6"/>
      <c r="E63" s="8">
        <v>474.2</v>
      </c>
      <c r="F63" s="7"/>
      <c r="G63" s="8"/>
      <c r="H63" s="6"/>
      <c r="I63" s="6"/>
      <c r="J63" s="28">
        <v>15</v>
      </c>
      <c r="K63" s="6">
        <f>0.99-Table1[[#This Row],[H_m]]-0.03*(Table1[[#This Row],[dp_position]]-1)</f>
        <v>1.9999999999999962E-2</v>
      </c>
      <c r="L63" s="6">
        <v>81.599999999999994</v>
      </c>
      <c r="M63" s="6">
        <f>Table1[[#This Row],[bed_elevation_dhhn]]-Table1[[#This Row],[sediment_depth_m]]</f>
        <v>81.58</v>
      </c>
      <c r="N63">
        <v>82.450999999999993</v>
      </c>
      <c r="O63" s="6">
        <f>Table1[[#This Row],[elevation_point1]]-Table1[[#This Row],[bed_elevation_dhhn]]+Table1[[#This Row],[sediment_depth_m]]</f>
        <v>0.87099999999999911</v>
      </c>
      <c r="P63" s="6">
        <f>Table1[[#This Row],[sediment_depth_m]]+Table1[[#This Row],[wl_only_unsat]]</f>
        <v>1.9999999999999962E-2</v>
      </c>
      <c r="Q63" s="6"/>
      <c r="R63" s="10">
        <v>0.46</v>
      </c>
      <c r="S63" s="10">
        <v>0.55000000000000004</v>
      </c>
      <c r="T63" s="6">
        <v>9.74</v>
      </c>
      <c r="U63" s="6">
        <v>9.81</v>
      </c>
      <c r="V63" s="6">
        <v>9.84</v>
      </c>
      <c r="W63" s="6"/>
      <c r="X63" s="6">
        <f>AVERAGE(Table1[[#This Row],[rep1 (mg/l)]:[rep4 (mg/l)]])</f>
        <v>9.7966666666666669</v>
      </c>
      <c r="Y63" s="10">
        <v>24.9</v>
      </c>
      <c r="Z63" s="6">
        <v>117.8</v>
      </c>
      <c r="AA63" s="6">
        <v>118.8</v>
      </c>
      <c r="AB63" s="6">
        <v>119.1</v>
      </c>
      <c r="AC63" s="6"/>
      <c r="AD63" s="6">
        <f>AVERAGE(Table1[[#This Row],[rep1 (%)]:[rep4 (%)]])</f>
        <v>118.56666666666666</v>
      </c>
      <c r="AE63" s="10" t="s">
        <v>31</v>
      </c>
      <c r="AG63" s="6">
        <f>(Table1[[#This Row],[idoc_mgl]]-$X$35)/$X$35</f>
        <v>-7.4913440352533806E-2</v>
      </c>
    </row>
    <row r="64" spans="1:33" x14ac:dyDescent="0.35">
      <c r="A64" s="6"/>
      <c r="B64" s="6" t="s">
        <v>49</v>
      </c>
      <c r="C64" s="27"/>
      <c r="D64" s="6"/>
      <c r="E64" s="8">
        <v>474.2</v>
      </c>
      <c r="F64" s="7"/>
      <c r="G64" s="8"/>
      <c r="H64" s="6"/>
      <c r="I64" s="6"/>
      <c r="J64" s="28">
        <v>13</v>
      </c>
      <c r="K64" s="6">
        <f>0.99-Table1[[#This Row],[H_m]]-0.03*(Table1[[#This Row],[dp_position]]-1)</f>
        <v>7.999999999999996E-2</v>
      </c>
      <c r="L64" s="6">
        <v>81.599999999999994</v>
      </c>
      <c r="M64" s="6">
        <f>Table1[[#This Row],[bed_elevation_dhhn]]-Table1[[#This Row],[sediment_depth_m]]</f>
        <v>81.52</v>
      </c>
      <c r="N64">
        <v>82.450999999999993</v>
      </c>
      <c r="O64" s="6">
        <f>Table1[[#This Row],[elevation_point1]]-Table1[[#This Row],[bed_elevation_dhhn]]+Table1[[#This Row],[sediment_depth_m]]</f>
        <v>0.93099999999999905</v>
      </c>
      <c r="P64" s="6">
        <f>Table1[[#This Row],[sediment_depth_m]]+Table1[[#This Row],[wl_only_unsat]]</f>
        <v>7.999999999999996E-2</v>
      </c>
      <c r="Q64" s="6"/>
      <c r="R64" s="10">
        <v>0.46</v>
      </c>
      <c r="S64" s="10">
        <v>0.55000000000000004</v>
      </c>
      <c r="T64" s="6">
        <v>5.92</v>
      </c>
      <c r="U64" s="6">
        <v>5.03</v>
      </c>
      <c r="V64" s="6">
        <v>4.74</v>
      </c>
      <c r="W64" s="6"/>
      <c r="X64" s="6">
        <f>AVERAGE(Table1[[#This Row],[rep1 (mg/l)]:[rep4 (mg/l)]])</f>
        <v>5.2299999999999995</v>
      </c>
      <c r="Y64" s="10">
        <v>24.8</v>
      </c>
      <c r="Z64" s="6">
        <v>71.5</v>
      </c>
      <c r="AA64" s="6">
        <v>60.9</v>
      </c>
      <c r="AB64" s="6">
        <v>57.5</v>
      </c>
      <c r="AC64" s="6"/>
      <c r="AD64" s="6">
        <f>AVERAGE(Table1[[#This Row],[rep1 (%)]:[rep4 (%)]])</f>
        <v>63.300000000000004</v>
      </c>
      <c r="AE64" s="10" t="s">
        <v>31</v>
      </c>
      <c r="AG64" s="6">
        <f>(Table1[[#This Row],[idoc_mgl]]-$X$35)/$X$35</f>
        <v>-0.50613786591123711</v>
      </c>
    </row>
    <row r="65" spans="1:33" x14ac:dyDescent="0.35">
      <c r="A65" s="6"/>
      <c r="B65" s="6" t="s">
        <v>49</v>
      </c>
      <c r="C65" s="27"/>
      <c r="D65" s="6"/>
      <c r="E65" s="8">
        <v>474.2</v>
      </c>
      <c r="F65" s="7"/>
      <c r="G65" s="8"/>
      <c r="H65" s="6"/>
      <c r="I65" s="6"/>
      <c r="J65" s="28">
        <v>11</v>
      </c>
      <c r="K65" s="6">
        <f>0.99-Table1[[#This Row],[H_m]]-0.03*(Table1[[#This Row],[dp_position]]-1)</f>
        <v>0.13999999999999996</v>
      </c>
      <c r="L65" s="6">
        <v>81.599999999999994</v>
      </c>
      <c r="M65" s="6">
        <f>Table1[[#This Row],[bed_elevation_dhhn]]-Table1[[#This Row],[sediment_depth_m]]</f>
        <v>81.459999999999994</v>
      </c>
      <c r="N65">
        <v>82.450999999999993</v>
      </c>
      <c r="O65" s="6">
        <f>Table1[[#This Row],[elevation_point1]]-Table1[[#This Row],[bed_elevation_dhhn]]+Table1[[#This Row],[sediment_depth_m]]</f>
        <v>0.99099999999999899</v>
      </c>
      <c r="P65" s="6">
        <f>Table1[[#This Row],[sediment_depth_m]]+Table1[[#This Row],[wl_only_unsat]]</f>
        <v>0.13999999999999996</v>
      </c>
      <c r="Q65" s="6"/>
      <c r="R65" s="10">
        <v>0.46</v>
      </c>
      <c r="S65" s="10">
        <v>0.55000000000000004</v>
      </c>
      <c r="T65" s="6">
        <v>2.61</v>
      </c>
      <c r="U65" s="6">
        <v>0.24</v>
      </c>
      <c r="V65" s="6">
        <v>2.2400000000000002</v>
      </c>
      <c r="W65" s="6"/>
      <c r="X65" s="6">
        <f>AVERAGE(Table1[[#This Row],[rep1 (mg/l)]:[rep4 (mg/l)]])</f>
        <v>1.6966666666666665</v>
      </c>
      <c r="Y65" s="10">
        <v>24.7</v>
      </c>
      <c r="Z65" s="6">
        <v>31.5</v>
      </c>
      <c r="AA65" s="6">
        <v>26.9</v>
      </c>
      <c r="AB65" s="6">
        <v>27</v>
      </c>
      <c r="AC65" s="6"/>
      <c r="AD65" s="6">
        <f>AVERAGE(Table1[[#This Row],[rep1 (%)]:[rep4 (%)]])</f>
        <v>28.466666666666669</v>
      </c>
      <c r="AE65" s="10" t="s">
        <v>31</v>
      </c>
      <c r="AG65" s="6">
        <f>(Table1[[#This Row],[idoc_mgl]]-$X$35)/$X$35</f>
        <v>-0.83978596159899266</v>
      </c>
    </row>
    <row r="66" spans="1:33" x14ac:dyDescent="0.35">
      <c r="A66" s="6"/>
      <c r="B66" s="6" t="s">
        <v>49</v>
      </c>
      <c r="C66" s="27"/>
      <c r="D66" s="6"/>
      <c r="E66" s="8">
        <v>474.2</v>
      </c>
      <c r="F66" s="7"/>
      <c r="G66" s="8"/>
      <c r="H66" s="6"/>
      <c r="I66" s="6"/>
      <c r="J66" s="28">
        <v>9</v>
      </c>
      <c r="K66" s="6">
        <f>0.99-Table1[[#This Row],[H_m]]-0.03*(Table1[[#This Row],[dp_position]]-1)</f>
        <v>0.19999999999999996</v>
      </c>
      <c r="L66" s="6">
        <v>81.599999999999994</v>
      </c>
      <c r="M66" s="6">
        <f>Table1[[#This Row],[bed_elevation_dhhn]]-Table1[[#This Row],[sediment_depth_m]]</f>
        <v>81.399999999999991</v>
      </c>
      <c r="N66">
        <v>82.450999999999993</v>
      </c>
      <c r="O66" s="6">
        <f>Table1[[#This Row],[elevation_point1]]-Table1[[#This Row],[bed_elevation_dhhn]]+Table1[[#This Row],[sediment_depth_m]]</f>
        <v>1.050999999999999</v>
      </c>
      <c r="P66" s="6">
        <f>Table1[[#This Row],[sediment_depth_m]]+Table1[[#This Row],[wl_only_unsat]]</f>
        <v>0.19999999999999996</v>
      </c>
      <c r="Q66" s="6"/>
      <c r="R66" s="10">
        <v>0.46</v>
      </c>
      <c r="S66" s="10">
        <v>0.55000000000000004</v>
      </c>
      <c r="T66" s="6">
        <v>1.48</v>
      </c>
      <c r="U66" s="6">
        <v>0.73</v>
      </c>
      <c r="V66" s="6">
        <v>0.68</v>
      </c>
      <c r="W66" s="6"/>
      <c r="X66" s="6">
        <f>AVERAGE(Table1[[#This Row],[rep1 (mg/l)]:[rep4 (mg/l)]])</f>
        <v>0.96333333333333337</v>
      </c>
      <c r="Y66" s="10">
        <v>24.5</v>
      </c>
      <c r="Z66" s="6">
        <v>17.7</v>
      </c>
      <c r="AA66" s="6">
        <v>8.8000000000000007</v>
      </c>
      <c r="AB66" s="6">
        <v>8.1999999999999993</v>
      </c>
      <c r="AC66" s="6"/>
      <c r="AD66" s="6">
        <f>AVERAGE(Table1[[#This Row],[rep1 (%)]:[rep4 (%)]])</f>
        <v>11.566666666666668</v>
      </c>
      <c r="AE66" s="10" t="s">
        <v>31</v>
      </c>
      <c r="AG66" s="6">
        <f>(Table1[[#This Row],[idoc_mgl]]-$X$35)/$X$35</f>
        <v>-0.90903367957192327</v>
      </c>
    </row>
    <row r="67" spans="1:33" x14ac:dyDescent="0.35">
      <c r="A67" s="6"/>
      <c r="B67" s="6" t="s">
        <v>49</v>
      </c>
      <c r="C67" s="27"/>
      <c r="D67" s="6"/>
      <c r="E67" s="8">
        <v>474.2</v>
      </c>
      <c r="F67" s="7"/>
      <c r="G67" s="8"/>
      <c r="H67" s="6"/>
      <c r="I67" s="6"/>
      <c r="J67" s="28">
        <v>7</v>
      </c>
      <c r="K67" s="6">
        <f>0.99-Table1[[#This Row],[H_m]]-0.03*(Table1[[#This Row],[dp_position]]-1)</f>
        <v>0.25999999999999995</v>
      </c>
      <c r="L67" s="6">
        <v>81.599999999999994</v>
      </c>
      <c r="M67" s="6">
        <f>Table1[[#This Row],[bed_elevation_dhhn]]-Table1[[#This Row],[sediment_depth_m]]</f>
        <v>81.339999999999989</v>
      </c>
      <c r="N67">
        <v>82.450999999999993</v>
      </c>
      <c r="O67" s="6">
        <f>Table1[[#This Row],[elevation_point1]]-Table1[[#This Row],[bed_elevation_dhhn]]+Table1[[#This Row],[sediment_depth_m]]</f>
        <v>1.1109999999999991</v>
      </c>
      <c r="P67" s="6">
        <f>Table1[[#This Row],[sediment_depth_m]]+Table1[[#This Row],[wl_only_unsat]]</f>
        <v>0.25999999999999995</v>
      </c>
      <c r="Q67" s="6"/>
      <c r="R67" s="10">
        <v>0.46</v>
      </c>
      <c r="S67" s="10">
        <v>0.55000000000000004</v>
      </c>
      <c r="T67" s="6">
        <v>1.93</v>
      </c>
      <c r="U67" s="6">
        <v>0.76</v>
      </c>
      <c r="V67" s="6">
        <v>0.59</v>
      </c>
      <c r="W67" s="6"/>
      <c r="X67" s="6">
        <f>AVERAGE(Table1[[#This Row],[rep1 (mg/l)]:[rep4 (mg/l)]])</f>
        <v>1.0933333333333333</v>
      </c>
      <c r="Y67" s="10">
        <v>24.5</v>
      </c>
      <c r="Z67" s="6">
        <v>23.2</v>
      </c>
      <c r="AA67" s="6">
        <v>9.1</v>
      </c>
      <c r="AB67" s="6">
        <v>7</v>
      </c>
      <c r="AC67" s="6"/>
      <c r="AD67" s="6">
        <f>AVERAGE(Table1[[#This Row],[rep1 (%)]:[rep4 (%)]])</f>
        <v>13.1</v>
      </c>
      <c r="AE67" s="10" t="s">
        <v>31</v>
      </c>
      <c r="AG67" s="6">
        <f>(Table1[[#This Row],[idoc_mgl]]-$X$35)/$X$35</f>
        <v>-0.89675794774944917</v>
      </c>
    </row>
    <row r="68" spans="1:33" x14ac:dyDescent="0.35">
      <c r="A68" s="6"/>
      <c r="B68" s="6" t="s">
        <v>49</v>
      </c>
      <c r="C68" s="27"/>
      <c r="D68" s="6"/>
      <c r="E68" s="8">
        <v>474.2</v>
      </c>
      <c r="F68" s="7"/>
      <c r="G68" s="8"/>
      <c r="H68" s="6"/>
      <c r="I68" s="6"/>
      <c r="J68" s="28">
        <v>5</v>
      </c>
      <c r="K68" s="6">
        <f>0.99-Table1[[#This Row],[H_m]]-0.03*(Table1[[#This Row],[dp_position]]-1)</f>
        <v>0.31999999999999995</v>
      </c>
      <c r="L68" s="6">
        <v>81.599999999999994</v>
      </c>
      <c r="M68" s="6">
        <f>Table1[[#This Row],[bed_elevation_dhhn]]-Table1[[#This Row],[sediment_depth_m]]</f>
        <v>81.28</v>
      </c>
      <c r="N68">
        <v>82.450999999999993</v>
      </c>
      <c r="O68" s="6">
        <f>Table1[[#This Row],[elevation_point1]]-Table1[[#This Row],[bed_elevation_dhhn]]+Table1[[#This Row],[sediment_depth_m]]</f>
        <v>1.1709999999999989</v>
      </c>
      <c r="P68" s="6">
        <f>Table1[[#This Row],[sediment_depth_m]]+Table1[[#This Row],[wl_only_unsat]]</f>
        <v>0.31999999999999995</v>
      </c>
      <c r="Q68" s="6"/>
      <c r="R68" s="10">
        <v>0.46</v>
      </c>
      <c r="S68" s="10">
        <v>0.55000000000000004</v>
      </c>
      <c r="T68" s="6">
        <v>1.59</v>
      </c>
      <c r="U68" s="6">
        <v>1.22</v>
      </c>
      <c r="V68" s="6">
        <v>0.85</v>
      </c>
      <c r="W68" s="6"/>
      <c r="X68" s="6">
        <f>AVERAGE(Table1[[#This Row],[rep1 (mg/l)]:[rep4 (mg/l)]])</f>
        <v>1.22</v>
      </c>
      <c r="Y68" s="10">
        <v>24.2</v>
      </c>
      <c r="Z68" s="6">
        <v>19</v>
      </c>
      <c r="AA68" s="6">
        <v>14.6</v>
      </c>
      <c r="AB68" s="6">
        <v>10.3</v>
      </c>
      <c r="AC68" s="6"/>
      <c r="AD68" s="6">
        <f>AVERAGE(Table1[[#This Row],[rep1 (%)]:[rep4 (%)]])</f>
        <v>14.633333333333335</v>
      </c>
      <c r="AE68" s="10" t="s">
        <v>31</v>
      </c>
      <c r="AG68" s="6">
        <f>(Table1[[#This Row],[idoc_mgl]]-$X$35)/$X$35</f>
        <v>-0.88479697828139747</v>
      </c>
    </row>
    <row r="69" spans="1:33" x14ac:dyDescent="0.35">
      <c r="A69" s="6"/>
      <c r="B69" s="6" t="s">
        <v>49</v>
      </c>
      <c r="C69" s="27"/>
      <c r="D69" s="6"/>
      <c r="E69" s="8">
        <v>474.2</v>
      </c>
      <c r="F69" s="7"/>
      <c r="G69" s="8"/>
      <c r="H69" s="6"/>
      <c r="I69" s="6"/>
      <c r="J69" s="28">
        <v>3</v>
      </c>
      <c r="K69" s="6">
        <f>0.99-Table1[[#This Row],[H_m]]-0.03*(Table1[[#This Row],[dp_position]]-1)</f>
        <v>0.37999999999999995</v>
      </c>
      <c r="L69" s="6">
        <v>81.599999999999994</v>
      </c>
      <c r="M69" s="6">
        <f>Table1[[#This Row],[bed_elevation_dhhn]]-Table1[[#This Row],[sediment_depth_m]]</f>
        <v>81.22</v>
      </c>
      <c r="N69">
        <v>82.450999999999993</v>
      </c>
      <c r="O69" s="6">
        <f>Table1[[#This Row],[elevation_point1]]-Table1[[#This Row],[bed_elevation_dhhn]]+Table1[[#This Row],[sediment_depth_m]]</f>
        <v>1.230999999999999</v>
      </c>
      <c r="P69" s="6">
        <f>Table1[[#This Row],[sediment_depth_m]]+Table1[[#This Row],[wl_only_unsat]]</f>
        <v>0.37999999999999995</v>
      </c>
      <c r="Q69" s="6"/>
      <c r="R69" s="10">
        <v>0.46</v>
      </c>
      <c r="S69" s="10">
        <v>0.55000000000000004</v>
      </c>
      <c r="T69" s="6">
        <v>1.62</v>
      </c>
      <c r="U69" s="6">
        <v>1.1399999999999999</v>
      </c>
      <c r="V69" s="6">
        <v>0.76</v>
      </c>
      <c r="W69" s="6"/>
      <c r="X69" s="6">
        <f>AVERAGE(Table1[[#This Row],[rep1 (mg/l)]:[rep4 (mg/l)]])</f>
        <v>1.1733333333333331</v>
      </c>
      <c r="Y69" s="10">
        <v>24.2</v>
      </c>
      <c r="Z69" s="6">
        <v>19.399999999999999</v>
      </c>
      <c r="AA69" s="6">
        <v>13.7</v>
      </c>
      <c r="AB69" s="6">
        <v>9.1</v>
      </c>
      <c r="AC69" s="6"/>
      <c r="AD69" s="6">
        <f>AVERAGE(Table1[[#This Row],[rep1 (%)]:[rep4 (%)]])</f>
        <v>14.066666666666665</v>
      </c>
      <c r="AE69" s="10" t="s">
        <v>31</v>
      </c>
      <c r="AG69" s="6">
        <f>(Table1[[#This Row],[idoc_mgl]]-$X$35)/$X$35</f>
        <v>-0.88920365124331124</v>
      </c>
    </row>
    <row r="70" spans="1:33" x14ac:dyDescent="0.35">
      <c r="A70" s="6"/>
      <c r="B70" s="6" t="s">
        <v>49</v>
      </c>
      <c r="C70" s="27"/>
      <c r="D70" s="6"/>
      <c r="E70" s="8">
        <v>474.2</v>
      </c>
      <c r="F70" s="7"/>
      <c r="G70" s="8"/>
      <c r="H70" s="6"/>
      <c r="I70" s="6"/>
      <c r="J70" s="28">
        <v>1</v>
      </c>
      <c r="K70" s="6">
        <f>0.99-Table1[[#This Row],[H_m]]-0.03*(Table1[[#This Row],[dp_position]]-1)</f>
        <v>0.43999999999999995</v>
      </c>
      <c r="L70" s="6">
        <v>81.599999999999994</v>
      </c>
      <c r="M70" s="6">
        <f>Table1[[#This Row],[bed_elevation_dhhn]]-Table1[[#This Row],[sediment_depth_m]]</f>
        <v>81.16</v>
      </c>
      <c r="N70">
        <v>82.450999999999993</v>
      </c>
      <c r="O70" s="6">
        <f>Table1[[#This Row],[elevation_point1]]-Table1[[#This Row],[bed_elevation_dhhn]]+Table1[[#This Row],[sediment_depth_m]]</f>
        <v>1.290999999999999</v>
      </c>
      <c r="P70" s="6">
        <f>Table1[[#This Row],[sediment_depth_m]]+Table1[[#This Row],[wl_only_unsat]]</f>
        <v>0.43999999999999995</v>
      </c>
      <c r="Q70" s="6"/>
      <c r="R70" s="10">
        <v>0.46</v>
      </c>
      <c r="S70" s="10">
        <v>0.55000000000000004</v>
      </c>
      <c r="T70" s="6">
        <v>1.1100000000000001</v>
      </c>
      <c r="U70" s="6">
        <v>0.56999999999999995</v>
      </c>
      <c r="V70" s="6">
        <v>0.3</v>
      </c>
      <c r="W70" s="6"/>
      <c r="X70" s="6">
        <f>AVERAGE(Table1[[#This Row],[rep1 (mg/l)]:[rep4 (mg/l)]])</f>
        <v>0.66</v>
      </c>
      <c r="Y70" s="10">
        <v>24.2</v>
      </c>
      <c r="Z70" s="6">
        <v>13.3</v>
      </c>
      <c r="AA70" s="6">
        <v>6.8</v>
      </c>
      <c r="AB70" s="6">
        <v>3.7</v>
      </c>
      <c r="AC70" s="6"/>
      <c r="AD70" s="6">
        <f>AVERAGE(Table1[[#This Row],[rep1 (%)]:[rep4 (%)]])</f>
        <v>7.9333333333333336</v>
      </c>
      <c r="AE70" s="10" t="s">
        <v>31</v>
      </c>
      <c r="AG70" s="6">
        <f>(Table1[[#This Row],[idoc_mgl]]-$X$35)/$X$35</f>
        <v>-0.93767705382436262</v>
      </c>
    </row>
    <row r="71" spans="1:33" s="1" customFormat="1" x14ac:dyDescent="0.35">
      <c r="A71" s="6"/>
      <c r="B71" s="6" t="s">
        <v>50</v>
      </c>
      <c r="C71" s="6"/>
      <c r="D71" s="6"/>
      <c r="E71" s="8" t="s">
        <v>39</v>
      </c>
      <c r="F71" s="7"/>
      <c r="G71" s="8"/>
      <c r="H71" s="6"/>
      <c r="I71" s="6"/>
      <c r="J71" s="28"/>
      <c r="K71" s="6">
        <v>-0.1</v>
      </c>
      <c r="L71" s="32"/>
      <c r="M71" s="32">
        <f>Table1[[#This Row],[bed_elevation_dhhn]]-Table1[[#This Row],[sediment_depth_m]]</f>
        <v>0.1</v>
      </c>
      <c r="N71" s="32"/>
      <c r="O71" s="32">
        <f>Table1[[#This Row],[elevation_point1]]-Table1[[#This Row],[bed_elevation_dhhn]]+Table1[[#This Row],[sediment_depth_m]]</f>
        <v>-0.1</v>
      </c>
      <c r="P71" s="6">
        <f>Table1[[#This Row],[sediment_depth_m]]+Table1[[#This Row],[wl_only_unsat]]</f>
        <v>-0.1</v>
      </c>
      <c r="Q71" s="6"/>
      <c r="R71" s="6"/>
      <c r="S71" s="6"/>
      <c r="T71" s="6">
        <v>8.51</v>
      </c>
      <c r="U71" s="6">
        <v>9.4700000000000006</v>
      </c>
      <c r="V71" s="6">
        <v>9.6300000000000008</v>
      </c>
      <c r="W71" s="6"/>
      <c r="X71" s="6">
        <f>AVERAGE(Table1[[#This Row],[rep1 (mg/l)]:[rep4 (mg/l)]])</f>
        <v>9.2033333333333331</v>
      </c>
      <c r="Y71" s="10">
        <v>23.5</v>
      </c>
      <c r="Z71" s="6">
        <v>100</v>
      </c>
      <c r="AA71" s="6">
        <v>111.6</v>
      </c>
      <c r="AB71" s="6">
        <v>113.5</v>
      </c>
      <c r="AC71" s="6"/>
      <c r="AD71" s="6">
        <f>AVERAGE(Table1[[#This Row],[rep1 (%)]:[rep4 (%)]])</f>
        <v>108.36666666666667</v>
      </c>
      <c r="AE71" s="6"/>
      <c r="AF71" s="6"/>
      <c r="AG71" s="34"/>
    </row>
    <row r="72" spans="1:33" s="1" customFormat="1" x14ac:dyDescent="0.35">
      <c r="A72" s="6"/>
      <c r="B72" s="6" t="s">
        <v>50</v>
      </c>
      <c r="C72" s="6"/>
      <c r="D72" s="6"/>
      <c r="E72" s="8" t="s">
        <v>39</v>
      </c>
      <c r="F72" s="7"/>
      <c r="G72" s="8"/>
      <c r="H72" s="6"/>
      <c r="I72" s="6"/>
      <c r="J72" s="28"/>
      <c r="K72" s="6">
        <v>-0.6</v>
      </c>
      <c r="L72" s="32"/>
      <c r="M72" s="32">
        <f>Table1[[#This Row],[bed_elevation_dhhn]]-Table1[[#This Row],[sediment_depth_m]]</f>
        <v>0.6</v>
      </c>
      <c r="N72" s="32"/>
      <c r="O72" s="32">
        <f>Table1[[#This Row],[elevation_point1]]-Table1[[#This Row],[bed_elevation_dhhn]]+Table1[[#This Row],[sediment_depth_m]]</f>
        <v>-0.6</v>
      </c>
      <c r="P72" s="6">
        <f>Table1[[#This Row],[sediment_depth_m]]+Table1[[#This Row],[wl_only_unsat]]</f>
        <v>-0.6</v>
      </c>
      <c r="Q72" s="6"/>
      <c r="R72" s="6"/>
      <c r="S72" s="6"/>
      <c r="T72" s="6">
        <v>8.51</v>
      </c>
      <c r="U72" s="6">
        <v>9.4700000000000006</v>
      </c>
      <c r="V72" s="6">
        <v>9.6300000000000008</v>
      </c>
      <c r="W72" s="6"/>
      <c r="X72" s="6">
        <f>AVERAGE(Table1[[#This Row],[rep1 (mg/l)]:[rep4 (mg/l)]])</f>
        <v>9.2033333333333331</v>
      </c>
      <c r="Y72" s="10">
        <v>23.5</v>
      </c>
      <c r="Z72" s="6">
        <v>100</v>
      </c>
      <c r="AA72" s="6">
        <v>111.6</v>
      </c>
      <c r="AB72" s="6">
        <v>113.5</v>
      </c>
      <c r="AC72" s="6"/>
      <c r="AD72" s="6">
        <f>AVERAGE(Table1[[#This Row],[rep1 (%)]:[rep4 (%)]])</f>
        <v>108.36666666666667</v>
      </c>
      <c r="AE72" s="6"/>
      <c r="AF72" s="6"/>
      <c r="AG72" s="34"/>
    </row>
    <row r="73" spans="1:33" s="1" customFormat="1" x14ac:dyDescent="0.35">
      <c r="A73" s="6"/>
      <c r="B73" s="6" t="s">
        <v>50</v>
      </c>
      <c r="C73" s="6"/>
      <c r="D73" s="6"/>
      <c r="E73" s="8" t="s">
        <v>39</v>
      </c>
      <c r="F73" s="7"/>
      <c r="G73" s="8"/>
      <c r="H73" s="6"/>
      <c r="I73" s="6"/>
      <c r="J73" s="28"/>
      <c r="K73" s="6">
        <v>-0.3</v>
      </c>
      <c r="L73" s="32"/>
      <c r="M73" s="32">
        <f>Table1[[#This Row],[bed_elevation_dhhn]]-Table1[[#This Row],[sediment_depth_m]]</f>
        <v>0.3</v>
      </c>
      <c r="N73" s="32"/>
      <c r="O73" s="32">
        <f>Table1[[#This Row],[elevation_point1]]-Table1[[#This Row],[bed_elevation_dhhn]]+Table1[[#This Row],[sediment_depth_m]]</f>
        <v>-0.3</v>
      </c>
      <c r="P73" s="6">
        <f>Table1[[#This Row],[sediment_depth_m]]+Table1[[#This Row],[wl_only_unsat]]</f>
        <v>-0.3</v>
      </c>
      <c r="Q73" s="6"/>
      <c r="R73" s="6"/>
      <c r="S73" s="6"/>
      <c r="T73" s="6">
        <v>8.51</v>
      </c>
      <c r="U73" s="6">
        <v>9.4700000000000006</v>
      </c>
      <c r="V73" s="6">
        <v>9.6300000000000008</v>
      </c>
      <c r="W73" s="6"/>
      <c r="X73" s="6">
        <f>AVERAGE(Table1[[#This Row],[rep1 (mg/l)]:[rep4 (mg/l)]])</f>
        <v>9.2033333333333331</v>
      </c>
      <c r="Y73" s="10">
        <v>23.5</v>
      </c>
      <c r="Z73" s="6">
        <v>100</v>
      </c>
      <c r="AA73" s="6">
        <v>111.6</v>
      </c>
      <c r="AB73" s="6">
        <v>113.5</v>
      </c>
      <c r="AC73" s="6"/>
      <c r="AD73" s="6">
        <f>AVERAGE(Table1[[#This Row],[rep1 (%)]:[rep4 (%)]])</f>
        <v>108.36666666666667</v>
      </c>
      <c r="AE73" s="6"/>
      <c r="AF73" s="6"/>
      <c r="AG73" s="34"/>
    </row>
    <row r="74" spans="1:33" s="1" customFormat="1" x14ac:dyDescent="0.35">
      <c r="A74" s="6"/>
      <c r="B74" s="6" t="s">
        <v>50</v>
      </c>
      <c r="C74" s="6"/>
      <c r="D74" s="6"/>
      <c r="E74" s="8" t="s">
        <v>39</v>
      </c>
      <c r="F74" s="7"/>
      <c r="G74" s="8"/>
      <c r="H74" s="6"/>
      <c r="I74" s="6"/>
      <c r="J74" s="28"/>
      <c r="K74" s="6">
        <v>0</v>
      </c>
      <c r="L74" s="32"/>
      <c r="M74" s="32">
        <f>Table1[[#This Row],[bed_elevation_dhhn]]-Table1[[#This Row],[sediment_depth_m]]</f>
        <v>0</v>
      </c>
      <c r="N74" s="32"/>
      <c r="O74" s="32">
        <f>Table1[[#This Row],[elevation_point1]]-Table1[[#This Row],[bed_elevation_dhhn]]+Table1[[#This Row],[sediment_depth_m]]</f>
        <v>0</v>
      </c>
      <c r="P74" s="6">
        <f>Table1[[#This Row],[sediment_depth_m]]+Table1[[#This Row],[wl_only_unsat]]</f>
        <v>0</v>
      </c>
      <c r="Q74" s="6"/>
      <c r="R74" s="6"/>
      <c r="S74" s="6"/>
      <c r="T74" s="6">
        <v>8.51</v>
      </c>
      <c r="U74" s="6">
        <v>9.4700000000000006</v>
      </c>
      <c r="V74" s="6">
        <v>9.6300000000000008</v>
      </c>
      <c r="W74" s="6"/>
      <c r="X74" s="6">
        <f>AVERAGE(Table1[[#This Row],[rep1 (mg/l)]:[rep4 (mg/l)]])</f>
        <v>9.2033333333333331</v>
      </c>
      <c r="Y74" s="10">
        <v>23.5</v>
      </c>
      <c r="Z74" s="6">
        <v>100</v>
      </c>
      <c r="AA74" s="6">
        <v>111.6</v>
      </c>
      <c r="AB74" s="6">
        <v>113.5</v>
      </c>
      <c r="AC74" s="6"/>
      <c r="AD74" s="6">
        <f>AVERAGE(Table1[[#This Row],[rep1 (%)]:[rep4 (%)]])</f>
        <v>108.36666666666667</v>
      </c>
      <c r="AE74" s="6"/>
      <c r="AF74" s="6"/>
      <c r="AG74" s="34"/>
    </row>
    <row r="75" spans="1:33" x14ac:dyDescent="0.35">
      <c r="A75" s="6"/>
      <c r="B75" s="6" t="s">
        <v>51</v>
      </c>
      <c r="C75" s="27"/>
      <c r="D75" s="6"/>
      <c r="E75" s="8" t="s">
        <v>39</v>
      </c>
      <c r="F75" s="7"/>
      <c r="G75" s="8"/>
      <c r="H75" s="6"/>
      <c r="I75" s="6"/>
      <c r="J75" s="28">
        <v>9</v>
      </c>
      <c r="K75" s="6">
        <f>0.99-Table1[[#This Row],[H_m]]-0.03*(Table1[[#This Row],[dp_position]]-1)</f>
        <v>0.502</v>
      </c>
      <c r="L75" s="6">
        <v>82.674999999999997</v>
      </c>
      <c r="M75" s="6">
        <f>Table1[[#This Row],[bed_elevation_dhhn]]-Table1[[#This Row],[sediment_depth_m]]</f>
        <v>82.173000000000002</v>
      </c>
      <c r="N75" s="6">
        <v>82.674999999999997</v>
      </c>
      <c r="O75" s="6">
        <f>Table1[[#This Row],[elevation_point1]]-Table1[[#This Row],[bed_elevation_dhhn]]+Table1[[#This Row],[sediment_depth_m]]</f>
        <v>0.502</v>
      </c>
      <c r="P75" s="6">
        <f>Table1[[#This Row],[sediment_depth_m]]+Table1[[#This Row],[wl_only_unsat]]</f>
        <v>8.9999999998999991E-2</v>
      </c>
      <c r="Q75">
        <v>-0.41200000000100001</v>
      </c>
      <c r="R75">
        <v>-0.41200000000100001</v>
      </c>
      <c r="S75" s="10">
        <v>0.248</v>
      </c>
      <c r="T75" s="6">
        <v>3.07</v>
      </c>
      <c r="U75" s="6">
        <v>3.07</v>
      </c>
      <c r="V75" s="6"/>
      <c r="W75" s="6"/>
      <c r="X75" s="6">
        <f>AVERAGE(Table1[[#This Row],[rep1 (mg/l)]:[rep4 (mg/l)]])</f>
        <v>3.07</v>
      </c>
      <c r="Y75" s="10">
        <v>22.8</v>
      </c>
      <c r="Z75" s="6">
        <v>35.6</v>
      </c>
      <c r="AA75" s="6">
        <v>35.9</v>
      </c>
      <c r="AB75" s="6"/>
      <c r="AC75" s="6"/>
      <c r="AD75" s="6">
        <f>AVERAGE(Table1[[#This Row],[rep1 (%)]:[rep4 (%)]])</f>
        <v>35.75</v>
      </c>
      <c r="AE75" s="10" t="s">
        <v>27</v>
      </c>
      <c r="AG75" s="6">
        <f>(Table1[[#This Row],[idoc_mgl]]-$X$74)/$X$74</f>
        <v>-0.66642520825787754</v>
      </c>
    </row>
    <row r="76" spans="1:33" x14ac:dyDescent="0.35">
      <c r="A76" s="6"/>
      <c r="B76" s="6" t="s">
        <v>51</v>
      </c>
      <c r="C76" s="27"/>
      <c r="D76" s="6"/>
      <c r="E76" s="8" t="s">
        <v>39</v>
      </c>
      <c r="F76" s="7"/>
      <c r="G76" s="8"/>
      <c r="H76" s="6"/>
      <c r="I76" s="6"/>
      <c r="J76" s="28">
        <v>7</v>
      </c>
      <c r="K76" s="6">
        <f>0.99-Table1[[#This Row],[H_m]]-0.03*(Table1[[#This Row],[dp_position]]-1)</f>
        <v>0.56200000000000006</v>
      </c>
      <c r="L76" s="6">
        <v>82.674999999999997</v>
      </c>
      <c r="M76" s="6">
        <f>Table1[[#This Row],[bed_elevation_dhhn]]-Table1[[#This Row],[sediment_depth_m]]</f>
        <v>82.113</v>
      </c>
      <c r="N76" s="6">
        <v>82.674999999999997</v>
      </c>
      <c r="O76" s="6">
        <f>Table1[[#This Row],[elevation_point1]]-Table1[[#This Row],[bed_elevation_dhhn]]+Table1[[#This Row],[sediment_depth_m]]</f>
        <v>0.56200000000000006</v>
      </c>
      <c r="P76" s="6">
        <f>Table1[[#This Row],[sediment_depth_m]]+Table1[[#This Row],[wl_only_unsat]]</f>
        <v>0.14999999999900004</v>
      </c>
      <c r="Q76">
        <v>-0.41200000000100001</v>
      </c>
      <c r="R76">
        <v>-0.41200000000100001</v>
      </c>
      <c r="S76" s="10">
        <v>0.248</v>
      </c>
      <c r="T76" s="6">
        <v>3.61</v>
      </c>
      <c r="U76" s="6">
        <v>3.59</v>
      </c>
      <c r="V76" s="6"/>
      <c r="W76" s="6"/>
      <c r="X76" s="6">
        <f>AVERAGE(Table1[[#This Row],[rep1 (mg/l)]:[rep4 (mg/l)]])</f>
        <v>3.5999999999999996</v>
      </c>
      <c r="Y76" s="10">
        <v>22.6</v>
      </c>
      <c r="Z76" s="6">
        <v>41.8</v>
      </c>
      <c r="AA76" s="6">
        <v>41.8</v>
      </c>
      <c r="AB76" s="6"/>
      <c r="AC76" s="6"/>
      <c r="AD76" s="6">
        <f>AVERAGE(Table1[[#This Row],[rep1 (%)]:[rep4 (%)]])</f>
        <v>41.8</v>
      </c>
      <c r="AE76" s="10" t="s">
        <v>27</v>
      </c>
      <c r="AG76" s="6">
        <f>(Table1[[#This Row],[idoc_mgl]]-$X$74)/$X$74</f>
        <v>-0.60883737776168056</v>
      </c>
    </row>
    <row r="77" spans="1:33" x14ac:dyDescent="0.35">
      <c r="A77" s="6"/>
      <c r="B77" s="6" t="s">
        <v>51</v>
      </c>
      <c r="C77" s="27"/>
      <c r="D77" s="6"/>
      <c r="E77" s="8" t="s">
        <v>39</v>
      </c>
      <c r="F77" s="7"/>
      <c r="G77" s="8"/>
      <c r="H77" s="6"/>
      <c r="I77" s="6"/>
      <c r="J77" s="28">
        <v>5</v>
      </c>
      <c r="K77" s="6">
        <f>0.99-Table1[[#This Row],[H_m]]-0.03*(Table1[[#This Row],[dp_position]]-1)</f>
        <v>0.622</v>
      </c>
      <c r="L77" s="6">
        <v>82.674999999999997</v>
      </c>
      <c r="M77" s="6">
        <f>Table1[[#This Row],[bed_elevation_dhhn]]-Table1[[#This Row],[sediment_depth_m]]</f>
        <v>82.052999999999997</v>
      </c>
      <c r="N77" s="6">
        <v>82.674999999999997</v>
      </c>
      <c r="O77" s="6">
        <f>Table1[[#This Row],[elevation_point1]]-Table1[[#This Row],[bed_elevation_dhhn]]+Table1[[#This Row],[sediment_depth_m]]</f>
        <v>0.622</v>
      </c>
      <c r="P77" s="6">
        <f>Table1[[#This Row],[sediment_depth_m]]+Table1[[#This Row],[wl_only_unsat]]</f>
        <v>0.20999999999899999</v>
      </c>
      <c r="Q77">
        <v>-0.41200000000100001</v>
      </c>
      <c r="R77">
        <v>-0.41200000000100001</v>
      </c>
      <c r="S77" s="10">
        <v>0.248</v>
      </c>
      <c r="T77" s="6">
        <v>3.63</v>
      </c>
      <c r="U77" s="6">
        <v>3.65</v>
      </c>
      <c r="V77" s="6">
        <v>3.57</v>
      </c>
      <c r="W77" s="6"/>
      <c r="X77" s="6">
        <f>AVERAGE(Table1[[#This Row],[rep1 (mg/l)]:[rep4 (mg/l)]])</f>
        <v>3.6166666666666667</v>
      </c>
      <c r="Y77" s="10">
        <v>23.5</v>
      </c>
      <c r="Z77" s="6">
        <v>42.7</v>
      </c>
      <c r="AA77" s="6">
        <v>43.7</v>
      </c>
      <c r="AB77" s="6">
        <v>42.4</v>
      </c>
      <c r="AC77" s="6"/>
      <c r="AD77" s="6">
        <f>AVERAGE(Table1[[#This Row],[rep1 (%)]:[rep4 (%)]])</f>
        <v>42.933333333333337</v>
      </c>
      <c r="AE77" s="10" t="s">
        <v>27</v>
      </c>
      <c r="AG77" s="6">
        <f>(Table1[[#This Row],[idoc_mgl]]-$X$74)/$X$74</f>
        <v>-0.60702643969576231</v>
      </c>
    </row>
    <row r="78" spans="1:33" x14ac:dyDescent="0.35">
      <c r="A78" s="6"/>
      <c r="B78" s="6" t="s">
        <v>51</v>
      </c>
      <c r="C78" s="27"/>
      <c r="D78" s="6"/>
      <c r="E78" s="8" t="s">
        <v>39</v>
      </c>
      <c r="F78" s="7"/>
      <c r="G78" s="8"/>
      <c r="H78" s="6"/>
      <c r="I78" s="6"/>
      <c r="J78" s="28">
        <v>3</v>
      </c>
      <c r="K78" s="6">
        <f>0.99-Table1[[#This Row],[H_m]]-0.03*(Table1[[#This Row],[dp_position]]-1)</f>
        <v>0.68199999999999994</v>
      </c>
      <c r="L78" s="6">
        <v>82.674999999999997</v>
      </c>
      <c r="M78" s="6">
        <f>Table1[[#This Row],[bed_elevation_dhhn]]-Table1[[#This Row],[sediment_depth_m]]</f>
        <v>81.992999999999995</v>
      </c>
      <c r="N78" s="6">
        <v>82.674999999999997</v>
      </c>
      <c r="O78" s="6">
        <f>Table1[[#This Row],[elevation_point1]]-Table1[[#This Row],[bed_elevation_dhhn]]+Table1[[#This Row],[sediment_depth_m]]</f>
        <v>0.68199999999999994</v>
      </c>
      <c r="P78" s="6">
        <f>Table1[[#This Row],[sediment_depth_m]]+Table1[[#This Row],[wl_only_unsat]]</f>
        <v>0.26999999999899993</v>
      </c>
      <c r="Q78">
        <v>-0.41200000000100001</v>
      </c>
      <c r="R78">
        <v>-0.41200000000100001</v>
      </c>
      <c r="S78" s="10">
        <v>0.248</v>
      </c>
      <c r="T78" s="6">
        <v>3.91</v>
      </c>
      <c r="U78" s="6">
        <v>3.84</v>
      </c>
      <c r="V78" s="6">
        <v>3.87</v>
      </c>
      <c r="W78" s="6"/>
      <c r="X78" s="6">
        <f>AVERAGE(Table1[[#This Row],[rep1 (mg/l)]:[rep4 (mg/l)]])</f>
        <v>3.8733333333333335</v>
      </c>
      <c r="Y78" s="10">
        <v>23.6</v>
      </c>
      <c r="Z78" s="6">
        <v>46.2</v>
      </c>
      <c r="AA78" s="6">
        <v>46.3</v>
      </c>
      <c r="AB78" s="6">
        <v>46.4</v>
      </c>
      <c r="AC78" s="6"/>
      <c r="AD78" s="6">
        <f>AVERAGE(Table1[[#This Row],[rep1 (%)]:[rep4 (%)]])</f>
        <v>46.300000000000004</v>
      </c>
      <c r="AE78" s="10" t="s">
        <v>27</v>
      </c>
      <c r="AG78" s="6">
        <f>(Table1[[#This Row],[idoc_mgl]]-$X$74)/$X$74</f>
        <v>-0.579137993480623</v>
      </c>
    </row>
    <row r="79" spans="1:33" x14ac:dyDescent="0.35">
      <c r="A79" s="6"/>
      <c r="B79" s="6" t="s">
        <v>51</v>
      </c>
      <c r="C79" s="27"/>
      <c r="D79" s="6"/>
      <c r="E79" s="8" t="s">
        <v>39</v>
      </c>
      <c r="F79" s="7"/>
      <c r="G79" s="8"/>
      <c r="H79" s="6"/>
      <c r="I79" s="6"/>
      <c r="J79" s="28">
        <v>1</v>
      </c>
      <c r="K79" s="6">
        <f>0.99-Table1[[#This Row],[H_m]]-0.03*(Table1[[#This Row],[dp_position]]-1)</f>
        <v>0.74199999999999999</v>
      </c>
      <c r="L79" s="6">
        <v>82.674999999999997</v>
      </c>
      <c r="M79" s="6">
        <f>Table1[[#This Row],[bed_elevation_dhhn]]-Table1[[#This Row],[sediment_depth_m]]</f>
        <v>81.932999999999993</v>
      </c>
      <c r="N79" s="6">
        <v>82.674999999999997</v>
      </c>
      <c r="O79" s="6">
        <f>Table1[[#This Row],[elevation_point1]]-Table1[[#This Row],[bed_elevation_dhhn]]+Table1[[#This Row],[sediment_depth_m]]</f>
        <v>0.74199999999999999</v>
      </c>
      <c r="P79" s="6">
        <f>Table1[[#This Row],[sediment_depth_m]]+Table1[[#This Row],[wl_only_unsat]]</f>
        <v>0.32999999999899998</v>
      </c>
      <c r="Q79">
        <v>-0.41200000000100001</v>
      </c>
      <c r="R79">
        <v>-0.41200000000100001</v>
      </c>
      <c r="S79" s="10">
        <v>0.248</v>
      </c>
      <c r="T79" s="6">
        <v>5.09</v>
      </c>
      <c r="U79" s="6">
        <v>5.2</v>
      </c>
      <c r="V79" s="6">
        <v>5.36</v>
      </c>
      <c r="W79" s="6"/>
      <c r="X79" s="6">
        <f>AVERAGE(Table1[[#This Row],[rep1 (mg/l)]:[rep4 (mg/l)]])</f>
        <v>5.2166666666666659</v>
      </c>
      <c r="Y79" s="10">
        <v>24.9</v>
      </c>
      <c r="Z79" s="6">
        <v>61.7</v>
      </c>
      <c r="AA79" s="6">
        <v>63</v>
      </c>
      <c r="AB79" s="6">
        <v>65.5</v>
      </c>
      <c r="AC79" s="6"/>
      <c r="AD79" s="6">
        <f>AVERAGE(Table1[[#This Row],[rep1 (%)]:[rep4 (%)]])</f>
        <v>63.4</v>
      </c>
      <c r="AE79" s="10" t="s">
        <v>27</v>
      </c>
      <c r="AG79" s="6">
        <f>(Table1[[#This Row],[idoc_mgl]]-$X$74)/$X$74</f>
        <v>-0.43317638536762049</v>
      </c>
    </row>
    <row r="80" spans="1:33" x14ac:dyDescent="0.35">
      <c r="A80" s="6"/>
      <c r="B80" s="6" t="s">
        <v>52</v>
      </c>
      <c r="C80" s="27"/>
      <c r="D80" s="6"/>
      <c r="E80" s="8" t="s">
        <v>39</v>
      </c>
      <c r="F80" s="7"/>
      <c r="G80" s="8"/>
      <c r="H80" s="6"/>
      <c r="I80" s="6"/>
      <c r="J80" s="28">
        <v>15</v>
      </c>
      <c r="K80" s="6">
        <f>0.99-Table1[[#This Row],[H_m]]-0.03*(Table1[[#This Row],[dp_position]]-1)</f>
        <v>8.500000000000002E-2</v>
      </c>
      <c r="L80" s="6">
        <v>82.263000000000005</v>
      </c>
      <c r="M80" s="6">
        <f>Table1[[#This Row],[bed_elevation_dhhn]]-Table1[[#This Row],[sediment_depth_m]]</f>
        <v>82.178000000000011</v>
      </c>
      <c r="N80" s="6">
        <v>82.674999999999997</v>
      </c>
      <c r="O80" s="6">
        <f>Table1[[#This Row],[elevation_point1]]-Table1[[#This Row],[bed_elevation_dhhn]]+Table1[[#This Row],[sediment_depth_m]]</f>
        <v>0.49699999999999195</v>
      </c>
      <c r="P80" s="6">
        <f>Table1[[#This Row],[sediment_depth_m]]+Table1[[#This Row],[wl_only_unsat]]</f>
        <v>8.500000000000002E-2</v>
      </c>
      <c r="Q80" s="6"/>
      <c r="R80" s="10">
        <v>0</v>
      </c>
      <c r="S80" s="10">
        <v>0.48499999999999999</v>
      </c>
      <c r="T80" s="6">
        <v>3.56</v>
      </c>
      <c r="U80" s="6">
        <v>3.11</v>
      </c>
      <c r="V80" s="6">
        <v>3.06</v>
      </c>
      <c r="W80" s="6"/>
      <c r="X80" s="6">
        <f>AVERAGE(Table1[[#This Row],[rep1 (mg/l)]:[rep4 (mg/l)]])</f>
        <v>3.2433333333333336</v>
      </c>
      <c r="Y80" s="10">
        <v>24.5</v>
      </c>
      <c r="Z80" s="6">
        <v>42.4</v>
      </c>
      <c r="AA80" s="6">
        <v>36.9</v>
      </c>
      <c r="AB80" s="6">
        <v>36</v>
      </c>
      <c r="AC80" s="6"/>
      <c r="AD80" s="6">
        <f>AVERAGE(Table1[[#This Row],[rep1 (%)]:[rep4 (%)]])</f>
        <v>38.43333333333333</v>
      </c>
      <c r="AE80" s="10" t="s">
        <v>18</v>
      </c>
      <c r="AG80" s="6">
        <f>(Table1[[#This Row],[idoc_mgl]]-$X$74)/$X$74</f>
        <v>-0.64759145237232874</v>
      </c>
    </row>
    <row r="81" spans="1:33" x14ac:dyDescent="0.35">
      <c r="A81" s="6"/>
      <c r="B81" s="6" t="s">
        <v>52</v>
      </c>
      <c r="C81" s="27"/>
      <c r="D81" s="6"/>
      <c r="E81" s="8" t="s">
        <v>39</v>
      </c>
      <c r="F81" s="7"/>
      <c r="G81" s="8"/>
      <c r="H81" s="6"/>
      <c r="I81" s="6"/>
      <c r="J81" s="28">
        <v>13</v>
      </c>
      <c r="K81" s="6">
        <f>0.99-Table1[[#This Row],[H_m]]-0.03*(Table1[[#This Row],[dp_position]]-1)</f>
        <v>0.14500000000000002</v>
      </c>
      <c r="L81" s="6">
        <v>82.263000000000005</v>
      </c>
      <c r="M81" s="6">
        <f>Table1[[#This Row],[bed_elevation_dhhn]]-Table1[[#This Row],[sediment_depth_m]]</f>
        <v>82.118000000000009</v>
      </c>
      <c r="N81" s="6">
        <v>82.674999999999997</v>
      </c>
      <c r="O81" s="6">
        <f>Table1[[#This Row],[elevation_point1]]-Table1[[#This Row],[bed_elevation_dhhn]]+Table1[[#This Row],[sediment_depth_m]]</f>
        <v>0.55699999999999195</v>
      </c>
      <c r="P81" s="6">
        <f>Table1[[#This Row],[sediment_depth_m]]+Table1[[#This Row],[wl_only_unsat]]</f>
        <v>0.14500000000000002</v>
      </c>
      <c r="Q81" s="6"/>
      <c r="R81" s="10">
        <v>0</v>
      </c>
      <c r="S81" s="10">
        <v>0.48499999999999999</v>
      </c>
      <c r="T81" s="6">
        <v>3.22</v>
      </c>
      <c r="U81" s="6">
        <v>4.24</v>
      </c>
      <c r="V81" s="6">
        <v>3.31</v>
      </c>
      <c r="W81" s="6"/>
      <c r="X81" s="6">
        <f>AVERAGE(Table1[[#This Row],[rep1 (mg/l)]:[rep4 (mg/l)]])</f>
        <v>3.5900000000000003</v>
      </c>
      <c r="Y81" s="10">
        <v>22.5</v>
      </c>
      <c r="Z81" s="6">
        <v>37.4</v>
      </c>
      <c r="AA81" s="6">
        <v>49.2</v>
      </c>
      <c r="AB81" s="6">
        <v>38.700000000000003</v>
      </c>
      <c r="AC81" s="6"/>
      <c r="AD81" s="6">
        <f>AVERAGE(Table1[[#This Row],[rep1 (%)]:[rep4 (%)]])</f>
        <v>41.766666666666666</v>
      </c>
      <c r="AE81" s="10" t="s">
        <v>18</v>
      </c>
      <c r="AG81" s="6">
        <f>(Table1[[#This Row],[idoc_mgl]]-$X$74)/$X$74</f>
        <v>-0.60992394060123145</v>
      </c>
    </row>
    <row r="82" spans="1:33" x14ac:dyDescent="0.35">
      <c r="A82" s="6"/>
      <c r="B82" s="6" t="s">
        <v>52</v>
      </c>
      <c r="C82" s="27"/>
      <c r="D82" s="6"/>
      <c r="E82" s="8" t="s">
        <v>39</v>
      </c>
      <c r="F82" s="7"/>
      <c r="G82" s="8"/>
      <c r="H82" s="6"/>
      <c r="I82" s="6"/>
      <c r="J82" s="28">
        <v>11</v>
      </c>
      <c r="K82" s="6">
        <f>0.99-Table1[[#This Row],[H_m]]-0.03*(Table1[[#This Row],[dp_position]]-1)</f>
        <v>0.20500000000000002</v>
      </c>
      <c r="L82" s="6">
        <v>82.263000000000005</v>
      </c>
      <c r="M82" s="6">
        <f>Table1[[#This Row],[bed_elevation_dhhn]]-Table1[[#This Row],[sediment_depth_m]]</f>
        <v>82.058000000000007</v>
      </c>
      <c r="N82" s="6">
        <v>82.674999999999997</v>
      </c>
      <c r="O82" s="6">
        <f>Table1[[#This Row],[elevation_point1]]-Table1[[#This Row],[bed_elevation_dhhn]]+Table1[[#This Row],[sediment_depth_m]]</f>
        <v>0.616999999999992</v>
      </c>
      <c r="P82" s="6">
        <f>Table1[[#This Row],[sediment_depth_m]]+Table1[[#This Row],[wl_only_unsat]]</f>
        <v>0.20500000000000002</v>
      </c>
      <c r="Q82" s="6"/>
      <c r="R82" s="10">
        <v>0</v>
      </c>
      <c r="S82" s="10">
        <v>0.48499999999999999</v>
      </c>
      <c r="T82" s="6">
        <v>2.16</v>
      </c>
      <c r="U82" s="6">
        <v>1.77</v>
      </c>
      <c r="V82" s="6"/>
      <c r="W82" s="6"/>
      <c r="X82" s="6">
        <f>AVERAGE(Table1[[#This Row],[rep1 (mg/l)]:[rep4 (mg/l)]])</f>
        <v>1.9650000000000001</v>
      </c>
      <c r="Y82" s="10">
        <v>23.5</v>
      </c>
      <c r="Z82" s="6">
        <v>25.6</v>
      </c>
      <c r="AA82" s="6">
        <v>20.9</v>
      </c>
      <c r="AB82" s="6"/>
      <c r="AC82" s="6"/>
      <c r="AD82" s="6">
        <f>AVERAGE(Table1[[#This Row],[rep1 (%)]:[rep4 (%)]])</f>
        <v>23.25</v>
      </c>
      <c r="AE82" s="10" t="s">
        <v>18</v>
      </c>
      <c r="AG82" s="6">
        <f>(Table1[[#This Row],[idoc_mgl]]-$X$74)/$X$74</f>
        <v>-0.7864904020282506</v>
      </c>
    </row>
    <row r="83" spans="1:33" x14ac:dyDescent="0.35">
      <c r="A83" s="6"/>
      <c r="B83" s="6" t="s">
        <v>52</v>
      </c>
      <c r="C83" s="27"/>
      <c r="D83" s="6"/>
      <c r="E83" s="8" t="s">
        <v>39</v>
      </c>
      <c r="F83" s="7"/>
      <c r="G83" s="8"/>
      <c r="H83" s="6"/>
      <c r="I83" s="6"/>
      <c r="J83" s="28">
        <v>9</v>
      </c>
      <c r="K83" s="6">
        <f>0.99-Table1[[#This Row],[H_m]]-0.03*(Table1[[#This Row],[dp_position]]-1)</f>
        <v>0.26500000000000001</v>
      </c>
      <c r="L83" s="6">
        <v>82.263000000000005</v>
      </c>
      <c r="M83" s="6">
        <f>Table1[[#This Row],[bed_elevation_dhhn]]-Table1[[#This Row],[sediment_depth_m]]</f>
        <v>81.998000000000005</v>
      </c>
      <c r="N83" s="6">
        <v>82.674999999999997</v>
      </c>
      <c r="O83" s="6">
        <f>Table1[[#This Row],[elevation_point1]]-Table1[[#This Row],[bed_elevation_dhhn]]+Table1[[#This Row],[sediment_depth_m]]</f>
        <v>0.67699999999999194</v>
      </c>
      <c r="P83" s="6">
        <f>Table1[[#This Row],[sediment_depth_m]]+Table1[[#This Row],[wl_only_unsat]]</f>
        <v>0.26500000000000001</v>
      </c>
      <c r="Q83" s="6"/>
      <c r="R83" s="10">
        <v>0</v>
      </c>
      <c r="S83" s="10">
        <v>0.48499999999999999</v>
      </c>
      <c r="T83" s="6">
        <v>1.28</v>
      </c>
      <c r="U83" s="6">
        <v>1.21</v>
      </c>
      <c r="V83" s="6">
        <v>1.26</v>
      </c>
      <c r="W83" s="6"/>
      <c r="X83" s="6">
        <f>AVERAGE(Table1[[#This Row],[rep1 (mg/l)]:[rep4 (mg/l)]])</f>
        <v>1.25</v>
      </c>
      <c r="Y83" s="10">
        <v>23.7</v>
      </c>
      <c r="Z83" s="6">
        <v>15.1</v>
      </c>
      <c r="AA83" s="6">
        <v>14.2</v>
      </c>
      <c r="AB83" s="6">
        <v>14.8</v>
      </c>
      <c r="AC83" s="6"/>
      <c r="AD83" s="6">
        <f>AVERAGE(Table1[[#This Row],[rep1 (%)]:[rep4 (%)]])</f>
        <v>14.699999999999998</v>
      </c>
      <c r="AE83" s="10" t="s">
        <v>18</v>
      </c>
      <c r="AG83" s="6">
        <f>(Table1[[#This Row],[idoc_mgl]]-$X$74)/$X$74</f>
        <v>-0.86417964505613909</v>
      </c>
    </row>
    <row r="84" spans="1:33" x14ac:dyDescent="0.35">
      <c r="A84" s="6"/>
      <c r="B84" s="6" t="s">
        <v>52</v>
      </c>
      <c r="C84" s="27"/>
      <c r="D84" s="6"/>
      <c r="E84" s="8" t="s">
        <v>39</v>
      </c>
      <c r="F84" s="7"/>
      <c r="G84" s="8"/>
      <c r="H84" s="6"/>
      <c r="I84" s="6"/>
      <c r="J84" s="28">
        <v>7</v>
      </c>
      <c r="K84" s="6">
        <f>0.99-Table1[[#This Row],[H_m]]-0.03*(Table1[[#This Row],[dp_position]]-1)</f>
        <v>0.32500000000000001</v>
      </c>
      <c r="L84" s="6">
        <v>82.263000000000005</v>
      </c>
      <c r="M84" s="6">
        <f>Table1[[#This Row],[bed_elevation_dhhn]]-Table1[[#This Row],[sediment_depth_m]]</f>
        <v>81.938000000000002</v>
      </c>
      <c r="N84" s="6">
        <v>82.674999999999997</v>
      </c>
      <c r="O84" s="6">
        <f>Table1[[#This Row],[elevation_point1]]-Table1[[#This Row],[bed_elevation_dhhn]]+Table1[[#This Row],[sediment_depth_m]]</f>
        <v>0.73699999999999188</v>
      </c>
      <c r="P84" s="6">
        <f>Table1[[#This Row],[sediment_depth_m]]+Table1[[#This Row],[wl_only_unsat]]</f>
        <v>0.32500000000000001</v>
      </c>
      <c r="Q84" s="6"/>
      <c r="R84" s="10">
        <v>0</v>
      </c>
      <c r="S84" s="10">
        <v>0.48499999999999999</v>
      </c>
      <c r="T84" s="6">
        <v>2.3199999999999998</v>
      </c>
      <c r="U84" s="6">
        <v>2.37</v>
      </c>
      <c r="V84" s="6"/>
      <c r="W84" s="6"/>
      <c r="X84" s="6">
        <f>AVERAGE(Table1[[#This Row],[rep1 (mg/l)]:[rep4 (mg/l)]])</f>
        <v>2.3449999999999998</v>
      </c>
      <c r="Y84" s="10">
        <v>24</v>
      </c>
      <c r="Z84" s="6">
        <v>27.4</v>
      </c>
      <c r="AA84" s="6">
        <v>28.1</v>
      </c>
      <c r="AB84" s="6"/>
      <c r="AC84" s="6"/>
      <c r="AD84" s="6">
        <f>AVERAGE(Table1[[#This Row],[rep1 (%)]:[rep4 (%)]])</f>
        <v>27.75</v>
      </c>
      <c r="AE84" s="10" t="s">
        <v>18</v>
      </c>
      <c r="AG84" s="6">
        <f>(Table1[[#This Row],[idoc_mgl]]-$X$74)/$X$74</f>
        <v>-0.74520101412531692</v>
      </c>
    </row>
    <row r="85" spans="1:33" x14ac:dyDescent="0.35">
      <c r="A85" s="6"/>
      <c r="B85" s="6" t="s">
        <v>52</v>
      </c>
      <c r="C85" s="27"/>
      <c r="D85" s="6"/>
      <c r="E85" s="8" t="s">
        <v>39</v>
      </c>
      <c r="F85" s="7"/>
      <c r="G85" s="8"/>
      <c r="H85" s="6"/>
      <c r="I85" s="6"/>
      <c r="J85" s="28">
        <v>5</v>
      </c>
      <c r="K85" s="6">
        <f>0.99-Table1[[#This Row],[H_m]]-0.03*(Table1[[#This Row],[dp_position]]-1)</f>
        <v>0.38500000000000001</v>
      </c>
      <c r="L85" s="6">
        <v>82.263000000000005</v>
      </c>
      <c r="M85" s="6">
        <f>Table1[[#This Row],[bed_elevation_dhhn]]-Table1[[#This Row],[sediment_depth_m]]</f>
        <v>81.878</v>
      </c>
      <c r="N85" s="6">
        <v>82.674999999999997</v>
      </c>
      <c r="O85" s="6">
        <f>Table1[[#This Row],[elevation_point1]]-Table1[[#This Row],[bed_elevation_dhhn]]+Table1[[#This Row],[sediment_depth_m]]</f>
        <v>0.79699999999999194</v>
      </c>
      <c r="P85" s="6">
        <f>Table1[[#This Row],[sediment_depth_m]]+Table1[[#This Row],[wl_only_unsat]]</f>
        <v>0.38500000000000001</v>
      </c>
      <c r="Q85" s="6"/>
      <c r="R85" s="10">
        <v>0</v>
      </c>
      <c r="S85" s="10">
        <v>0.48499999999999999</v>
      </c>
      <c r="T85" s="6">
        <v>2.5499999999999998</v>
      </c>
      <c r="U85" s="6">
        <v>2.4700000000000002</v>
      </c>
      <c r="V85" s="6">
        <v>2.59</v>
      </c>
      <c r="W85" s="6"/>
      <c r="X85" s="6">
        <f>AVERAGE(Table1[[#This Row],[rep1 (mg/l)]:[rep4 (mg/l)]])</f>
        <v>2.5366666666666666</v>
      </c>
      <c r="Y85" s="10">
        <v>24.1</v>
      </c>
      <c r="Z85" s="6">
        <v>30.3</v>
      </c>
      <c r="AA85" s="6">
        <v>29.2</v>
      </c>
      <c r="AB85" s="6">
        <v>30.6</v>
      </c>
      <c r="AC85" s="6"/>
      <c r="AD85" s="6">
        <f>AVERAGE(Table1[[#This Row],[rep1 (%)]:[rep4 (%)]])</f>
        <v>30.033333333333331</v>
      </c>
      <c r="AE85" s="10" t="s">
        <v>18</v>
      </c>
      <c r="AG85" s="6">
        <f>(Table1[[#This Row],[idoc_mgl]]-$X$74)/$X$74</f>
        <v>-0.72437522636725815</v>
      </c>
    </row>
    <row r="86" spans="1:33" x14ac:dyDescent="0.35">
      <c r="A86" s="6"/>
      <c r="B86" s="6" t="s">
        <v>52</v>
      </c>
      <c r="C86" s="27"/>
      <c r="D86" s="6"/>
      <c r="E86" s="8" t="s">
        <v>39</v>
      </c>
      <c r="F86" s="7"/>
      <c r="G86" s="8"/>
      <c r="H86" s="6"/>
      <c r="I86" s="6"/>
      <c r="J86" s="28">
        <v>3</v>
      </c>
      <c r="K86" s="6">
        <f>0.99-Table1[[#This Row],[H_m]]-0.03*(Table1[[#This Row],[dp_position]]-1)</f>
        <v>0.44500000000000001</v>
      </c>
      <c r="L86" s="6">
        <v>82.263000000000005</v>
      </c>
      <c r="M86" s="6">
        <f>Table1[[#This Row],[bed_elevation_dhhn]]-Table1[[#This Row],[sediment_depth_m]]</f>
        <v>81.818000000000012</v>
      </c>
      <c r="N86" s="6">
        <v>82.674999999999997</v>
      </c>
      <c r="O86" s="6">
        <f>Table1[[#This Row],[elevation_point1]]-Table1[[#This Row],[bed_elevation_dhhn]]+Table1[[#This Row],[sediment_depth_m]]</f>
        <v>0.85699999999999199</v>
      </c>
      <c r="P86" s="6">
        <f>Table1[[#This Row],[sediment_depth_m]]+Table1[[#This Row],[wl_only_unsat]]</f>
        <v>0.44500000000000001</v>
      </c>
      <c r="Q86" s="6"/>
      <c r="R86" s="10">
        <v>0</v>
      </c>
      <c r="S86" s="10">
        <v>0.48499999999999999</v>
      </c>
      <c r="T86" s="6">
        <v>2.77</v>
      </c>
      <c r="U86" s="6">
        <v>2.6</v>
      </c>
      <c r="V86" s="6">
        <v>2.74</v>
      </c>
      <c r="W86" s="6"/>
      <c r="X86" s="6">
        <f>AVERAGE(Table1[[#This Row],[rep1 (mg/l)]:[rep4 (mg/l)]])</f>
        <v>2.7033333333333331</v>
      </c>
      <c r="Y86" s="10">
        <v>24</v>
      </c>
      <c r="Z86" s="6">
        <v>32.9</v>
      </c>
      <c r="AA86" s="6">
        <v>38.799999999999997</v>
      </c>
      <c r="AB86" s="6">
        <v>32.1</v>
      </c>
      <c r="AC86" s="6"/>
      <c r="AD86" s="6">
        <f>AVERAGE(Table1[[#This Row],[rep1 (%)]:[rep4 (%)]])</f>
        <v>34.599999999999994</v>
      </c>
      <c r="AE86" s="10" t="s">
        <v>18</v>
      </c>
      <c r="AG86" s="6">
        <f>(Table1[[#This Row],[idoc_mgl]]-$X$74)/$X$74</f>
        <v>-0.70626584570807682</v>
      </c>
    </row>
    <row r="87" spans="1:33" x14ac:dyDescent="0.35">
      <c r="A87" s="6"/>
      <c r="B87" s="6" t="s">
        <v>52</v>
      </c>
      <c r="C87" s="27"/>
      <c r="D87" s="6"/>
      <c r="E87" s="8" t="s">
        <v>39</v>
      </c>
      <c r="F87" s="7"/>
      <c r="G87" s="8"/>
      <c r="H87" s="6"/>
      <c r="I87" s="6"/>
      <c r="J87" s="28">
        <v>2</v>
      </c>
      <c r="K87" s="6">
        <f>0.99-Table1[[#This Row],[H_m]]-0.03*(Table1[[#This Row],[dp_position]]-1)</f>
        <v>0.47499999999999998</v>
      </c>
      <c r="L87" s="6">
        <v>82.263000000000005</v>
      </c>
      <c r="M87" s="6">
        <f>Table1[[#This Row],[bed_elevation_dhhn]]-Table1[[#This Row],[sediment_depth_m]]</f>
        <v>81.788000000000011</v>
      </c>
      <c r="N87" s="6">
        <v>82.674999999999997</v>
      </c>
      <c r="O87" s="6">
        <f>Table1[[#This Row],[elevation_point1]]-Table1[[#This Row],[bed_elevation_dhhn]]+Table1[[#This Row],[sediment_depth_m]]</f>
        <v>0.88699999999999191</v>
      </c>
      <c r="P87" s="6">
        <f>Table1[[#This Row],[sediment_depth_m]]+Table1[[#This Row],[wl_only_unsat]]</f>
        <v>0.47499999999999998</v>
      </c>
      <c r="Q87" s="6"/>
      <c r="R87" s="10">
        <v>0</v>
      </c>
      <c r="S87" s="10">
        <v>0.48499999999999999</v>
      </c>
      <c r="T87" s="6">
        <v>2.58</v>
      </c>
      <c r="U87" s="6">
        <v>2.64</v>
      </c>
      <c r="V87" s="6">
        <v>2.83</v>
      </c>
      <c r="W87" s="6"/>
      <c r="X87" s="6">
        <f>AVERAGE(Table1[[#This Row],[rep1 (mg/l)]:[rep4 (mg/l)]])</f>
        <v>2.6833333333333336</v>
      </c>
      <c r="Y87" s="10">
        <v>23.9</v>
      </c>
      <c r="Z87" s="6">
        <v>30.5</v>
      </c>
      <c r="AA87" s="6">
        <v>31.2</v>
      </c>
      <c r="AB87" s="6">
        <v>33.4</v>
      </c>
      <c r="AC87" s="6"/>
      <c r="AD87" s="6">
        <f>AVERAGE(Table1[[#This Row],[rep1 (%)]:[rep4 (%)]])</f>
        <v>31.7</v>
      </c>
      <c r="AE87" s="10" t="s">
        <v>18</v>
      </c>
      <c r="AG87" s="6">
        <f>(Table1[[#This Row],[idoc_mgl]]-$X$74)/$X$74</f>
        <v>-0.70843897138717848</v>
      </c>
    </row>
    <row r="88" spans="1:33" x14ac:dyDescent="0.35">
      <c r="A88" s="6"/>
      <c r="B88" s="6" t="s">
        <v>53</v>
      </c>
      <c r="C88" s="27"/>
      <c r="D88" s="6"/>
      <c r="E88" s="8" t="s">
        <v>39</v>
      </c>
      <c r="F88" s="7"/>
      <c r="G88" s="8"/>
      <c r="H88" s="6"/>
      <c r="I88" s="6"/>
      <c r="J88" s="28">
        <v>15</v>
      </c>
      <c r="K88" s="6">
        <f>0.99-Table1[[#This Row],[H_m]]-0.03*(Table1[[#This Row],[dp_position]]-1)</f>
        <v>3.999999999999998E-2</v>
      </c>
      <c r="L88" s="6">
        <v>81.948999999999998</v>
      </c>
      <c r="M88" s="6">
        <f>Table1[[#This Row],[bed_elevation_dhhn]]-Table1[[#This Row],[sediment_depth_m]]</f>
        <v>81.908999999999992</v>
      </c>
      <c r="N88" s="6">
        <v>82.674999999999997</v>
      </c>
      <c r="O88" s="6">
        <f>Table1[[#This Row],[elevation_point1]]-Table1[[#This Row],[bed_elevation_dhhn]]+Table1[[#This Row],[sediment_depth_m]]</f>
        <v>0.76599999999999913</v>
      </c>
      <c r="P88" s="6">
        <f>Table1[[#This Row],[sediment_depth_m]]+Table1[[#This Row],[wl_only_unsat]]</f>
        <v>3.999999999999998E-2</v>
      </c>
      <c r="Q88" s="6"/>
      <c r="R88" s="10">
        <v>0.34</v>
      </c>
      <c r="S88" s="10">
        <v>0.53</v>
      </c>
      <c r="T88" s="6">
        <v>4.99</v>
      </c>
      <c r="U88" s="6">
        <v>4.93</v>
      </c>
      <c r="V88" s="6">
        <v>5.01</v>
      </c>
      <c r="W88" s="6"/>
      <c r="X88" s="6">
        <f>AVERAGE(Table1[[#This Row],[rep1 (mg/l)]:[rep4 (mg/l)]])</f>
        <v>4.9766666666666666</v>
      </c>
      <c r="Y88" s="10">
        <v>23.5</v>
      </c>
      <c r="Z88" s="6">
        <v>100</v>
      </c>
      <c r="AA88" s="6">
        <v>111.6</v>
      </c>
      <c r="AB88" s="6">
        <v>113.5</v>
      </c>
      <c r="AC88" s="6"/>
      <c r="AD88" s="6">
        <f>AVERAGE(Table1[[#This Row],[rep1 (%)]:[rep4 (%)]])</f>
        <v>108.36666666666667</v>
      </c>
      <c r="AE88" s="10" t="s">
        <v>23</v>
      </c>
      <c r="AG88" s="6">
        <f>(Table1[[#This Row],[idoc_mgl]]-$X$74)/$X$74</f>
        <v>-0.4592538935168417</v>
      </c>
    </row>
    <row r="89" spans="1:33" x14ac:dyDescent="0.35">
      <c r="A89" s="6"/>
      <c r="B89" s="6" t="s">
        <v>53</v>
      </c>
      <c r="C89" s="27"/>
      <c r="D89" s="6"/>
      <c r="E89" s="8" t="s">
        <v>39</v>
      </c>
      <c r="F89" s="7"/>
      <c r="G89" s="8"/>
      <c r="H89" s="6"/>
      <c r="I89" s="6"/>
      <c r="J89" s="28">
        <v>13</v>
      </c>
      <c r="K89" s="6">
        <f>0.99-Table1[[#This Row],[H_m]]-0.03*(Table1[[#This Row],[dp_position]]-1)</f>
        <v>9.9999999999999978E-2</v>
      </c>
      <c r="L89" s="6">
        <v>81.948999999999998</v>
      </c>
      <c r="M89" s="6">
        <f>Table1[[#This Row],[bed_elevation_dhhn]]-Table1[[#This Row],[sediment_depth_m]]</f>
        <v>81.849000000000004</v>
      </c>
      <c r="N89" s="6">
        <v>82.674999999999997</v>
      </c>
      <c r="O89" s="6">
        <f>Table1[[#This Row],[elevation_point1]]-Table1[[#This Row],[bed_elevation_dhhn]]+Table1[[#This Row],[sediment_depth_m]]</f>
        <v>0.82599999999999907</v>
      </c>
      <c r="P89" s="6">
        <f>Table1[[#This Row],[sediment_depth_m]]+Table1[[#This Row],[wl_only_unsat]]</f>
        <v>9.9999999999999978E-2</v>
      </c>
      <c r="Q89" s="6"/>
      <c r="R89" s="10">
        <v>0.34</v>
      </c>
      <c r="S89" s="10">
        <v>0.53</v>
      </c>
      <c r="T89" s="6">
        <v>3.51</v>
      </c>
      <c r="U89" s="6">
        <v>4.05</v>
      </c>
      <c r="V89" s="6">
        <v>4.07</v>
      </c>
      <c r="W89" s="6"/>
      <c r="X89" s="6">
        <f>AVERAGE(Table1[[#This Row],[rep1 (mg/l)]:[rep4 (mg/l)]])</f>
        <v>3.8766666666666665</v>
      </c>
      <c r="Y89" s="10">
        <v>23.2</v>
      </c>
      <c r="Z89" s="6">
        <v>41.1</v>
      </c>
      <c r="AA89" s="6">
        <v>47.3</v>
      </c>
      <c r="AB89" s="6">
        <v>47.5</v>
      </c>
      <c r="AC89" s="6"/>
      <c r="AD89" s="6">
        <f>AVERAGE(Table1[[#This Row],[rep1 (%)]:[rep4 (%)]])</f>
        <v>45.300000000000004</v>
      </c>
      <c r="AE89" s="10" t="s">
        <v>23</v>
      </c>
      <c r="AG89" s="6">
        <f>(Table1[[#This Row],[idoc_mgl]]-$X$74)/$X$74</f>
        <v>-0.57877580586743926</v>
      </c>
    </row>
    <row r="90" spans="1:33" x14ac:dyDescent="0.35">
      <c r="A90" s="6"/>
      <c r="B90" s="6" t="s">
        <v>53</v>
      </c>
      <c r="C90" s="27"/>
      <c r="D90" s="6"/>
      <c r="E90" s="8" t="s">
        <v>39</v>
      </c>
      <c r="F90" s="7"/>
      <c r="G90" s="8"/>
      <c r="H90" s="6"/>
      <c r="I90" s="6"/>
      <c r="J90" s="28">
        <v>10</v>
      </c>
      <c r="K90" s="6">
        <f>0.99-Table1[[#This Row],[H_m]]-0.03*(Table1[[#This Row],[dp_position]]-1)</f>
        <v>0.18999999999999995</v>
      </c>
      <c r="L90" s="6">
        <v>81.948999999999998</v>
      </c>
      <c r="M90" s="6">
        <f>Table1[[#This Row],[bed_elevation_dhhn]]-Table1[[#This Row],[sediment_depth_m]]</f>
        <v>81.759</v>
      </c>
      <c r="N90" s="6">
        <v>82.674999999999997</v>
      </c>
      <c r="O90" s="6">
        <f>Table1[[#This Row],[elevation_point1]]-Table1[[#This Row],[bed_elevation_dhhn]]+Table1[[#This Row],[sediment_depth_m]]</f>
        <v>0.91599999999999904</v>
      </c>
      <c r="P90" s="6">
        <f>Table1[[#This Row],[sediment_depth_m]]+Table1[[#This Row],[wl_only_unsat]]</f>
        <v>0.18999999999999995</v>
      </c>
      <c r="Q90" s="6"/>
      <c r="R90" s="10">
        <v>0.34</v>
      </c>
      <c r="S90" s="10">
        <v>0.53</v>
      </c>
      <c r="T90" s="6">
        <v>1.76</v>
      </c>
      <c r="U90" s="6">
        <v>1.73</v>
      </c>
      <c r="V90" s="6">
        <v>1.7</v>
      </c>
      <c r="W90" s="6"/>
      <c r="X90" s="18">
        <f>AVERAGE(Table1[[#This Row],[rep1 (mg/l)]:[rep4 (mg/l)]])</f>
        <v>1.7300000000000002</v>
      </c>
      <c r="Y90" s="10">
        <v>22.9</v>
      </c>
      <c r="Z90" s="6">
        <v>20.5</v>
      </c>
      <c r="AA90" s="6">
        <v>20.100000000000001</v>
      </c>
      <c r="AB90" s="6">
        <v>19.7</v>
      </c>
      <c r="AC90" s="6"/>
      <c r="AD90" s="18">
        <f>AVERAGE(Table1[[#This Row],[rep1 (%)]:[rep4 (%)]])</f>
        <v>20.099999999999998</v>
      </c>
      <c r="AE90" s="10" t="s">
        <v>23</v>
      </c>
      <c r="AG90" s="6">
        <f>(Table1[[#This Row],[idoc_mgl]]-$X$74)/$X$74</f>
        <v>-0.81202462875769643</v>
      </c>
    </row>
    <row r="91" spans="1:33" x14ac:dyDescent="0.35">
      <c r="A91" s="6"/>
      <c r="B91" s="6" t="s">
        <v>53</v>
      </c>
      <c r="C91" s="27"/>
      <c r="D91" s="6"/>
      <c r="E91" s="8" t="s">
        <v>39</v>
      </c>
      <c r="F91" s="7"/>
      <c r="G91" s="8"/>
      <c r="H91" s="6"/>
      <c r="I91" s="6"/>
      <c r="J91" s="28">
        <v>9</v>
      </c>
      <c r="K91" s="6">
        <f>0.99-Table1[[#This Row],[H_m]]-0.03*(Table1[[#This Row],[dp_position]]-1)</f>
        <v>0.21999999999999997</v>
      </c>
      <c r="L91" s="6">
        <v>81.948999999999998</v>
      </c>
      <c r="M91" s="6">
        <f>Table1[[#This Row],[bed_elevation_dhhn]]-Table1[[#This Row],[sediment_depth_m]]</f>
        <v>81.728999999999999</v>
      </c>
      <c r="N91" s="6">
        <v>82.674999999999997</v>
      </c>
      <c r="O91" s="6">
        <f>Table1[[#This Row],[elevation_point1]]-Table1[[#This Row],[bed_elevation_dhhn]]+Table1[[#This Row],[sediment_depth_m]]</f>
        <v>0.94599999999999906</v>
      </c>
      <c r="P91" s="6">
        <f>Table1[[#This Row],[sediment_depth_m]]+Table1[[#This Row],[wl_only_unsat]]</f>
        <v>0.21999999999999997</v>
      </c>
      <c r="Q91" s="6"/>
      <c r="R91" s="10">
        <v>0.34</v>
      </c>
      <c r="S91" s="10">
        <v>0.53</v>
      </c>
      <c r="T91" s="6">
        <v>1.53</v>
      </c>
      <c r="U91" s="6">
        <v>1.68</v>
      </c>
      <c r="V91" s="6">
        <v>1.7</v>
      </c>
      <c r="W91" s="6"/>
      <c r="X91" s="18">
        <f>AVERAGE(Table1[[#This Row],[rep1 (mg/l)]:[rep4 (mg/l)]])</f>
        <v>1.6366666666666667</v>
      </c>
      <c r="Y91" s="10">
        <v>22.9</v>
      </c>
      <c r="Z91" s="6">
        <v>17.7</v>
      </c>
      <c r="AA91" s="6">
        <v>19.3</v>
      </c>
      <c r="AB91" s="6">
        <v>19.5</v>
      </c>
      <c r="AC91" s="6"/>
      <c r="AD91" s="18">
        <f>AVERAGE(Table1[[#This Row],[rep1 (%)]:[rep4 (%)]])</f>
        <v>18.833333333333332</v>
      </c>
      <c r="AE91" s="10" t="s">
        <v>23</v>
      </c>
      <c r="AG91" s="6">
        <f>(Table1[[#This Row],[idoc_mgl]]-$X$74)/$X$74</f>
        <v>-0.82216588192683804</v>
      </c>
    </row>
    <row r="92" spans="1:33" x14ac:dyDescent="0.35">
      <c r="A92" s="6"/>
      <c r="B92" s="6" t="s">
        <v>53</v>
      </c>
      <c r="C92" s="27"/>
      <c r="D92" s="6"/>
      <c r="E92" s="8" t="s">
        <v>39</v>
      </c>
      <c r="F92" s="7"/>
      <c r="G92" s="8"/>
      <c r="H92" s="6"/>
      <c r="I92" s="6"/>
      <c r="J92" s="28">
        <v>7</v>
      </c>
      <c r="K92" s="6">
        <f>0.99-Table1[[#This Row],[H_m]]-0.03*(Table1[[#This Row],[dp_position]]-1)</f>
        <v>0.27999999999999997</v>
      </c>
      <c r="L92" s="6">
        <v>81.948999999999998</v>
      </c>
      <c r="M92" s="6">
        <f>Table1[[#This Row],[bed_elevation_dhhn]]-Table1[[#This Row],[sediment_depth_m]]</f>
        <v>81.668999999999997</v>
      </c>
      <c r="N92" s="6">
        <v>82.674999999999997</v>
      </c>
      <c r="O92" s="6">
        <f>Table1[[#This Row],[elevation_point1]]-Table1[[#This Row],[bed_elevation_dhhn]]+Table1[[#This Row],[sediment_depth_m]]</f>
        <v>1.0059999999999991</v>
      </c>
      <c r="P92" s="6">
        <f>Table1[[#This Row],[sediment_depth_m]]+Table1[[#This Row],[wl_only_unsat]]</f>
        <v>0.27999999999999997</v>
      </c>
      <c r="Q92" s="6"/>
      <c r="R92" s="10">
        <v>0.34</v>
      </c>
      <c r="S92" s="10">
        <v>0.53</v>
      </c>
      <c r="T92" s="6">
        <v>1.48</v>
      </c>
      <c r="U92" s="6">
        <v>1.56</v>
      </c>
      <c r="V92" s="6">
        <v>1.56</v>
      </c>
      <c r="W92" s="6"/>
      <c r="X92" s="18">
        <f>AVERAGE(Table1[[#This Row],[rep1 (mg/l)]:[rep4 (mg/l)]])</f>
        <v>1.5333333333333332</v>
      </c>
      <c r="Y92" s="10">
        <v>22.5</v>
      </c>
      <c r="Z92" s="6">
        <v>17.2</v>
      </c>
      <c r="AA92" s="6">
        <v>17.899999999999999</v>
      </c>
      <c r="AB92" s="6">
        <v>17.899999999999999</v>
      </c>
      <c r="AC92" s="6"/>
      <c r="AD92" s="18">
        <f>AVERAGE(Table1[[#This Row],[rep1 (%)]:[rep4 (%)]])</f>
        <v>17.666666666666664</v>
      </c>
      <c r="AE92" s="10" t="s">
        <v>23</v>
      </c>
      <c r="AG92" s="6">
        <f>(Table1[[#This Row],[idoc_mgl]]-$X$74)/$X$74</f>
        <v>-0.83339369793553064</v>
      </c>
    </row>
    <row r="93" spans="1:33" x14ac:dyDescent="0.35">
      <c r="A93" s="6"/>
      <c r="B93" s="6" t="s">
        <v>53</v>
      </c>
      <c r="C93" s="27"/>
      <c r="D93" s="6"/>
      <c r="E93" s="8" t="s">
        <v>39</v>
      </c>
      <c r="F93" s="7"/>
      <c r="G93" s="8"/>
      <c r="H93" s="6"/>
      <c r="I93" s="6"/>
      <c r="J93" s="28">
        <v>5</v>
      </c>
      <c r="K93" s="6">
        <f>0.99-Table1[[#This Row],[H_m]]-0.03*(Table1[[#This Row],[dp_position]]-1)</f>
        <v>0.33999999999999997</v>
      </c>
      <c r="L93" s="6">
        <v>81.948999999999998</v>
      </c>
      <c r="M93" s="6">
        <f>Table1[[#This Row],[bed_elevation_dhhn]]-Table1[[#This Row],[sediment_depth_m]]</f>
        <v>81.608999999999995</v>
      </c>
      <c r="N93" s="6">
        <v>82.674999999999997</v>
      </c>
      <c r="O93" s="6">
        <f>Table1[[#This Row],[elevation_point1]]-Table1[[#This Row],[bed_elevation_dhhn]]+Table1[[#This Row],[sediment_depth_m]]</f>
        <v>1.0659999999999989</v>
      </c>
      <c r="P93" s="6">
        <f>Table1[[#This Row],[sediment_depth_m]]+Table1[[#This Row],[wl_only_unsat]]</f>
        <v>0.33999999999999997</v>
      </c>
      <c r="Q93" s="6"/>
      <c r="R93" s="10">
        <v>0.34</v>
      </c>
      <c r="S93" s="10">
        <v>0.53</v>
      </c>
      <c r="T93" s="6">
        <v>1.32</v>
      </c>
      <c r="U93" s="6">
        <v>1.4</v>
      </c>
      <c r="V93" s="6">
        <v>1.1000000000000001</v>
      </c>
      <c r="W93" s="6"/>
      <c r="X93" s="18">
        <f>AVERAGE(Table1[[#This Row],[rep1 (mg/l)]:[rep4 (mg/l)]])</f>
        <v>1.2733333333333332</v>
      </c>
      <c r="Y93" s="10">
        <v>23.1</v>
      </c>
      <c r="Z93" s="6">
        <v>15.3</v>
      </c>
      <c r="AA93" s="6">
        <v>16.2</v>
      </c>
      <c r="AB93" s="6">
        <v>16.3</v>
      </c>
      <c r="AC93" s="6"/>
      <c r="AD93" s="18">
        <f>AVERAGE(Table1[[#This Row],[rep1 (%)]:[rep4 (%)]])</f>
        <v>15.933333333333332</v>
      </c>
      <c r="AE93" s="10" t="s">
        <v>23</v>
      </c>
      <c r="AG93" s="6">
        <f>(Table1[[#This Row],[idoc_mgl]]-$X$74)/$X$74</f>
        <v>-0.86164433176385369</v>
      </c>
    </row>
    <row r="94" spans="1:33" x14ac:dyDescent="0.35">
      <c r="A94" s="6"/>
      <c r="B94" s="6" t="s">
        <v>53</v>
      </c>
      <c r="C94" s="27"/>
      <c r="D94" s="6"/>
      <c r="E94" s="8" t="s">
        <v>39</v>
      </c>
      <c r="F94" s="7"/>
      <c r="G94" s="8"/>
      <c r="H94" s="6"/>
      <c r="I94" s="6"/>
      <c r="J94" s="28">
        <v>3</v>
      </c>
      <c r="K94" s="6">
        <f>0.99-Table1[[#This Row],[H_m]]-0.03*(Table1[[#This Row],[dp_position]]-1)</f>
        <v>0.39999999999999997</v>
      </c>
      <c r="L94" s="6">
        <v>81.948999999999998</v>
      </c>
      <c r="M94" s="6">
        <f>Table1[[#This Row],[bed_elevation_dhhn]]-Table1[[#This Row],[sediment_depth_m]]</f>
        <v>81.548999999999992</v>
      </c>
      <c r="N94" s="6">
        <v>82.674999999999997</v>
      </c>
      <c r="O94" s="6">
        <f>Table1[[#This Row],[elevation_point1]]-Table1[[#This Row],[bed_elevation_dhhn]]+Table1[[#This Row],[sediment_depth_m]]</f>
        <v>1.125999999999999</v>
      </c>
      <c r="P94" s="6">
        <f>Table1[[#This Row],[sediment_depth_m]]+Table1[[#This Row],[wl_only_unsat]]</f>
        <v>0.39999999999999997</v>
      </c>
      <c r="Q94" s="6"/>
      <c r="R94" s="10">
        <v>0.34</v>
      </c>
      <c r="S94" s="10">
        <v>0.53</v>
      </c>
      <c r="T94" s="6">
        <v>1.17</v>
      </c>
      <c r="U94" s="6">
        <v>1.21</v>
      </c>
      <c r="V94" s="6">
        <v>1.23</v>
      </c>
      <c r="W94" s="6"/>
      <c r="X94" s="18">
        <f>AVERAGE(Table1[[#This Row],[rep1 (mg/l)]:[rep4 (mg/l)]])</f>
        <v>1.2033333333333334</v>
      </c>
      <c r="Y94" s="10">
        <v>22.7</v>
      </c>
      <c r="Z94" s="6">
        <v>13.5</v>
      </c>
      <c r="AA94" s="6">
        <v>13.9</v>
      </c>
      <c r="AB94" s="6">
        <v>14.3</v>
      </c>
      <c r="AC94" s="6"/>
      <c r="AD94" s="18">
        <f>AVERAGE(Table1[[#This Row],[rep1 (%)]:[rep4 (%)]])</f>
        <v>13.9</v>
      </c>
      <c r="AE94" s="10" t="s">
        <v>23</v>
      </c>
      <c r="AG94" s="6">
        <f>(Table1[[#This Row],[idoc_mgl]]-$X$74)/$X$74</f>
        <v>-0.86925027164070989</v>
      </c>
    </row>
    <row r="95" spans="1:33" x14ac:dyDescent="0.35">
      <c r="A95" s="6"/>
      <c r="B95" s="6" t="s">
        <v>53</v>
      </c>
      <c r="C95" s="27"/>
      <c r="D95" s="6"/>
      <c r="E95" s="8" t="s">
        <v>39</v>
      </c>
      <c r="F95" s="7"/>
      <c r="G95" s="8"/>
      <c r="H95" s="6"/>
      <c r="I95" s="6"/>
      <c r="J95" s="28">
        <v>1</v>
      </c>
      <c r="K95" s="6">
        <f>0.99-Table1[[#This Row],[H_m]]-0.03*(Table1[[#This Row],[dp_position]]-1)</f>
        <v>0.45999999999999996</v>
      </c>
      <c r="L95" s="6">
        <v>81.948999999999998</v>
      </c>
      <c r="M95" s="6">
        <f>Table1[[#This Row],[bed_elevation_dhhn]]-Table1[[#This Row],[sediment_depth_m]]</f>
        <v>81.489000000000004</v>
      </c>
      <c r="N95" s="6">
        <v>82.674999999999997</v>
      </c>
      <c r="O95" s="6">
        <f>Table1[[#This Row],[elevation_point1]]-Table1[[#This Row],[bed_elevation_dhhn]]+Table1[[#This Row],[sediment_depth_m]]</f>
        <v>1.1859999999999991</v>
      </c>
      <c r="P95" s="6">
        <f>Table1[[#This Row],[sediment_depth_m]]+Table1[[#This Row],[wl_only_unsat]]</f>
        <v>0.45999999999999996</v>
      </c>
      <c r="Q95" s="6"/>
      <c r="R95" s="10">
        <v>0.34</v>
      </c>
      <c r="S95" s="10">
        <v>0.53</v>
      </c>
      <c r="T95" s="6">
        <v>0.89</v>
      </c>
      <c r="U95" s="6">
        <v>0.04</v>
      </c>
      <c r="V95" s="6">
        <v>1.1100000000000001</v>
      </c>
      <c r="W95" s="6"/>
      <c r="X95" s="18">
        <f>AVERAGE(Table1[[#This Row],[rep1 (mg/l)]:[rep4 (mg/l)]])</f>
        <v>0.68</v>
      </c>
      <c r="Y95" s="10">
        <v>23</v>
      </c>
      <c r="Z95" s="6">
        <v>10.4</v>
      </c>
      <c r="AA95" s="6">
        <v>12.1</v>
      </c>
      <c r="AB95" s="6">
        <v>12.8</v>
      </c>
      <c r="AC95" s="6"/>
      <c r="AD95" s="18">
        <f>AVERAGE(Table1[[#This Row],[rep1 (%)]:[rep4 (%)]])</f>
        <v>11.766666666666666</v>
      </c>
      <c r="AE95" s="10" t="s">
        <v>23</v>
      </c>
      <c r="AG95" s="6">
        <f>(Table1[[#This Row],[idoc_mgl]]-$X$74)/$X$74</f>
        <v>-0.92611372691053973</v>
      </c>
    </row>
    <row r="96" spans="1:33" x14ac:dyDescent="0.35">
      <c r="A96" s="6"/>
      <c r="B96" s="6" t="s">
        <v>54</v>
      </c>
      <c r="C96" s="27"/>
      <c r="D96" s="6"/>
      <c r="E96" s="8" t="s">
        <v>39</v>
      </c>
      <c r="F96" s="7"/>
      <c r="G96" s="8"/>
      <c r="H96" s="6"/>
      <c r="I96" s="6"/>
      <c r="J96" s="28">
        <v>15</v>
      </c>
      <c r="K96" s="6">
        <f>0.99-Table1[[#This Row],[H_m]]-0.03*(Table1[[#This Row],[dp_position]]-1)</f>
        <v>1.9999999999999962E-2</v>
      </c>
      <c r="L96" s="6">
        <v>81.718999999999994</v>
      </c>
      <c r="M96" s="6">
        <f>Table1[[#This Row],[bed_elevation_dhhn]]-Table1[[#This Row],[sediment_depth_m]]</f>
        <v>81.698999999999998</v>
      </c>
      <c r="N96" s="6">
        <v>82.674999999999997</v>
      </c>
      <c r="O96" s="6">
        <f>Table1[[#This Row],[elevation_point1]]-Table1[[#This Row],[bed_elevation_dhhn]]+Table1[[#This Row],[sediment_depth_m]]</f>
        <v>0.97600000000000309</v>
      </c>
      <c r="P96" s="6">
        <f>Table1[[#This Row],[sediment_depth_m]]+Table1[[#This Row],[wl_only_unsat]]</f>
        <v>1.9999999999999962E-2</v>
      </c>
      <c r="Q96" s="6"/>
      <c r="R96" s="10">
        <v>0.51</v>
      </c>
      <c r="S96" s="10">
        <v>0.55000000000000004</v>
      </c>
      <c r="T96" s="6">
        <v>2.19</v>
      </c>
      <c r="U96" s="6">
        <v>2.42</v>
      </c>
      <c r="V96" s="6">
        <v>2.2999999999999998</v>
      </c>
      <c r="W96" s="6"/>
      <c r="X96" s="18">
        <f>AVERAGE(Table1[[#This Row],[rep1 (mg/l)]:[rep4 (mg/l)]])</f>
        <v>2.3033333333333332</v>
      </c>
      <c r="Y96" s="10">
        <v>24.8</v>
      </c>
      <c r="Z96" s="6">
        <v>26.5</v>
      </c>
      <c r="AA96" s="6">
        <v>28.7</v>
      </c>
      <c r="AB96" s="6">
        <v>27</v>
      </c>
      <c r="AC96" s="6"/>
      <c r="AD96" s="18">
        <f>AVERAGE(Table1[[#This Row],[rep1 (%)]:[rep4 (%)]])</f>
        <v>27.400000000000002</v>
      </c>
      <c r="AE96" s="10" t="s">
        <v>23</v>
      </c>
      <c r="AG96" s="6">
        <f>(Table1[[#This Row],[idoc_mgl]]-$X$74)/$X$74</f>
        <v>-0.74972835929011228</v>
      </c>
    </row>
    <row r="97" spans="1:33" x14ac:dyDescent="0.35">
      <c r="A97" s="6"/>
      <c r="B97" s="6" t="s">
        <v>54</v>
      </c>
      <c r="C97" s="27"/>
      <c r="D97" s="6"/>
      <c r="E97" s="8" t="s">
        <v>39</v>
      </c>
      <c r="F97" s="7"/>
      <c r="G97" s="8"/>
      <c r="H97" s="6"/>
      <c r="I97" s="6"/>
      <c r="J97" s="28">
        <v>13</v>
      </c>
      <c r="K97" s="6">
        <f>0.99-Table1[[#This Row],[H_m]]-0.03*(Table1[[#This Row],[dp_position]]-1)</f>
        <v>7.999999999999996E-2</v>
      </c>
      <c r="L97" s="6">
        <v>81.718999999999994</v>
      </c>
      <c r="M97" s="6">
        <f>Table1[[#This Row],[bed_elevation_dhhn]]-Table1[[#This Row],[sediment_depth_m]]</f>
        <v>81.638999999999996</v>
      </c>
      <c r="N97" s="6">
        <v>82.674999999999997</v>
      </c>
      <c r="O97" s="6">
        <f>Table1[[#This Row],[elevation_point1]]-Table1[[#This Row],[bed_elevation_dhhn]]+Table1[[#This Row],[sediment_depth_m]]</f>
        <v>1.0360000000000031</v>
      </c>
      <c r="P97" s="6">
        <f>Table1[[#This Row],[sediment_depth_m]]+Table1[[#This Row],[wl_only_unsat]]</f>
        <v>7.999999999999996E-2</v>
      </c>
      <c r="Q97" s="6"/>
      <c r="R97" s="10">
        <v>0.51</v>
      </c>
      <c r="S97" s="10">
        <v>0.55000000000000004</v>
      </c>
      <c r="T97" s="6">
        <v>0.65</v>
      </c>
      <c r="U97" s="6">
        <v>0.6</v>
      </c>
      <c r="V97" s="6">
        <v>0.6</v>
      </c>
      <c r="W97" s="6"/>
      <c r="X97" s="18">
        <f>AVERAGE(Table1[[#This Row],[rep1 (mg/l)]:[rep4 (mg/l)]])</f>
        <v>0.6166666666666667</v>
      </c>
      <c r="Y97" s="10">
        <v>23.1</v>
      </c>
      <c r="Z97" s="6">
        <v>7.6</v>
      </c>
      <c r="AA97" s="6">
        <v>7</v>
      </c>
      <c r="AB97" s="6">
        <v>7</v>
      </c>
      <c r="AC97" s="6"/>
      <c r="AD97" s="18">
        <f>AVERAGE(Table1[[#This Row],[rep1 (%)]:[rep4 (%)]])</f>
        <v>7.2</v>
      </c>
      <c r="AE97" s="10" t="s">
        <v>23</v>
      </c>
      <c r="AG97" s="6">
        <f>(Table1[[#This Row],[idoc_mgl]]-$X$74)/$X$74</f>
        <v>-0.93299529156102856</v>
      </c>
    </row>
    <row r="98" spans="1:33" x14ac:dyDescent="0.35">
      <c r="A98" s="6"/>
      <c r="B98" s="6" t="s">
        <v>54</v>
      </c>
      <c r="C98" s="27"/>
      <c r="D98" s="6"/>
      <c r="E98" s="8" t="s">
        <v>39</v>
      </c>
      <c r="F98" s="7"/>
      <c r="G98" s="8"/>
      <c r="H98" s="6"/>
      <c r="I98" s="6"/>
      <c r="J98" s="28">
        <v>11</v>
      </c>
      <c r="K98" s="6">
        <f>0.99-Table1[[#This Row],[H_m]]-0.03*(Table1[[#This Row],[dp_position]]-1)</f>
        <v>0.13999999999999996</v>
      </c>
      <c r="L98" s="6">
        <v>81.718999999999994</v>
      </c>
      <c r="M98" s="6">
        <f>Table1[[#This Row],[bed_elevation_dhhn]]-Table1[[#This Row],[sediment_depth_m]]</f>
        <v>81.578999999999994</v>
      </c>
      <c r="N98" s="6">
        <v>82.674999999999997</v>
      </c>
      <c r="O98" s="6">
        <f>Table1[[#This Row],[elevation_point1]]-Table1[[#This Row],[bed_elevation_dhhn]]+Table1[[#This Row],[sediment_depth_m]]</f>
        <v>1.096000000000003</v>
      </c>
      <c r="P98" s="6">
        <f>Table1[[#This Row],[sediment_depth_m]]+Table1[[#This Row],[wl_only_unsat]]</f>
        <v>0.13999999999999996</v>
      </c>
      <c r="Q98" s="6"/>
      <c r="R98" s="10">
        <v>0.51</v>
      </c>
      <c r="S98" s="10">
        <v>0.55000000000000004</v>
      </c>
      <c r="T98" s="6">
        <v>0.51</v>
      </c>
      <c r="U98" s="6">
        <v>0.49</v>
      </c>
      <c r="V98" s="6">
        <v>0.51</v>
      </c>
      <c r="W98" s="6"/>
      <c r="X98" s="18">
        <f>AVERAGE(Table1[[#This Row],[rep1 (mg/l)]:[rep4 (mg/l)]])</f>
        <v>0.5033333333333333</v>
      </c>
      <c r="Y98" s="10">
        <v>23.4</v>
      </c>
      <c r="Z98" s="6">
        <v>5.9</v>
      </c>
      <c r="AA98" s="6">
        <v>5.7</v>
      </c>
      <c r="AB98" s="6">
        <v>5.8</v>
      </c>
      <c r="AC98" s="6"/>
      <c r="AD98" s="18">
        <f>AVERAGE(Table1[[#This Row],[rep1 (%)]:[rep4 (%)]])</f>
        <v>5.8000000000000007</v>
      </c>
      <c r="AE98" s="10" t="s">
        <v>23</v>
      </c>
      <c r="AG98" s="6">
        <f>(Table1[[#This Row],[idoc_mgl]]-$X$74)/$X$74</f>
        <v>-0.94530967040927194</v>
      </c>
    </row>
    <row r="99" spans="1:33" x14ac:dyDescent="0.35">
      <c r="A99" s="6"/>
      <c r="B99" s="6" t="s">
        <v>54</v>
      </c>
      <c r="C99" s="27"/>
      <c r="D99" s="6"/>
      <c r="E99" s="8" t="s">
        <v>39</v>
      </c>
      <c r="F99" s="7"/>
      <c r="G99" s="8"/>
      <c r="H99" s="6"/>
      <c r="I99" s="6"/>
      <c r="J99" s="28">
        <v>9</v>
      </c>
      <c r="K99" s="6">
        <f>0.99-Table1[[#This Row],[H_m]]-0.03*(Table1[[#This Row],[dp_position]]-1)</f>
        <v>0.19999999999999996</v>
      </c>
      <c r="L99" s="6">
        <v>81.718999999999994</v>
      </c>
      <c r="M99" s="6">
        <f>Table1[[#This Row],[bed_elevation_dhhn]]-Table1[[#This Row],[sediment_depth_m]]</f>
        <v>81.518999999999991</v>
      </c>
      <c r="N99" s="6">
        <v>82.674999999999997</v>
      </c>
      <c r="O99" s="6">
        <f>Table1[[#This Row],[elevation_point1]]-Table1[[#This Row],[bed_elevation_dhhn]]+Table1[[#This Row],[sediment_depth_m]]</f>
        <v>1.156000000000003</v>
      </c>
      <c r="P99" s="6">
        <f>Table1[[#This Row],[sediment_depth_m]]+Table1[[#This Row],[wl_only_unsat]]</f>
        <v>0.19999999999999996</v>
      </c>
      <c r="Q99" s="6"/>
      <c r="R99" s="10">
        <v>0.51</v>
      </c>
      <c r="S99" s="10">
        <v>0.55000000000000004</v>
      </c>
      <c r="T99" s="6">
        <v>0.52</v>
      </c>
      <c r="U99" s="6">
        <v>0.46</v>
      </c>
      <c r="V99" s="6">
        <v>0.44</v>
      </c>
      <c r="W99" s="6"/>
      <c r="X99" s="18">
        <f>AVERAGE(Table1[[#This Row],[rep1 (mg/l)]:[rep4 (mg/l)]])</f>
        <v>0.47333333333333333</v>
      </c>
      <c r="Y99" s="10">
        <v>22.8</v>
      </c>
      <c r="Z99" s="6">
        <v>6.1</v>
      </c>
      <c r="AA99" s="6">
        <v>5.3</v>
      </c>
      <c r="AB99" s="6">
        <v>5.0999999999999996</v>
      </c>
      <c r="AC99" s="6"/>
      <c r="AD99" s="18">
        <f>AVERAGE(Table1[[#This Row],[rep1 (%)]:[rep4 (%)]])</f>
        <v>5.5</v>
      </c>
      <c r="AE99" s="10" t="s">
        <v>23</v>
      </c>
      <c r="AG99" s="6">
        <f>(Table1[[#This Row],[idoc_mgl]]-$X$74)/$X$74</f>
        <v>-0.94856935892792471</v>
      </c>
    </row>
    <row r="100" spans="1:33" x14ac:dyDescent="0.35">
      <c r="A100" s="6"/>
      <c r="B100" s="6" t="s">
        <v>54</v>
      </c>
      <c r="C100" s="6"/>
      <c r="D100" s="6"/>
      <c r="E100" s="8" t="s">
        <v>39</v>
      </c>
      <c r="F100" s="7"/>
      <c r="G100" s="8"/>
      <c r="H100" s="6"/>
      <c r="I100" s="6"/>
      <c r="J100" s="28">
        <v>7</v>
      </c>
      <c r="K100" s="6">
        <f>0.99-Table1[[#This Row],[H_m]]-0.03*(Table1[[#This Row],[dp_position]]-1)</f>
        <v>0.25999999999999995</v>
      </c>
      <c r="L100" s="6">
        <v>81.718999999999994</v>
      </c>
      <c r="M100" s="6">
        <f>Table1[[#This Row],[bed_elevation_dhhn]]-Table1[[#This Row],[sediment_depth_m]]</f>
        <v>81.458999999999989</v>
      </c>
      <c r="N100" s="6">
        <v>82.674999999999997</v>
      </c>
      <c r="O100" s="6">
        <f>Table1[[#This Row],[elevation_point1]]-Table1[[#This Row],[bed_elevation_dhhn]]+Table1[[#This Row],[sediment_depth_m]]</f>
        <v>1.2160000000000031</v>
      </c>
      <c r="P100" s="6">
        <f>Table1[[#This Row],[sediment_depth_m]]+Table1[[#This Row],[wl_only_unsat]]</f>
        <v>0.25999999999999995</v>
      </c>
      <c r="Q100" s="6"/>
      <c r="R100" s="10">
        <v>0.51</v>
      </c>
      <c r="S100" s="10">
        <v>0.55000000000000004</v>
      </c>
      <c r="T100" s="6">
        <v>0.54</v>
      </c>
      <c r="U100" s="6">
        <v>0.55000000000000004</v>
      </c>
      <c r="V100" s="6">
        <v>0.57999999999999996</v>
      </c>
      <c r="W100" s="6"/>
      <c r="X100" s="6">
        <f>AVERAGE(Table1[[#This Row],[rep1 (mg/l)]:[rep4 (mg/l)]])</f>
        <v>0.55666666666666664</v>
      </c>
      <c r="Y100" s="10">
        <v>22.3</v>
      </c>
      <c r="Z100" s="6">
        <v>6</v>
      </c>
      <c r="AA100" s="6">
        <v>6.3</v>
      </c>
      <c r="AB100" s="6">
        <v>6.7</v>
      </c>
      <c r="AC100" s="6"/>
      <c r="AD100" s="6">
        <f>AVERAGE(Table1[[#This Row],[rep1 (%)]:[rep4 (%)]])</f>
        <v>6.333333333333333</v>
      </c>
      <c r="AE100" s="10" t="s">
        <v>23</v>
      </c>
      <c r="AG100" s="6">
        <f>(Table1[[#This Row],[idoc_mgl]]-$X$74)/$X$74</f>
        <v>-0.93951466859833399</v>
      </c>
    </row>
    <row r="101" spans="1:33" x14ac:dyDescent="0.35">
      <c r="A101" s="6"/>
      <c r="B101" s="6" t="s">
        <v>54</v>
      </c>
      <c r="C101" s="6"/>
      <c r="D101" s="6"/>
      <c r="E101" s="8" t="s">
        <v>39</v>
      </c>
      <c r="F101" s="7"/>
      <c r="G101" s="8"/>
      <c r="H101" s="6"/>
      <c r="I101" s="6"/>
      <c r="J101" s="28">
        <v>5</v>
      </c>
      <c r="K101" s="6">
        <f>0.99-Table1[[#This Row],[H_m]]-0.03*(Table1[[#This Row],[dp_position]]-1)</f>
        <v>0.31999999999999995</v>
      </c>
      <c r="L101" s="6">
        <v>81.718999999999994</v>
      </c>
      <c r="M101" s="6">
        <f>Table1[[#This Row],[bed_elevation_dhhn]]-Table1[[#This Row],[sediment_depth_m]]</f>
        <v>81.399000000000001</v>
      </c>
      <c r="N101" s="6">
        <v>82.674999999999997</v>
      </c>
      <c r="O101" s="6">
        <f>Table1[[#This Row],[elevation_point1]]-Table1[[#This Row],[bed_elevation_dhhn]]+Table1[[#This Row],[sediment_depth_m]]</f>
        <v>1.2760000000000029</v>
      </c>
      <c r="P101" s="6">
        <f>Table1[[#This Row],[sediment_depth_m]]+Table1[[#This Row],[wl_only_unsat]]</f>
        <v>0.31999999999999995</v>
      </c>
      <c r="Q101" s="6"/>
      <c r="R101" s="10">
        <v>0.51</v>
      </c>
      <c r="S101" s="10">
        <v>0.55000000000000004</v>
      </c>
      <c r="T101" s="6">
        <v>0.63</v>
      </c>
      <c r="U101" s="6">
        <v>0.64</v>
      </c>
      <c r="V101" s="6">
        <v>0.67</v>
      </c>
      <c r="W101" s="6"/>
      <c r="X101" s="6">
        <f>AVERAGE(Table1[[#This Row],[rep1 (mg/l)]:[rep4 (mg/l)]])</f>
        <v>0.64666666666666661</v>
      </c>
      <c r="Y101" s="10">
        <v>22.7</v>
      </c>
      <c r="Z101" s="6">
        <v>7.2</v>
      </c>
      <c r="AA101" s="6">
        <v>7.4</v>
      </c>
      <c r="AB101" s="6">
        <v>7.7</v>
      </c>
      <c r="AC101" s="6"/>
      <c r="AD101" s="6">
        <f>AVERAGE(Table1[[#This Row],[rep1 (%)]:[rep4 (%)]])</f>
        <v>7.4333333333333336</v>
      </c>
      <c r="AE101" s="10" t="s">
        <v>23</v>
      </c>
      <c r="AG101" s="6">
        <f>(Table1[[#This Row],[idoc_mgl]]-$X$74)/$X$74</f>
        <v>-0.92973560304237601</v>
      </c>
    </row>
    <row r="102" spans="1:33" x14ac:dyDescent="0.35">
      <c r="A102" s="6"/>
      <c r="B102" s="6" t="s">
        <v>54</v>
      </c>
      <c r="C102" s="6"/>
      <c r="D102" s="6"/>
      <c r="E102" s="8" t="s">
        <v>39</v>
      </c>
      <c r="F102" s="7"/>
      <c r="G102" s="8"/>
      <c r="H102" s="6"/>
      <c r="I102" s="6"/>
      <c r="J102" s="28">
        <v>3</v>
      </c>
      <c r="K102" s="6">
        <f>0.99-Table1[[#This Row],[H_m]]-0.03*(Table1[[#This Row],[dp_position]]-1)</f>
        <v>0.37999999999999995</v>
      </c>
      <c r="L102" s="6">
        <v>81.718999999999994</v>
      </c>
      <c r="M102" s="6">
        <f>Table1[[#This Row],[bed_elevation_dhhn]]-Table1[[#This Row],[sediment_depth_m]]</f>
        <v>81.338999999999999</v>
      </c>
      <c r="N102" s="6">
        <v>82.674999999999997</v>
      </c>
      <c r="O102" s="6">
        <f>Table1[[#This Row],[elevation_point1]]-Table1[[#This Row],[bed_elevation_dhhn]]+Table1[[#This Row],[sediment_depth_m]]</f>
        <v>1.336000000000003</v>
      </c>
      <c r="P102" s="6">
        <f>Table1[[#This Row],[sediment_depth_m]]+Table1[[#This Row],[wl_only_unsat]]</f>
        <v>0.37999999999999995</v>
      </c>
      <c r="Q102" s="6"/>
      <c r="R102" s="10">
        <v>0.51</v>
      </c>
      <c r="S102" s="10">
        <v>0.55000000000000004</v>
      </c>
      <c r="T102" s="6">
        <v>0.78</v>
      </c>
      <c r="U102" s="6">
        <v>0.8</v>
      </c>
      <c r="V102" s="6">
        <v>0.84</v>
      </c>
      <c r="W102" s="6"/>
      <c r="X102" s="6">
        <f>AVERAGE(Table1[[#This Row],[rep1 (mg/l)]:[rep4 (mg/l)]])</f>
        <v>0.80666666666666664</v>
      </c>
      <c r="Y102" s="10">
        <v>22</v>
      </c>
      <c r="Z102" s="6">
        <v>8.4</v>
      </c>
      <c r="AA102" s="6">
        <v>9.1</v>
      </c>
      <c r="AB102" s="6">
        <v>9.5</v>
      </c>
      <c r="AC102" s="6"/>
      <c r="AD102" s="6">
        <f>AVERAGE(Table1[[#This Row],[rep1 (%)]:[rep4 (%)]])</f>
        <v>9</v>
      </c>
      <c r="AE102" s="10" t="s">
        <v>23</v>
      </c>
      <c r="AG102" s="6">
        <f>(Table1[[#This Row],[idoc_mgl]]-$X$74)/$X$74</f>
        <v>-0.91235059760956172</v>
      </c>
    </row>
    <row r="103" spans="1:33" x14ac:dyDescent="0.35">
      <c r="A103" s="6"/>
      <c r="B103" s="6" t="s">
        <v>54</v>
      </c>
      <c r="C103" s="6"/>
      <c r="D103" s="6"/>
      <c r="E103" s="8" t="s">
        <v>39</v>
      </c>
      <c r="F103" s="7"/>
      <c r="G103" s="8"/>
      <c r="H103" s="6"/>
      <c r="I103" s="6"/>
      <c r="J103" s="28">
        <v>1</v>
      </c>
      <c r="K103" s="6">
        <f>0.99-Table1[[#This Row],[H_m]]-0.03*(Table1[[#This Row],[dp_position]]-1)</f>
        <v>0.43999999999999995</v>
      </c>
      <c r="L103" s="6">
        <v>81.718999999999994</v>
      </c>
      <c r="M103" s="6">
        <f>Table1[[#This Row],[bed_elevation_dhhn]]-Table1[[#This Row],[sediment_depth_m]]</f>
        <v>81.278999999999996</v>
      </c>
      <c r="N103" s="6">
        <v>82.674999999999997</v>
      </c>
      <c r="O103" s="6">
        <f>Table1[[#This Row],[elevation_point1]]-Table1[[#This Row],[bed_elevation_dhhn]]+Table1[[#This Row],[sediment_depth_m]]</f>
        <v>1.396000000000003</v>
      </c>
      <c r="P103" s="6">
        <f>Table1[[#This Row],[sediment_depth_m]]+Table1[[#This Row],[wl_only_unsat]]</f>
        <v>0.43999999999999995</v>
      </c>
      <c r="Q103" s="6"/>
      <c r="R103" s="10">
        <v>0.51</v>
      </c>
      <c r="S103" s="10">
        <v>0.55000000000000004</v>
      </c>
      <c r="T103" s="6">
        <v>0.88</v>
      </c>
      <c r="U103" s="6">
        <v>0.89</v>
      </c>
      <c r="V103" s="6">
        <v>0.88</v>
      </c>
      <c r="W103" s="6"/>
      <c r="X103" s="6">
        <f>AVERAGE(Table1[[#This Row],[rep1 (mg/l)]:[rep4 (mg/l)]])</f>
        <v>0.8833333333333333</v>
      </c>
      <c r="Y103" s="10">
        <v>21.7</v>
      </c>
      <c r="Z103" s="6">
        <v>10</v>
      </c>
      <c r="AA103" s="6">
        <v>10.199999999999999</v>
      </c>
      <c r="AB103" s="6">
        <v>10.1</v>
      </c>
      <c r="AC103" s="6"/>
      <c r="AD103" s="6">
        <f>AVERAGE(Table1[[#This Row],[rep1 (%)]:[rep4 (%)]])</f>
        <v>10.1</v>
      </c>
      <c r="AE103" s="10" t="s">
        <v>23</v>
      </c>
      <c r="AG103" s="6">
        <f>(Table1[[#This Row],[idoc_mgl]]-$X$74)/$X$74</f>
        <v>-0.90402028250633837</v>
      </c>
    </row>
    <row r="104" spans="1:33" x14ac:dyDescent="0.35">
      <c r="A104" s="6"/>
      <c r="B104" s="6" t="s">
        <v>55</v>
      </c>
      <c r="C104" s="6"/>
      <c r="D104" s="6"/>
      <c r="E104" s="8">
        <v>474.5</v>
      </c>
      <c r="F104" s="7"/>
      <c r="G104" s="8"/>
      <c r="H104" s="6"/>
      <c r="I104" s="6"/>
      <c r="J104" s="28"/>
      <c r="K104" s="6">
        <v>-0.1</v>
      </c>
      <c r="L104" s="32"/>
      <c r="M104" s="32">
        <f>Table1[[#This Row],[bed_elevation_dhhn]]-Table1[[#This Row],[sediment_depth_m]]</f>
        <v>0.1</v>
      </c>
      <c r="N104" s="32"/>
      <c r="O104" s="32">
        <f>Table1[[#This Row],[elevation_point1]]-Table1[[#This Row],[bed_elevation_dhhn]]+Table1[[#This Row],[sediment_depth_m]]</f>
        <v>-0.1</v>
      </c>
      <c r="P104" s="6">
        <f>Table1[[#This Row],[sediment_depth_m]]+Table1[[#This Row],[wl_only_unsat]]</f>
        <v>-0.1</v>
      </c>
      <c r="Q104" s="6"/>
      <c r="T104" s="6">
        <v>8.0299999999999994</v>
      </c>
      <c r="U104" s="6">
        <v>8.26</v>
      </c>
      <c r="V104" s="6">
        <v>8.39</v>
      </c>
      <c r="W104" s="6"/>
      <c r="X104" s="6">
        <f>AVERAGE(Table1[[#This Row],[rep1 (mg/l)]:[rep4 (mg/l)]])</f>
        <v>8.2266666666666666</v>
      </c>
      <c r="Y104" s="10">
        <v>23.8</v>
      </c>
      <c r="Z104" s="6">
        <v>95.6</v>
      </c>
      <c r="AA104" s="6">
        <v>98.4</v>
      </c>
      <c r="AB104" s="6">
        <v>99.8</v>
      </c>
      <c r="AC104" s="6"/>
      <c r="AD104" s="6">
        <f>AVERAGE(Table1[[#This Row],[rep1 (%)]:[rep4 (%)]])</f>
        <v>97.933333333333337</v>
      </c>
      <c r="AG104" s="6"/>
    </row>
    <row r="105" spans="1:33" x14ac:dyDescent="0.35">
      <c r="A105" s="6"/>
      <c r="B105" s="6" t="s">
        <v>55</v>
      </c>
      <c r="C105" s="6"/>
      <c r="D105" s="6"/>
      <c r="E105" s="8">
        <v>474.5</v>
      </c>
      <c r="F105" s="7"/>
      <c r="G105" s="8"/>
      <c r="H105" s="6"/>
      <c r="I105" s="6"/>
      <c r="J105" s="28"/>
      <c r="K105" s="6">
        <v>-0.6</v>
      </c>
      <c r="L105" s="32"/>
      <c r="M105" s="32">
        <f>Table1[[#This Row],[bed_elevation_dhhn]]-Table1[[#This Row],[sediment_depth_m]]</f>
        <v>0.6</v>
      </c>
      <c r="N105" s="32"/>
      <c r="O105" s="32">
        <f>Table1[[#This Row],[elevation_point1]]-Table1[[#This Row],[bed_elevation_dhhn]]+Table1[[#This Row],[sediment_depth_m]]</f>
        <v>-0.6</v>
      </c>
      <c r="P105" s="6">
        <f>Table1[[#This Row],[sediment_depth_m]]+Table1[[#This Row],[wl_only_unsat]]</f>
        <v>-0.6</v>
      </c>
      <c r="Q105" s="6"/>
      <c r="T105" s="6">
        <v>8.0299999999999994</v>
      </c>
      <c r="U105" s="6">
        <v>8.26</v>
      </c>
      <c r="V105" s="6">
        <v>8.39</v>
      </c>
      <c r="W105" s="6"/>
      <c r="X105" s="6">
        <f>AVERAGE(Table1[[#This Row],[rep1 (mg/l)]:[rep4 (mg/l)]])</f>
        <v>8.2266666666666666</v>
      </c>
      <c r="Y105" s="10">
        <v>23.8</v>
      </c>
      <c r="Z105" s="6">
        <v>95.6</v>
      </c>
      <c r="AA105" s="6">
        <v>98.4</v>
      </c>
      <c r="AB105" s="6">
        <v>99.8</v>
      </c>
      <c r="AC105" s="6"/>
      <c r="AD105" s="6">
        <f>AVERAGE(Table1[[#This Row],[rep1 (%)]:[rep4 (%)]])</f>
        <v>97.933333333333337</v>
      </c>
      <c r="AG105" s="6"/>
    </row>
    <row r="106" spans="1:33" x14ac:dyDescent="0.35">
      <c r="A106" s="6"/>
      <c r="B106" s="6" t="s">
        <v>55</v>
      </c>
      <c r="C106" s="6"/>
      <c r="D106" s="6"/>
      <c r="E106" s="8">
        <v>474.5</v>
      </c>
      <c r="F106" s="7"/>
      <c r="G106" s="8"/>
      <c r="H106" s="6"/>
      <c r="I106" s="6"/>
      <c r="J106" s="28"/>
      <c r="K106" s="6">
        <v>-0.3</v>
      </c>
      <c r="L106" s="32"/>
      <c r="M106" s="32">
        <f>Table1[[#This Row],[bed_elevation_dhhn]]-Table1[[#This Row],[sediment_depth_m]]</f>
        <v>0.3</v>
      </c>
      <c r="N106" s="32"/>
      <c r="O106" s="32">
        <f>Table1[[#This Row],[elevation_point1]]-Table1[[#This Row],[bed_elevation_dhhn]]+Table1[[#This Row],[sediment_depth_m]]</f>
        <v>-0.3</v>
      </c>
      <c r="P106" s="6">
        <f>Table1[[#This Row],[sediment_depth_m]]+Table1[[#This Row],[wl_only_unsat]]</f>
        <v>-0.3</v>
      </c>
      <c r="Q106" s="6"/>
      <c r="T106" s="6">
        <v>8.0299999999999994</v>
      </c>
      <c r="U106" s="6">
        <v>8.26</v>
      </c>
      <c r="V106" s="6">
        <v>8.39</v>
      </c>
      <c r="W106" s="6"/>
      <c r="X106" s="6">
        <f>AVERAGE(Table1[[#This Row],[rep1 (mg/l)]:[rep4 (mg/l)]])</f>
        <v>8.2266666666666666</v>
      </c>
      <c r="Y106" s="10">
        <v>23.8</v>
      </c>
      <c r="Z106" s="6">
        <v>95.6</v>
      </c>
      <c r="AA106" s="6">
        <v>98.4</v>
      </c>
      <c r="AB106" s="6">
        <v>99.8</v>
      </c>
      <c r="AC106" s="6"/>
      <c r="AD106" s="6">
        <f>AVERAGE(Table1[[#This Row],[rep1 (%)]:[rep4 (%)]])</f>
        <v>97.933333333333337</v>
      </c>
      <c r="AG106" s="6"/>
    </row>
    <row r="107" spans="1:33" x14ac:dyDescent="0.35">
      <c r="A107" s="6"/>
      <c r="B107" s="6" t="s">
        <v>55</v>
      </c>
      <c r="C107" s="6"/>
      <c r="D107" s="6"/>
      <c r="E107" s="8">
        <v>474.5</v>
      </c>
      <c r="F107" s="7"/>
      <c r="G107" s="8"/>
      <c r="H107" s="6"/>
      <c r="I107" s="6"/>
      <c r="J107" s="28"/>
      <c r="K107" s="6">
        <v>0</v>
      </c>
      <c r="L107" s="32"/>
      <c r="M107" s="32">
        <f>Table1[[#This Row],[bed_elevation_dhhn]]-Table1[[#This Row],[sediment_depth_m]]</f>
        <v>0</v>
      </c>
      <c r="N107" s="32"/>
      <c r="O107" s="32">
        <f>Table1[[#This Row],[elevation_point1]]-Table1[[#This Row],[bed_elevation_dhhn]]+Table1[[#This Row],[sediment_depth_m]]</f>
        <v>0</v>
      </c>
      <c r="P107" s="6">
        <f>Table1[[#This Row],[sediment_depth_m]]+Table1[[#This Row],[wl_only_unsat]]</f>
        <v>0</v>
      </c>
      <c r="Q107" s="6"/>
      <c r="T107" s="6">
        <v>8.0299999999999994</v>
      </c>
      <c r="U107" s="6">
        <v>8.26</v>
      </c>
      <c r="V107" s="6">
        <v>8.39</v>
      </c>
      <c r="W107" s="6"/>
      <c r="X107" s="6">
        <f>AVERAGE(Table1[[#This Row],[rep1 (mg/l)]:[rep4 (mg/l)]])</f>
        <v>8.2266666666666666</v>
      </c>
      <c r="Y107" s="10">
        <v>23.8</v>
      </c>
      <c r="Z107" s="6">
        <v>95.6</v>
      </c>
      <c r="AA107" s="6">
        <v>98.4</v>
      </c>
      <c r="AB107" s="6">
        <v>99.8</v>
      </c>
      <c r="AC107" s="6"/>
      <c r="AD107" s="6">
        <f>AVERAGE(Table1[[#This Row],[rep1 (%)]:[rep4 (%)]])</f>
        <v>97.933333333333337</v>
      </c>
      <c r="AG107" s="6"/>
    </row>
    <row r="108" spans="1:33" x14ac:dyDescent="0.35">
      <c r="A108" s="6"/>
      <c r="B108" s="6" t="s">
        <v>56</v>
      </c>
      <c r="C108" s="6"/>
      <c r="D108" s="6"/>
      <c r="E108" s="8">
        <v>474.5</v>
      </c>
      <c r="F108" s="7"/>
      <c r="G108" s="8"/>
      <c r="H108" s="6"/>
      <c r="I108" s="6"/>
      <c r="J108" s="28">
        <v>4</v>
      </c>
      <c r="K108" s="6">
        <f>0.99-Table1[[#This Row],[H_m]]-0.03*(Table1[[#This Row],[dp_position]]-1)</f>
        <v>0.56999999999999995</v>
      </c>
      <c r="L108">
        <v>82.203999999999994</v>
      </c>
      <c r="M108" s="6">
        <f>Table1[[#This Row],[bed_elevation_dhhn]]-Table1[[#This Row],[sediment_depth_m]]</f>
        <v>81.634</v>
      </c>
      <c r="N108">
        <v>82.203999999999994</v>
      </c>
      <c r="O108" s="6">
        <f>Table1[[#This Row],[elevation_point1]]-Table1[[#This Row],[bed_elevation_dhhn]]+Table1[[#This Row],[sediment_depth_m]]</f>
        <v>0.56999999999999995</v>
      </c>
      <c r="P108" s="6">
        <f>Table1[[#This Row],[sediment_depth_m]]+Table1[[#This Row],[wl_only_unsat]]</f>
        <v>0.28999999999999992</v>
      </c>
      <c r="Q108" s="10">
        <v>-0.28000000000000003</v>
      </c>
      <c r="R108" s="10">
        <v>-0.28000000000000003</v>
      </c>
      <c r="S108" s="10">
        <v>0.33</v>
      </c>
      <c r="T108" s="6">
        <v>0.38</v>
      </c>
      <c r="U108" s="6">
        <v>0.24</v>
      </c>
      <c r="V108" s="6">
        <v>0.3</v>
      </c>
      <c r="W108" s="6"/>
      <c r="X108" s="6">
        <f>AVERAGE(Table1[[#This Row],[rep1 (mg/l)]:[rep4 (mg/l)]])</f>
        <v>0.30666666666666664</v>
      </c>
      <c r="Y108" s="10">
        <v>23.7</v>
      </c>
      <c r="Z108" s="6">
        <v>4.5</v>
      </c>
      <c r="AA108" s="6">
        <v>2.8</v>
      </c>
      <c r="AB108" s="6">
        <v>3.5</v>
      </c>
      <c r="AC108" s="6"/>
      <c r="AD108" s="6">
        <f>AVERAGE(Table1[[#This Row],[rep1 (%)]:[rep4 (%)]])</f>
        <v>3.6</v>
      </c>
      <c r="AE108" s="10" t="s">
        <v>23</v>
      </c>
      <c r="AG108" s="6">
        <f>(Table1[[#This Row],[idoc_mgl]]-$X$105)/$X$105</f>
        <v>-0.96272285251215561</v>
      </c>
    </row>
    <row r="109" spans="1:33" x14ac:dyDescent="0.35">
      <c r="A109" s="6"/>
      <c r="B109" s="6" t="s">
        <v>56</v>
      </c>
      <c r="C109" s="6"/>
      <c r="D109" s="6"/>
      <c r="E109" s="8">
        <v>474.5</v>
      </c>
      <c r="F109" s="7"/>
      <c r="G109" s="8"/>
      <c r="H109" s="6"/>
      <c r="I109" s="6"/>
      <c r="J109" s="28">
        <v>3</v>
      </c>
      <c r="K109" s="6">
        <f>0.99-Table1[[#This Row],[H_m]]-0.03*(Table1[[#This Row],[dp_position]]-1)</f>
        <v>0.59999999999999987</v>
      </c>
      <c r="L109">
        <v>82.203999999999994</v>
      </c>
      <c r="M109" s="6">
        <f>Table1[[#This Row],[bed_elevation_dhhn]]-Table1[[#This Row],[sediment_depth_m]]</f>
        <v>81.603999999999999</v>
      </c>
      <c r="N109">
        <v>82.203999999999994</v>
      </c>
      <c r="O109" s="6">
        <f>Table1[[#This Row],[elevation_point1]]-Table1[[#This Row],[bed_elevation_dhhn]]+Table1[[#This Row],[sediment_depth_m]]</f>
        <v>0.59999999999999987</v>
      </c>
      <c r="P109" s="6">
        <f>Table1[[#This Row],[sediment_depth_m]]+Table1[[#This Row],[wl_only_unsat]]</f>
        <v>0.31999999999999984</v>
      </c>
      <c r="Q109" s="10">
        <v>-0.28000000000000003</v>
      </c>
      <c r="R109" s="10">
        <v>-0.28000000000000003</v>
      </c>
      <c r="S109" s="10">
        <v>0.33</v>
      </c>
      <c r="T109" s="6">
        <v>7.0000000000000007E-2</v>
      </c>
      <c r="U109" s="6">
        <v>0.04</v>
      </c>
      <c r="V109" s="6">
        <v>0.05</v>
      </c>
      <c r="W109" s="6"/>
      <c r="X109" s="6">
        <f>AVERAGE(Table1[[#This Row],[rep1 (mg/l)]:[rep4 (mg/l)]])</f>
        <v>5.3333333333333344E-2</v>
      </c>
      <c r="Y109" s="10">
        <v>23.2</v>
      </c>
      <c r="Z109" s="6">
        <v>0.8</v>
      </c>
      <c r="AA109" s="6">
        <v>0.5</v>
      </c>
      <c r="AB109" s="6">
        <v>0.6</v>
      </c>
      <c r="AC109" s="6"/>
      <c r="AD109" s="6">
        <f>AVERAGE(Table1[[#This Row],[rep1 (%)]:[rep4 (%)]])</f>
        <v>0.6333333333333333</v>
      </c>
      <c r="AE109" s="10" t="s">
        <v>23</v>
      </c>
      <c r="AG109" s="6">
        <f>(Table1[[#This Row],[idoc_mgl]]-$X$105)/$X$105</f>
        <v>-0.99351701782820101</v>
      </c>
    </row>
    <row r="110" spans="1:33" x14ac:dyDescent="0.35">
      <c r="A110" s="6"/>
      <c r="B110" s="6" t="s">
        <v>56</v>
      </c>
      <c r="C110" s="6"/>
      <c r="D110" s="6"/>
      <c r="E110" s="8">
        <v>474.5</v>
      </c>
      <c r="F110" s="7"/>
      <c r="G110" s="8"/>
      <c r="H110" s="6"/>
      <c r="I110" s="6"/>
      <c r="J110" s="28">
        <v>2</v>
      </c>
      <c r="K110" s="6">
        <f>0.99-Table1[[#This Row],[H_m]]-0.03*(Table1[[#This Row],[dp_position]]-1)</f>
        <v>0.62999999999999989</v>
      </c>
      <c r="L110">
        <v>82.203999999999994</v>
      </c>
      <c r="M110" s="6">
        <f>Table1[[#This Row],[bed_elevation_dhhn]]-Table1[[#This Row],[sediment_depth_m]]</f>
        <v>81.573999999999998</v>
      </c>
      <c r="N110">
        <v>82.203999999999994</v>
      </c>
      <c r="O110" s="6">
        <f>Table1[[#This Row],[elevation_point1]]-Table1[[#This Row],[bed_elevation_dhhn]]+Table1[[#This Row],[sediment_depth_m]]</f>
        <v>0.62999999999999989</v>
      </c>
      <c r="P110" s="6">
        <f>Table1[[#This Row],[sediment_depth_m]]+Table1[[#This Row],[wl_only_unsat]]</f>
        <v>0.34999999999999987</v>
      </c>
      <c r="Q110" s="10">
        <v>-0.28000000000000003</v>
      </c>
      <c r="R110" s="10">
        <v>-0.28000000000000003</v>
      </c>
      <c r="S110" s="10">
        <v>0.33</v>
      </c>
      <c r="T110" s="6">
        <v>0.6</v>
      </c>
      <c r="U110" s="6">
        <v>0.25</v>
      </c>
      <c r="V110" s="6">
        <v>0.18</v>
      </c>
      <c r="W110" s="6"/>
      <c r="X110" s="6">
        <f>AVERAGE(Table1[[#This Row],[rep1 (mg/l)]:[rep4 (mg/l)]])</f>
        <v>0.34333333333333332</v>
      </c>
      <c r="Y110" s="10">
        <v>23.1</v>
      </c>
      <c r="Z110" s="6">
        <v>7.1</v>
      </c>
      <c r="AA110" s="6">
        <v>3</v>
      </c>
      <c r="AB110" s="6">
        <v>2.1</v>
      </c>
      <c r="AC110" s="6"/>
      <c r="AD110" s="6">
        <f>AVERAGE(Table1[[#This Row],[rep1 (%)]:[rep4 (%)]])</f>
        <v>4.0666666666666664</v>
      </c>
      <c r="AE110" s="10" t="s">
        <v>23</v>
      </c>
      <c r="AG110" s="6">
        <f>(Table1[[#This Row],[idoc_mgl]]-$X$105)/$X$105</f>
        <v>-0.95826580226904368</v>
      </c>
    </row>
    <row r="111" spans="1:33" x14ac:dyDescent="0.35">
      <c r="A111" s="6"/>
      <c r="B111" s="6" t="s">
        <v>56</v>
      </c>
      <c r="C111" s="6"/>
      <c r="D111" s="6"/>
      <c r="E111" s="8">
        <v>474.5</v>
      </c>
      <c r="F111" s="7"/>
      <c r="G111" s="8"/>
      <c r="H111" s="6"/>
      <c r="I111" s="6"/>
      <c r="J111" s="28">
        <v>1</v>
      </c>
      <c r="K111" s="6">
        <f>0.99-Table1[[#This Row],[H_m]]-0.03*(Table1[[#This Row],[dp_position]]-1)</f>
        <v>0.65999999999999992</v>
      </c>
      <c r="L111">
        <v>82.203999999999994</v>
      </c>
      <c r="M111" s="6">
        <f>Table1[[#This Row],[bed_elevation_dhhn]]-Table1[[#This Row],[sediment_depth_m]]</f>
        <v>81.543999999999997</v>
      </c>
      <c r="N111">
        <v>82.203999999999994</v>
      </c>
      <c r="O111" s="6">
        <f>Table1[[#This Row],[elevation_point1]]-Table1[[#This Row],[bed_elevation_dhhn]]+Table1[[#This Row],[sediment_depth_m]]</f>
        <v>0.65999999999999992</v>
      </c>
      <c r="P111" s="6">
        <f>Table1[[#This Row],[sediment_depth_m]]+Table1[[#This Row],[wl_only_unsat]]</f>
        <v>0.37999999999999989</v>
      </c>
      <c r="Q111" s="10">
        <v>-0.28000000000000003</v>
      </c>
      <c r="R111" s="10">
        <v>-0.28000000000000003</v>
      </c>
      <c r="S111" s="10">
        <v>0.33</v>
      </c>
      <c r="T111" s="6">
        <v>0.04</v>
      </c>
      <c r="U111" s="6">
        <v>0.06</v>
      </c>
      <c r="V111" s="6">
        <v>0.02</v>
      </c>
      <c r="W111" s="6"/>
      <c r="X111" s="6">
        <f>AVERAGE(Table1[[#This Row],[rep1 (mg/l)]:[rep4 (mg/l)]])</f>
        <v>0.04</v>
      </c>
      <c r="Y111" s="10">
        <v>24.2</v>
      </c>
      <c r="Z111" s="6">
        <v>0.5</v>
      </c>
      <c r="AA111" s="6">
        <v>0.7</v>
      </c>
      <c r="AB111" s="6">
        <v>0.2</v>
      </c>
      <c r="AC111" s="6"/>
      <c r="AD111" s="6">
        <f>AVERAGE(Table1[[#This Row],[rep1 (%)]:[rep4 (%)]])</f>
        <v>0.46666666666666662</v>
      </c>
      <c r="AE111" s="10" t="s">
        <v>23</v>
      </c>
      <c r="AG111" s="6">
        <f>(Table1[[#This Row],[idoc_mgl]]-$X$105)/$X$105</f>
        <v>-0.99513776337115079</v>
      </c>
    </row>
    <row r="112" spans="1:33" x14ac:dyDescent="0.35">
      <c r="A112" s="6"/>
      <c r="B112" s="6" t="s">
        <v>57</v>
      </c>
      <c r="C112" s="6"/>
      <c r="D112" s="6"/>
      <c r="E112" s="8">
        <v>474.5</v>
      </c>
      <c r="F112" s="7"/>
      <c r="G112" s="8"/>
      <c r="H112" s="6"/>
      <c r="I112" s="6"/>
      <c r="J112" s="28">
        <v>15</v>
      </c>
      <c r="K112" s="6">
        <f>0.99-Table1[[#This Row],[H_m]]-0.03*(Table1[[#This Row],[dp_position]]-1)</f>
        <v>1.9999999999999962E-2</v>
      </c>
      <c r="L112" s="6">
        <v>81.873999999999995</v>
      </c>
      <c r="M112" s="6">
        <f>Table1[[#This Row],[bed_elevation_dhhn]]-Table1[[#This Row],[sediment_depth_m]]</f>
        <v>81.853999999999999</v>
      </c>
      <c r="N112">
        <v>82.203999999999994</v>
      </c>
      <c r="O112" s="6">
        <f>Table1[[#This Row],[elevation_point1]]-Table1[[#This Row],[bed_elevation_dhhn]]+Table1[[#This Row],[sediment_depth_m]]</f>
        <v>0.34999999999999826</v>
      </c>
      <c r="P112" s="6">
        <f>Table1[[#This Row],[sediment_depth_m]]+Table1[[#This Row],[wl_only_unsat]]</f>
        <v>1.9999999999999962E-2</v>
      </c>
      <c r="Q112" s="6"/>
      <c r="R112" s="10">
        <v>0.7</v>
      </c>
      <c r="S112" s="10">
        <v>0.55000000000000004</v>
      </c>
      <c r="T112" s="6">
        <v>3.87</v>
      </c>
      <c r="U112" s="6">
        <v>2.71</v>
      </c>
      <c r="V112" s="6">
        <v>3.18</v>
      </c>
      <c r="W112" s="6"/>
      <c r="X112" s="6">
        <f>AVERAGE(Table1[[#This Row],[rep1 (mg/l)]:[rep4 (mg/l)]])</f>
        <v>3.2533333333333334</v>
      </c>
      <c r="Y112" s="10">
        <v>25</v>
      </c>
      <c r="Z112" s="6">
        <v>46.8</v>
      </c>
      <c r="AA112" s="6">
        <v>33</v>
      </c>
      <c r="AB112" s="6">
        <v>38.700000000000003</v>
      </c>
      <c r="AC112" s="6"/>
      <c r="AD112" s="6">
        <f>AVERAGE(Table1[[#This Row],[rep1 (%)]:[rep4 (%)]])</f>
        <v>39.5</v>
      </c>
      <c r="AE112" s="10" t="s">
        <v>23</v>
      </c>
      <c r="AG112" s="6">
        <f>(Table1[[#This Row],[idoc_mgl]]-$X$105)/$X$105</f>
        <v>-0.60453808752025928</v>
      </c>
    </row>
    <row r="113" spans="1:33" x14ac:dyDescent="0.35">
      <c r="A113" s="6"/>
      <c r="B113" s="6" t="s">
        <v>57</v>
      </c>
      <c r="C113" s="6"/>
      <c r="D113" s="6"/>
      <c r="E113" s="8">
        <v>474.5</v>
      </c>
      <c r="F113" s="7"/>
      <c r="G113" s="8"/>
      <c r="H113" s="6"/>
      <c r="I113" s="6"/>
      <c r="J113" s="28">
        <v>13</v>
      </c>
      <c r="K113" s="6">
        <f>0.99-Table1[[#This Row],[H_m]]-0.03*(Table1[[#This Row],[dp_position]]-1)</f>
        <v>7.999999999999996E-2</v>
      </c>
      <c r="L113" s="6">
        <v>81.873999999999995</v>
      </c>
      <c r="M113" s="6">
        <f>Table1[[#This Row],[bed_elevation_dhhn]]-Table1[[#This Row],[sediment_depth_m]]</f>
        <v>81.793999999999997</v>
      </c>
      <c r="N113">
        <v>82.203999999999994</v>
      </c>
      <c r="O113" s="6">
        <f>Table1[[#This Row],[elevation_point1]]-Table1[[#This Row],[bed_elevation_dhhn]]+Table1[[#This Row],[sediment_depth_m]]</f>
        <v>0.40999999999999825</v>
      </c>
      <c r="P113" s="6">
        <f>Table1[[#This Row],[sediment_depth_m]]+Table1[[#This Row],[wl_only_unsat]]</f>
        <v>7.999999999999996E-2</v>
      </c>
      <c r="Q113" s="6"/>
      <c r="R113" s="10">
        <v>0.7</v>
      </c>
      <c r="S113" s="10">
        <v>0.55000000000000004</v>
      </c>
      <c r="T113" s="6">
        <v>1.77</v>
      </c>
      <c r="U113" s="6">
        <v>1.53</v>
      </c>
      <c r="V113" s="6">
        <v>1.5</v>
      </c>
      <c r="W113" s="6"/>
      <c r="X113" s="6">
        <f>AVERAGE(Table1[[#This Row],[rep1 (mg/l)]:[rep4 (mg/l)]])</f>
        <v>1.5999999999999999</v>
      </c>
      <c r="Y113" s="10">
        <v>24.3</v>
      </c>
      <c r="Z113" s="6">
        <v>21.3</v>
      </c>
      <c r="AA113" s="6">
        <v>18.399999999999999</v>
      </c>
      <c r="AB113" s="6">
        <v>18</v>
      </c>
      <c r="AC113" s="6"/>
      <c r="AD113" s="6">
        <f>AVERAGE(Table1[[#This Row],[rep1 (%)]:[rep4 (%)]])</f>
        <v>19.233333333333334</v>
      </c>
      <c r="AE113" s="10" t="s">
        <v>23</v>
      </c>
      <c r="AG113" s="6">
        <f>(Table1[[#This Row],[idoc_mgl]]-$X$105)/$X$105</f>
        <v>-0.80551053484602919</v>
      </c>
    </row>
    <row r="114" spans="1:33" x14ac:dyDescent="0.35">
      <c r="A114" s="6"/>
      <c r="B114" s="6" t="s">
        <v>57</v>
      </c>
      <c r="C114" s="6"/>
      <c r="D114" s="6"/>
      <c r="E114" s="8">
        <v>474.5</v>
      </c>
      <c r="F114" s="7"/>
      <c r="G114" s="8"/>
      <c r="H114" s="6"/>
      <c r="I114" s="6"/>
      <c r="J114" s="28">
        <v>11</v>
      </c>
      <c r="K114" s="6">
        <f>0.99-Table1[[#This Row],[H_m]]-0.03*(Table1[[#This Row],[dp_position]]-1)</f>
        <v>0.13999999999999996</v>
      </c>
      <c r="L114" s="6">
        <v>81.873999999999995</v>
      </c>
      <c r="M114" s="6">
        <f>Table1[[#This Row],[bed_elevation_dhhn]]-Table1[[#This Row],[sediment_depth_m]]</f>
        <v>81.733999999999995</v>
      </c>
      <c r="N114">
        <v>82.203999999999994</v>
      </c>
      <c r="O114" s="6">
        <f>Table1[[#This Row],[elevation_point1]]-Table1[[#This Row],[bed_elevation_dhhn]]+Table1[[#This Row],[sediment_depth_m]]</f>
        <v>0.46999999999999825</v>
      </c>
      <c r="P114" s="6">
        <f>Table1[[#This Row],[sediment_depth_m]]+Table1[[#This Row],[wl_only_unsat]]</f>
        <v>0.13999999999999996</v>
      </c>
      <c r="Q114" s="6"/>
      <c r="R114" s="10">
        <v>0.7</v>
      </c>
      <c r="S114" s="10">
        <v>0.55000000000000004</v>
      </c>
      <c r="T114" s="6">
        <v>0.3</v>
      </c>
      <c r="U114" s="6">
        <v>0.28000000000000003</v>
      </c>
      <c r="V114" s="6">
        <v>0.27</v>
      </c>
      <c r="W114" s="6"/>
      <c r="X114" s="6">
        <f>AVERAGE(Table1[[#This Row],[rep1 (mg/l)]:[rep4 (mg/l)]])</f>
        <v>0.28333333333333338</v>
      </c>
      <c r="Y114" s="10">
        <v>24</v>
      </c>
      <c r="Z114" s="6">
        <v>3.6</v>
      </c>
      <c r="AA114" s="6">
        <v>3.3</v>
      </c>
      <c r="AB114" s="6">
        <v>3.2</v>
      </c>
      <c r="AC114" s="6"/>
      <c r="AD114" s="6">
        <f>AVERAGE(Table1[[#This Row],[rep1 (%)]:[rep4 (%)]])</f>
        <v>3.3666666666666671</v>
      </c>
      <c r="AE114" s="10" t="s">
        <v>23</v>
      </c>
      <c r="AG114" s="6">
        <f>(Table1[[#This Row],[idoc_mgl]]-$X$105)/$X$105</f>
        <v>-0.96555915721231766</v>
      </c>
    </row>
    <row r="115" spans="1:33" x14ac:dyDescent="0.35">
      <c r="A115" s="6"/>
      <c r="B115" s="6" t="s">
        <v>57</v>
      </c>
      <c r="C115" s="6"/>
      <c r="D115" s="6"/>
      <c r="E115" s="8">
        <v>474.5</v>
      </c>
      <c r="F115" s="7"/>
      <c r="G115" s="8"/>
      <c r="H115" s="6"/>
      <c r="I115" s="6"/>
      <c r="J115" s="28">
        <v>9</v>
      </c>
      <c r="K115" s="6">
        <f>0.99-Table1[[#This Row],[H_m]]-0.03*(Table1[[#This Row],[dp_position]]-1)</f>
        <v>0.19999999999999996</v>
      </c>
      <c r="L115" s="6">
        <v>81.873999999999995</v>
      </c>
      <c r="M115" s="6">
        <f>Table1[[#This Row],[bed_elevation_dhhn]]-Table1[[#This Row],[sediment_depth_m]]</f>
        <v>81.673999999999992</v>
      </c>
      <c r="N115">
        <v>82.203999999999994</v>
      </c>
      <c r="O115" s="6">
        <f>Table1[[#This Row],[elevation_point1]]-Table1[[#This Row],[bed_elevation_dhhn]]+Table1[[#This Row],[sediment_depth_m]]</f>
        <v>0.52999999999999825</v>
      </c>
      <c r="P115" s="6">
        <f>Table1[[#This Row],[sediment_depth_m]]+Table1[[#This Row],[wl_only_unsat]]</f>
        <v>0.19999999999999996</v>
      </c>
      <c r="Q115" s="6"/>
      <c r="R115" s="10">
        <v>0.7</v>
      </c>
      <c r="S115" s="10">
        <v>0.55000000000000004</v>
      </c>
      <c r="T115" s="6">
        <v>0.09</v>
      </c>
      <c r="U115" s="6">
        <v>7.0000000000000007E-2</v>
      </c>
      <c r="V115" s="6">
        <v>0.06</v>
      </c>
      <c r="W115" s="6"/>
      <c r="X115" s="6">
        <f>AVERAGE(Table1[[#This Row],[rep1 (mg/l)]:[rep4 (mg/l)]])</f>
        <v>7.3333333333333334E-2</v>
      </c>
      <c r="Y115" s="10">
        <v>24.1</v>
      </c>
      <c r="Z115" s="6">
        <v>1</v>
      </c>
      <c r="AA115" s="6">
        <v>0.8</v>
      </c>
      <c r="AB115" s="6">
        <v>0.7</v>
      </c>
      <c r="AC115" s="6"/>
      <c r="AD115" s="6">
        <f>AVERAGE(Table1[[#This Row],[rep1 (%)]:[rep4 (%)]])</f>
        <v>0.83333333333333337</v>
      </c>
      <c r="AE115" s="10" t="s">
        <v>23</v>
      </c>
      <c r="AG115" s="6">
        <f>(Table1[[#This Row],[idoc_mgl]]-$X$105)/$X$105</f>
        <v>-0.99108589951377624</v>
      </c>
    </row>
    <row r="116" spans="1:33" x14ac:dyDescent="0.35">
      <c r="A116" s="6"/>
      <c r="B116" s="6" t="s">
        <v>57</v>
      </c>
      <c r="C116" s="6"/>
      <c r="D116" s="6"/>
      <c r="E116" s="8">
        <v>474.5</v>
      </c>
      <c r="F116" s="7"/>
      <c r="G116" s="8"/>
      <c r="H116" s="6"/>
      <c r="I116" s="6"/>
      <c r="J116" s="28">
        <v>7</v>
      </c>
      <c r="K116" s="6">
        <f>0.99-Table1[[#This Row],[H_m]]-0.03*(Table1[[#This Row],[dp_position]]-1)</f>
        <v>0.25999999999999995</v>
      </c>
      <c r="L116" s="6">
        <v>81.873999999999995</v>
      </c>
      <c r="M116" s="6">
        <f>Table1[[#This Row],[bed_elevation_dhhn]]-Table1[[#This Row],[sediment_depth_m]]</f>
        <v>81.61399999999999</v>
      </c>
      <c r="N116">
        <v>82.203999999999994</v>
      </c>
      <c r="O116" s="6">
        <f>Table1[[#This Row],[elevation_point1]]-Table1[[#This Row],[bed_elevation_dhhn]]+Table1[[#This Row],[sediment_depth_m]]</f>
        <v>0.5899999999999983</v>
      </c>
      <c r="P116" s="6">
        <f>Table1[[#This Row],[sediment_depth_m]]+Table1[[#This Row],[wl_only_unsat]]</f>
        <v>0.25999999999999995</v>
      </c>
      <c r="Q116" s="6"/>
      <c r="R116" s="10">
        <v>0.7</v>
      </c>
      <c r="S116" s="10">
        <v>0.55000000000000004</v>
      </c>
      <c r="T116" s="6">
        <v>0.04</v>
      </c>
      <c r="U116" s="6">
        <v>0.03</v>
      </c>
      <c r="V116" s="6">
        <v>0.02</v>
      </c>
      <c r="W116" s="6"/>
      <c r="X116" s="6">
        <f>AVERAGE(Table1[[#This Row],[rep1 (mg/l)]:[rep4 (mg/l)]])</f>
        <v>3.0000000000000002E-2</v>
      </c>
      <c r="Y116" s="10">
        <v>23.9</v>
      </c>
      <c r="Z116" s="6">
        <v>0.5</v>
      </c>
      <c r="AA116" s="6">
        <v>0.4</v>
      </c>
      <c r="AB116" s="6">
        <v>0.3</v>
      </c>
      <c r="AC116" s="6"/>
      <c r="AD116" s="6">
        <f>AVERAGE(Table1[[#This Row],[rep1 (%)]:[rep4 (%)]])</f>
        <v>0.39999999999999997</v>
      </c>
      <c r="AE116" s="10" t="s">
        <v>23</v>
      </c>
      <c r="AG116" s="6">
        <f>(Table1[[#This Row],[idoc_mgl]]-$X$105)/$X$105</f>
        <v>-0.99635332252836317</v>
      </c>
    </row>
    <row r="117" spans="1:33" x14ac:dyDescent="0.35">
      <c r="A117" s="6"/>
      <c r="B117" s="6" t="s">
        <v>57</v>
      </c>
      <c r="C117" s="6"/>
      <c r="D117" s="6"/>
      <c r="E117" s="8">
        <v>474.5</v>
      </c>
      <c r="F117" s="7"/>
      <c r="G117" s="8"/>
      <c r="H117" s="6"/>
      <c r="I117" s="6"/>
      <c r="J117" s="28">
        <v>5</v>
      </c>
      <c r="K117" s="6">
        <f>0.99-Table1[[#This Row],[H_m]]-0.03*(Table1[[#This Row],[dp_position]]-1)</f>
        <v>0.31999999999999995</v>
      </c>
      <c r="L117" s="6">
        <v>81.873999999999995</v>
      </c>
      <c r="M117" s="6">
        <f>Table1[[#This Row],[bed_elevation_dhhn]]-Table1[[#This Row],[sediment_depth_m]]</f>
        <v>81.554000000000002</v>
      </c>
      <c r="N117">
        <v>82.203999999999994</v>
      </c>
      <c r="O117" s="6">
        <f>Table1[[#This Row],[elevation_point1]]-Table1[[#This Row],[bed_elevation_dhhn]]+Table1[[#This Row],[sediment_depth_m]]</f>
        <v>0.64999999999999825</v>
      </c>
      <c r="P117" s="6">
        <f>Table1[[#This Row],[sediment_depth_m]]+Table1[[#This Row],[wl_only_unsat]]</f>
        <v>0.31999999999999995</v>
      </c>
      <c r="Q117" s="6"/>
      <c r="R117" s="10">
        <v>0.7</v>
      </c>
      <c r="S117" s="10">
        <v>0.55000000000000004</v>
      </c>
      <c r="T117" s="6">
        <v>0.03</v>
      </c>
      <c r="U117" s="6">
        <v>0.04</v>
      </c>
      <c r="V117" s="6">
        <v>0.04</v>
      </c>
      <c r="W117" s="6"/>
      <c r="X117" s="6">
        <f>AVERAGE(Table1[[#This Row],[rep1 (mg/l)]:[rep4 (mg/l)]])</f>
        <v>3.6666666666666674E-2</v>
      </c>
      <c r="Y117" s="10">
        <v>23.7</v>
      </c>
      <c r="Z117" s="6">
        <v>0.4</v>
      </c>
      <c r="AA117" s="6">
        <v>0.5</v>
      </c>
      <c r="AB117" s="6">
        <v>0.5</v>
      </c>
      <c r="AC117" s="6"/>
      <c r="AD117" s="6">
        <f>AVERAGE(Table1[[#This Row],[rep1 (%)]:[rep4 (%)]])</f>
        <v>0.46666666666666662</v>
      </c>
      <c r="AE117" s="10" t="s">
        <v>23</v>
      </c>
      <c r="AG117" s="6">
        <f>(Table1[[#This Row],[idoc_mgl]]-$X$105)/$X$105</f>
        <v>-0.99554294975688817</v>
      </c>
    </row>
    <row r="118" spans="1:33" x14ac:dyDescent="0.35">
      <c r="A118" s="6"/>
      <c r="B118" s="6" t="s">
        <v>57</v>
      </c>
      <c r="C118" s="6"/>
      <c r="D118" s="6"/>
      <c r="E118" s="8">
        <v>474.5</v>
      </c>
      <c r="F118" s="7"/>
      <c r="G118" s="8"/>
      <c r="H118" s="6"/>
      <c r="I118" s="6"/>
      <c r="J118" s="28">
        <v>4</v>
      </c>
      <c r="K118" s="6">
        <f>0.99-Table1[[#This Row],[H_m]]-0.03*(Table1[[#This Row],[dp_position]]-1)</f>
        <v>0.35</v>
      </c>
      <c r="L118" s="6">
        <v>81.873999999999995</v>
      </c>
      <c r="M118" s="6">
        <f>Table1[[#This Row],[bed_elevation_dhhn]]-Table1[[#This Row],[sediment_depth_m]]</f>
        <v>81.524000000000001</v>
      </c>
      <c r="N118">
        <v>82.203999999999994</v>
      </c>
      <c r="O118" s="6">
        <f>Table1[[#This Row],[elevation_point1]]-Table1[[#This Row],[bed_elevation_dhhn]]+Table1[[#This Row],[sediment_depth_m]]</f>
        <v>0.67999999999999827</v>
      </c>
      <c r="P118" s="6">
        <f>Table1[[#This Row],[sediment_depth_m]]+Table1[[#This Row],[wl_only_unsat]]</f>
        <v>0.35</v>
      </c>
      <c r="Q118" s="6"/>
      <c r="R118" s="10">
        <v>0.7</v>
      </c>
      <c r="S118" s="10">
        <v>0.55000000000000004</v>
      </c>
      <c r="T118" s="6">
        <v>0.27</v>
      </c>
      <c r="U118" s="6">
        <v>0.24</v>
      </c>
      <c r="V118" s="6">
        <v>0.45</v>
      </c>
      <c r="W118" s="6"/>
      <c r="X118" s="6">
        <f>AVERAGE(Table1[[#This Row],[rep1 (mg/l)]:[rep4 (mg/l)]])</f>
        <v>0.32</v>
      </c>
      <c r="Y118" s="10">
        <v>24.1</v>
      </c>
      <c r="Z118" s="6">
        <v>3.1</v>
      </c>
      <c r="AA118" s="6">
        <v>2.9</v>
      </c>
      <c r="AB118" s="6">
        <v>5.3</v>
      </c>
      <c r="AC118" s="6"/>
      <c r="AD118" s="6">
        <f>AVERAGE(Table1[[#This Row],[rep1 (%)]:[rep4 (%)]])</f>
        <v>3.7666666666666671</v>
      </c>
      <c r="AE118" s="10" t="s">
        <v>23</v>
      </c>
      <c r="AG118" s="6">
        <f>(Table1[[#This Row],[idoc_mgl]]-$X$105)/$X$105</f>
        <v>-0.96110210696920584</v>
      </c>
    </row>
    <row r="119" spans="1:33" x14ac:dyDescent="0.35">
      <c r="A119" s="6"/>
      <c r="B119" s="6" t="s">
        <v>58</v>
      </c>
      <c r="C119" s="6"/>
      <c r="D119" s="6"/>
      <c r="E119" s="8">
        <v>474.5</v>
      </c>
      <c r="F119" s="7"/>
      <c r="G119" s="8"/>
      <c r="H119" s="6"/>
      <c r="I119" s="6"/>
      <c r="J119" s="28">
        <v>15</v>
      </c>
      <c r="K119" s="6">
        <f>0.99-Table1[[#This Row],[H_m]]-0.03*(Table1[[#This Row],[dp_position]]-1)</f>
        <v>7.5000000000000011E-2</v>
      </c>
      <c r="L119" s="6">
        <v>81.680999999999997</v>
      </c>
      <c r="M119" s="6">
        <f>Table1[[#This Row],[bed_elevation_dhhn]]-Table1[[#This Row],[sediment_depth_m]]</f>
        <v>81.605999999999995</v>
      </c>
      <c r="N119">
        <v>82.203999999999994</v>
      </c>
      <c r="O119" s="6">
        <f>Table1[[#This Row],[elevation_point1]]-Table1[[#This Row],[bed_elevation_dhhn]]+Table1[[#This Row],[sediment_depth_m]]</f>
        <v>0.59799999999999609</v>
      </c>
      <c r="P119" s="6">
        <f>Table1[[#This Row],[sediment_depth_m]]+Table1[[#This Row],[wl_only_unsat]]</f>
        <v>7.5000000000000011E-2</v>
      </c>
      <c r="Q119" s="6"/>
      <c r="R119" s="10">
        <v>0.31</v>
      </c>
      <c r="S119" s="10">
        <v>0.495</v>
      </c>
      <c r="T119" s="6">
        <v>4.68</v>
      </c>
      <c r="U119" s="6">
        <v>4.75</v>
      </c>
      <c r="V119" s="6">
        <v>4.0999999999999996</v>
      </c>
      <c r="W119" s="6"/>
      <c r="X119" s="6">
        <f>AVERAGE(Table1[[#This Row],[rep1 (mg/l)]:[rep4 (mg/l)]])</f>
        <v>4.51</v>
      </c>
      <c r="Y119" s="10">
        <v>23.4</v>
      </c>
      <c r="Z119" s="6">
        <v>55.2</v>
      </c>
      <c r="AA119" s="6">
        <v>55.8</v>
      </c>
      <c r="AB119" s="6">
        <v>48.4</v>
      </c>
      <c r="AC119" s="6"/>
      <c r="AD119" s="6">
        <f>AVERAGE(Table1[[#This Row],[rep1 (%)]:[rep4 (%)]])</f>
        <v>53.133333333333333</v>
      </c>
      <c r="AE119" s="10" t="s">
        <v>27</v>
      </c>
      <c r="AG119" s="6">
        <f>(Table1[[#This Row],[idoc_mgl]]-$X$105)/$X$105</f>
        <v>-0.45178282009724474</v>
      </c>
    </row>
    <row r="120" spans="1:33" x14ac:dyDescent="0.35">
      <c r="A120" s="6"/>
      <c r="B120" s="6" t="s">
        <v>58</v>
      </c>
      <c r="C120" s="6"/>
      <c r="D120" s="6"/>
      <c r="E120" s="8">
        <v>474.5</v>
      </c>
      <c r="F120" s="7"/>
      <c r="G120" s="8"/>
      <c r="H120" s="6"/>
      <c r="I120" s="6"/>
      <c r="J120" s="28">
        <v>14</v>
      </c>
      <c r="K120" s="6">
        <f>0.99-Table1[[#This Row],[H_m]]-0.03*(Table1[[#This Row],[dp_position]]-1)</f>
        <v>0.10499999999999998</v>
      </c>
      <c r="L120" s="6">
        <v>81.680999999999997</v>
      </c>
      <c r="M120" s="6">
        <f>Table1[[#This Row],[bed_elevation_dhhn]]-Table1[[#This Row],[sediment_depth_m]]</f>
        <v>81.575999999999993</v>
      </c>
      <c r="N120">
        <v>82.203999999999994</v>
      </c>
      <c r="O120" s="6">
        <f>Table1[[#This Row],[elevation_point1]]-Table1[[#This Row],[bed_elevation_dhhn]]+Table1[[#This Row],[sediment_depth_m]]</f>
        <v>0.62799999999999612</v>
      </c>
      <c r="P120" s="6">
        <f>Table1[[#This Row],[sediment_depth_m]]+Table1[[#This Row],[wl_only_unsat]]</f>
        <v>0.10499999999999998</v>
      </c>
      <c r="Q120" s="6"/>
      <c r="R120" s="10">
        <v>0.31</v>
      </c>
      <c r="S120" s="10">
        <v>0.495</v>
      </c>
      <c r="T120" s="6">
        <v>1.46</v>
      </c>
      <c r="U120" s="6">
        <v>1.23</v>
      </c>
      <c r="V120" s="6">
        <v>1.1499999999999999</v>
      </c>
      <c r="W120" s="6"/>
      <c r="X120" s="6">
        <f>AVERAGE(Table1[[#This Row],[rep1 (mg/l)]:[rep4 (mg/l)]])</f>
        <v>1.28</v>
      </c>
      <c r="Y120" s="10">
        <v>23.8</v>
      </c>
      <c r="Z120" s="6">
        <v>17.3</v>
      </c>
      <c r="AA120" s="6">
        <v>14.8</v>
      </c>
      <c r="AB120" s="6">
        <v>13.7</v>
      </c>
      <c r="AC120" s="6"/>
      <c r="AD120" s="6">
        <f>AVERAGE(Table1[[#This Row],[rep1 (%)]:[rep4 (%)]])</f>
        <v>15.266666666666666</v>
      </c>
      <c r="AE120" s="10" t="s">
        <v>27</v>
      </c>
      <c r="AG120" s="6">
        <f>(Table1[[#This Row],[idoc_mgl]]-$X$105)/$X$105</f>
        <v>-0.84440842787682335</v>
      </c>
    </row>
    <row r="121" spans="1:33" x14ac:dyDescent="0.35">
      <c r="A121" s="6"/>
      <c r="B121" s="6" t="s">
        <v>58</v>
      </c>
      <c r="C121" s="6"/>
      <c r="D121" s="6"/>
      <c r="E121" s="8">
        <v>474.5</v>
      </c>
      <c r="F121" s="7"/>
      <c r="G121" s="8"/>
      <c r="H121" s="6"/>
      <c r="I121" s="6"/>
      <c r="J121" s="28">
        <v>13</v>
      </c>
      <c r="K121" s="6">
        <f>0.99-Table1[[#This Row],[H_m]]-0.03*(Table1[[#This Row],[dp_position]]-1)</f>
        <v>0.13500000000000001</v>
      </c>
      <c r="L121" s="6">
        <v>81.680999999999997</v>
      </c>
      <c r="M121" s="6">
        <f>Table1[[#This Row],[bed_elevation_dhhn]]-Table1[[#This Row],[sediment_depth_m]]</f>
        <v>81.545999999999992</v>
      </c>
      <c r="N121">
        <v>82.203999999999994</v>
      </c>
      <c r="O121" s="6">
        <f>Table1[[#This Row],[elevation_point1]]-Table1[[#This Row],[bed_elevation_dhhn]]+Table1[[#This Row],[sediment_depth_m]]</f>
        <v>0.65799999999999614</v>
      </c>
      <c r="P121" s="6">
        <f>Table1[[#This Row],[sediment_depth_m]]+Table1[[#This Row],[wl_only_unsat]]</f>
        <v>0.13500000000000001</v>
      </c>
      <c r="Q121" s="6"/>
      <c r="R121" s="10">
        <v>0.31</v>
      </c>
      <c r="S121" s="10">
        <v>0.495</v>
      </c>
      <c r="T121" s="6">
        <v>1.49</v>
      </c>
      <c r="U121" s="6">
        <v>1.37</v>
      </c>
      <c r="V121" s="6">
        <v>1.18</v>
      </c>
      <c r="W121" s="6"/>
      <c r="X121" s="6">
        <f>AVERAGE(Table1[[#This Row],[rep1 (mg/l)]:[rep4 (mg/l)]])</f>
        <v>1.3466666666666667</v>
      </c>
      <c r="Y121" s="10">
        <v>23.2</v>
      </c>
      <c r="Z121" s="6">
        <v>17.5</v>
      </c>
      <c r="AA121" s="6">
        <v>16.100000000000001</v>
      </c>
      <c r="AB121" s="6">
        <v>13.9</v>
      </c>
      <c r="AC121" s="6"/>
      <c r="AD121" s="6">
        <f>AVERAGE(Table1[[#This Row],[rep1 (%)]:[rep4 (%)]])</f>
        <v>15.833333333333334</v>
      </c>
      <c r="AE121" s="10" t="s">
        <v>27</v>
      </c>
      <c r="AG121" s="6">
        <f>(Table1[[#This Row],[idoc_mgl]]-$X$105)/$X$105</f>
        <v>-0.83630470016207459</v>
      </c>
    </row>
    <row r="122" spans="1:33" x14ac:dyDescent="0.35">
      <c r="A122" s="6"/>
      <c r="B122" s="6" t="s">
        <v>58</v>
      </c>
      <c r="C122" s="6"/>
      <c r="D122" s="6"/>
      <c r="E122" s="8">
        <v>474.5</v>
      </c>
      <c r="F122" s="7"/>
      <c r="G122" s="8"/>
      <c r="H122" s="6"/>
      <c r="I122" s="6"/>
      <c r="J122" s="28">
        <v>11</v>
      </c>
      <c r="K122" s="6">
        <f>0.99-Table1[[#This Row],[H_m]]-0.03*(Table1[[#This Row],[dp_position]]-1)</f>
        <v>0.19500000000000001</v>
      </c>
      <c r="L122" s="6">
        <v>81.680999999999997</v>
      </c>
      <c r="M122" s="6">
        <f>Table1[[#This Row],[bed_elevation_dhhn]]-Table1[[#This Row],[sediment_depth_m]]</f>
        <v>81.486000000000004</v>
      </c>
      <c r="N122">
        <v>82.203999999999994</v>
      </c>
      <c r="O122" s="6">
        <f>Table1[[#This Row],[elevation_point1]]-Table1[[#This Row],[bed_elevation_dhhn]]+Table1[[#This Row],[sediment_depth_m]]</f>
        <v>0.7179999999999962</v>
      </c>
      <c r="P122" s="6">
        <f>Table1[[#This Row],[sediment_depth_m]]+Table1[[#This Row],[wl_only_unsat]]</f>
        <v>0.19500000000000001</v>
      </c>
      <c r="Q122" s="6"/>
      <c r="R122" s="10">
        <v>0.31</v>
      </c>
      <c r="S122" s="10">
        <v>0.495</v>
      </c>
      <c r="T122" s="6">
        <v>0.26</v>
      </c>
      <c r="U122" s="6">
        <v>0.26</v>
      </c>
      <c r="V122" s="6">
        <v>0.25</v>
      </c>
      <c r="W122" s="6"/>
      <c r="X122" s="6">
        <f>AVERAGE(Table1[[#This Row],[rep1 (mg/l)]:[rep4 (mg/l)]])</f>
        <v>0.25666666666666665</v>
      </c>
      <c r="Y122" s="10">
        <v>22.8</v>
      </c>
      <c r="Z122" s="6">
        <v>3.1</v>
      </c>
      <c r="AA122" s="6">
        <v>3</v>
      </c>
      <c r="AB122" s="6">
        <v>2.9</v>
      </c>
      <c r="AC122" s="6"/>
      <c r="AD122" s="6">
        <f>AVERAGE(Table1[[#This Row],[rep1 (%)]:[rep4 (%)]])</f>
        <v>3</v>
      </c>
      <c r="AE122" s="10" t="s">
        <v>27</v>
      </c>
      <c r="AG122" s="6">
        <f>(Table1[[#This Row],[idoc_mgl]]-$X$105)/$X$105</f>
        <v>-0.96880064829821722</v>
      </c>
    </row>
    <row r="123" spans="1:33" x14ac:dyDescent="0.35">
      <c r="A123" s="6"/>
      <c r="B123" s="6" t="s">
        <v>58</v>
      </c>
      <c r="C123" s="6"/>
      <c r="D123" s="6"/>
      <c r="E123" s="8">
        <v>474.5</v>
      </c>
      <c r="F123" s="7"/>
      <c r="G123" s="8"/>
      <c r="H123" s="6"/>
      <c r="I123" s="6"/>
      <c r="J123" s="28">
        <v>9</v>
      </c>
      <c r="K123" s="6">
        <f>0.99-Table1[[#This Row],[H_m]]-0.03*(Table1[[#This Row],[dp_position]]-1)</f>
        <v>0.255</v>
      </c>
      <c r="L123" s="6">
        <v>81.680999999999997</v>
      </c>
      <c r="M123" s="6">
        <f>Table1[[#This Row],[bed_elevation_dhhn]]-Table1[[#This Row],[sediment_depth_m]]</f>
        <v>81.426000000000002</v>
      </c>
      <c r="N123">
        <v>82.203999999999994</v>
      </c>
      <c r="O123" s="6">
        <f>Table1[[#This Row],[elevation_point1]]-Table1[[#This Row],[bed_elevation_dhhn]]+Table1[[#This Row],[sediment_depth_m]]</f>
        <v>0.77799999999999614</v>
      </c>
      <c r="P123" s="6">
        <f>Table1[[#This Row],[sediment_depth_m]]+Table1[[#This Row],[wl_only_unsat]]</f>
        <v>0.255</v>
      </c>
      <c r="Q123" s="6"/>
      <c r="R123" s="10">
        <v>0.31</v>
      </c>
      <c r="S123" s="10">
        <v>0.495</v>
      </c>
      <c r="T123" s="6">
        <v>0.36</v>
      </c>
      <c r="U123" s="6">
        <v>0.28000000000000003</v>
      </c>
      <c r="V123" s="6">
        <v>0.23</v>
      </c>
      <c r="W123" s="6"/>
      <c r="X123" s="6">
        <f>AVERAGE(Table1[[#This Row],[rep1 (mg/l)]:[rep4 (mg/l)]])</f>
        <v>0.28999999999999998</v>
      </c>
      <c r="Y123" s="10">
        <v>22.8</v>
      </c>
      <c r="Z123" s="6">
        <v>4.2</v>
      </c>
      <c r="AA123" s="6">
        <v>3.3</v>
      </c>
      <c r="AB123" s="6">
        <v>2.7</v>
      </c>
      <c r="AC123" s="6"/>
      <c r="AD123" s="6">
        <f>AVERAGE(Table1[[#This Row],[rep1 (%)]:[rep4 (%)]])</f>
        <v>3.4</v>
      </c>
      <c r="AE123" s="10" t="s">
        <v>27</v>
      </c>
      <c r="AG123" s="6">
        <f>(Table1[[#This Row],[idoc_mgl]]-$X$105)/$X$105</f>
        <v>-0.96474878444084278</v>
      </c>
    </row>
    <row r="124" spans="1:33" x14ac:dyDescent="0.35">
      <c r="A124" s="6"/>
      <c r="B124" s="6" t="s">
        <v>58</v>
      </c>
      <c r="C124" s="6"/>
      <c r="D124" s="6"/>
      <c r="E124" s="8">
        <v>474.5</v>
      </c>
      <c r="F124" s="7"/>
      <c r="G124" s="8"/>
      <c r="H124" s="6"/>
      <c r="I124" s="6"/>
      <c r="J124" s="28">
        <v>7</v>
      </c>
      <c r="K124" s="6">
        <f>0.99-Table1[[#This Row],[H_m]]-0.03*(Table1[[#This Row],[dp_position]]-1)</f>
        <v>0.315</v>
      </c>
      <c r="L124" s="6">
        <v>81.680999999999997</v>
      </c>
      <c r="M124" s="6">
        <f>Table1[[#This Row],[bed_elevation_dhhn]]-Table1[[#This Row],[sediment_depth_m]]</f>
        <v>81.366</v>
      </c>
      <c r="N124">
        <v>82.203999999999994</v>
      </c>
      <c r="O124" s="6">
        <f>Table1[[#This Row],[elevation_point1]]-Table1[[#This Row],[bed_elevation_dhhn]]+Table1[[#This Row],[sediment_depth_m]]</f>
        <v>0.83799999999999608</v>
      </c>
      <c r="P124" s="6">
        <f>Table1[[#This Row],[sediment_depth_m]]+Table1[[#This Row],[wl_only_unsat]]</f>
        <v>0.315</v>
      </c>
      <c r="Q124" s="6"/>
      <c r="R124" s="10">
        <v>0.31</v>
      </c>
      <c r="S124" s="10">
        <v>0.495</v>
      </c>
      <c r="T124" s="6">
        <v>0.2</v>
      </c>
      <c r="U124" s="6">
        <v>0.21</v>
      </c>
      <c r="V124" s="6">
        <v>0.19</v>
      </c>
      <c r="W124" s="6"/>
      <c r="X124" s="6">
        <f>AVERAGE(Table1[[#This Row],[rep1 (mg/l)]:[rep4 (mg/l)]])</f>
        <v>0.20000000000000004</v>
      </c>
      <c r="Y124" s="10">
        <v>22.7</v>
      </c>
      <c r="Z124" s="6">
        <v>2.2999999999999998</v>
      </c>
      <c r="AA124" s="6">
        <v>2.4</v>
      </c>
      <c r="AB124" s="6">
        <v>2.2999999999999998</v>
      </c>
      <c r="AC124" s="6"/>
      <c r="AD124" s="6">
        <f>AVERAGE(Table1[[#This Row],[rep1 (%)]:[rep4 (%)]])</f>
        <v>2.333333333333333</v>
      </c>
      <c r="AE124" s="10" t="s">
        <v>27</v>
      </c>
      <c r="AG124" s="6">
        <f>(Table1[[#This Row],[idoc_mgl]]-$X$105)/$X$105</f>
        <v>-0.9756888168557537</v>
      </c>
    </row>
    <row r="125" spans="1:33" x14ac:dyDescent="0.35">
      <c r="A125" s="6"/>
      <c r="B125" s="6" t="s">
        <v>58</v>
      </c>
      <c r="C125" s="6"/>
      <c r="D125" s="6"/>
      <c r="E125" s="8">
        <v>474.5</v>
      </c>
      <c r="F125" s="7"/>
      <c r="G125" s="8"/>
      <c r="H125" s="6"/>
      <c r="I125" s="6"/>
      <c r="J125" s="28">
        <v>5</v>
      </c>
      <c r="K125" s="6">
        <f>0.99-Table1[[#This Row],[H_m]]-0.03*(Table1[[#This Row],[dp_position]]-1)</f>
        <v>0.375</v>
      </c>
      <c r="L125" s="6">
        <v>81.680999999999997</v>
      </c>
      <c r="M125" s="6">
        <f>Table1[[#This Row],[bed_elevation_dhhn]]-Table1[[#This Row],[sediment_depth_m]]</f>
        <v>81.305999999999997</v>
      </c>
      <c r="N125">
        <v>82.203999999999994</v>
      </c>
      <c r="O125" s="6">
        <f>Table1[[#This Row],[elevation_point1]]-Table1[[#This Row],[bed_elevation_dhhn]]+Table1[[#This Row],[sediment_depth_m]]</f>
        <v>0.89799999999999613</v>
      </c>
      <c r="P125" s="6">
        <f>Table1[[#This Row],[sediment_depth_m]]+Table1[[#This Row],[wl_only_unsat]]</f>
        <v>0.375</v>
      </c>
      <c r="Q125" s="6"/>
      <c r="R125" s="10">
        <v>0.31</v>
      </c>
      <c r="S125" s="10">
        <v>0.495</v>
      </c>
      <c r="T125" s="6">
        <v>0.28000000000000003</v>
      </c>
      <c r="U125" s="6">
        <v>0.31</v>
      </c>
      <c r="V125" s="6">
        <v>0.33</v>
      </c>
      <c r="W125" s="6"/>
      <c r="X125" s="6">
        <f>AVERAGE(Table1[[#This Row],[rep1 (mg/l)]:[rep4 (mg/l)]])</f>
        <v>0.3066666666666667</v>
      </c>
      <c r="Y125" s="10">
        <v>22.9</v>
      </c>
      <c r="Z125" s="6">
        <v>3.3</v>
      </c>
      <c r="AA125" s="6">
        <v>3.7</v>
      </c>
      <c r="AB125" s="6">
        <v>3.9</v>
      </c>
      <c r="AC125" s="6"/>
      <c r="AD125" s="6">
        <f>AVERAGE(Table1[[#This Row],[rep1 (%)]:[rep4 (%)]])</f>
        <v>3.6333333333333333</v>
      </c>
      <c r="AE125" s="10" t="s">
        <v>27</v>
      </c>
      <c r="AG125" s="6">
        <f>(Table1[[#This Row],[idoc_mgl]]-$X$105)/$X$105</f>
        <v>-0.96272285251215561</v>
      </c>
    </row>
    <row r="126" spans="1:33" x14ac:dyDescent="0.35">
      <c r="A126" s="6"/>
      <c r="B126" s="6" t="s">
        <v>58</v>
      </c>
      <c r="C126" s="6"/>
      <c r="D126" s="6"/>
      <c r="E126" s="8">
        <v>474.5</v>
      </c>
      <c r="F126" s="7"/>
      <c r="G126" s="8"/>
      <c r="H126" s="6"/>
      <c r="I126" s="6"/>
      <c r="J126" s="28">
        <v>3</v>
      </c>
      <c r="K126" s="6">
        <f>0.99-Table1[[#This Row],[H_m]]-0.03*(Table1[[#This Row],[dp_position]]-1)</f>
        <v>0.435</v>
      </c>
      <c r="L126" s="6">
        <v>81.680999999999997</v>
      </c>
      <c r="M126" s="6">
        <f>Table1[[#This Row],[bed_elevation_dhhn]]-Table1[[#This Row],[sediment_depth_m]]</f>
        <v>81.245999999999995</v>
      </c>
      <c r="N126">
        <v>82.203999999999994</v>
      </c>
      <c r="O126" s="6">
        <f>Table1[[#This Row],[elevation_point1]]-Table1[[#This Row],[bed_elevation_dhhn]]+Table1[[#This Row],[sediment_depth_m]]</f>
        <v>0.95799999999999619</v>
      </c>
      <c r="P126" s="6">
        <f>Table1[[#This Row],[sediment_depth_m]]+Table1[[#This Row],[wl_only_unsat]]</f>
        <v>0.435</v>
      </c>
      <c r="Q126" s="6"/>
      <c r="R126" s="10">
        <v>0.31</v>
      </c>
      <c r="S126" s="10">
        <v>0.495</v>
      </c>
      <c r="T126" s="6">
        <v>0.24</v>
      </c>
      <c r="U126" s="6">
        <v>0.26</v>
      </c>
      <c r="V126" s="6">
        <v>0.25</v>
      </c>
      <c r="W126" s="6"/>
      <c r="X126" s="6">
        <f>AVERAGE(Table1[[#This Row],[rep1 (mg/l)]:[rep4 (mg/l)]])</f>
        <v>0.25</v>
      </c>
      <c r="Y126" s="10">
        <v>23.7</v>
      </c>
      <c r="Z126" s="6">
        <v>2.9</v>
      </c>
      <c r="AA126" s="6">
        <v>3</v>
      </c>
      <c r="AB126" s="6">
        <v>2.9</v>
      </c>
      <c r="AC126" s="6"/>
      <c r="AD126" s="6">
        <f>AVERAGE(Table1[[#This Row],[rep1 (%)]:[rep4 (%)]])</f>
        <v>2.9333333333333336</v>
      </c>
      <c r="AE126" s="10" t="s">
        <v>27</v>
      </c>
      <c r="AG126" s="6">
        <f>(Table1[[#This Row],[idoc_mgl]]-$X$105)/$X$105</f>
        <v>-0.9696110210696921</v>
      </c>
    </row>
    <row r="127" spans="1:33" x14ac:dyDescent="0.35">
      <c r="A127" s="6"/>
      <c r="B127" s="6" t="s">
        <v>58</v>
      </c>
      <c r="C127" s="6"/>
      <c r="D127" s="6"/>
      <c r="E127" s="8">
        <v>474.5</v>
      </c>
      <c r="F127" s="7"/>
      <c r="G127" s="8"/>
      <c r="H127" s="6"/>
      <c r="I127" s="6"/>
      <c r="J127" s="28">
        <v>1</v>
      </c>
      <c r="K127" s="6">
        <f>0.99-Table1[[#This Row],[H_m]]-0.03*(Table1[[#This Row],[dp_position]]-1)</f>
        <v>0.495</v>
      </c>
      <c r="L127" s="6">
        <v>81.680999999999997</v>
      </c>
      <c r="M127" s="6">
        <f>Table1[[#This Row],[bed_elevation_dhhn]]-Table1[[#This Row],[sediment_depth_m]]</f>
        <v>81.185999999999993</v>
      </c>
      <c r="N127">
        <v>82.203999999999994</v>
      </c>
      <c r="O127" s="6">
        <f>Table1[[#This Row],[elevation_point1]]-Table1[[#This Row],[bed_elevation_dhhn]]+Table1[[#This Row],[sediment_depth_m]]</f>
        <v>1.0179999999999962</v>
      </c>
      <c r="P127" s="6">
        <f>Table1[[#This Row],[sediment_depth_m]]+Table1[[#This Row],[wl_only_unsat]]</f>
        <v>0.495</v>
      </c>
      <c r="Q127" s="6"/>
      <c r="R127" s="10">
        <v>0.31</v>
      </c>
      <c r="S127" s="10">
        <v>0.495</v>
      </c>
      <c r="T127" s="6">
        <v>0.22</v>
      </c>
      <c r="U127" s="6">
        <v>0.19</v>
      </c>
      <c r="V127" s="6">
        <v>0.16</v>
      </c>
      <c r="W127" s="6"/>
      <c r="X127" s="6">
        <f>AVERAGE(Table1[[#This Row],[rep1 (mg/l)]:[rep4 (mg/l)]])</f>
        <v>0.19000000000000003</v>
      </c>
      <c r="Y127" s="10">
        <v>22.6</v>
      </c>
      <c r="Z127" s="6">
        <v>2.5</v>
      </c>
      <c r="AA127" s="6">
        <v>2.2999999999999998</v>
      </c>
      <c r="AB127" s="6">
        <v>1.8</v>
      </c>
      <c r="AC127" s="6"/>
      <c r="AD127" s="6">
        <f>AVERAGE(Table1[[#This Row],[rep1 (%)]:[rep4 (%)]])</f>
        <v>2.1999999999999997</v>
      </c>
      <c r="AE127" s="10" t="s">
        <v>27</v>
      </c>
      <c r="AG127" s="6">
        <f>(Table1[[#This Row],[idoc_mgl]]-$X$105)/$X$105</f>
        <v>-0.97690437601296598</v>
      </c>
    </row>
    <row r="128" spans="1:33" x14ac:dyDescent="0.35">
      <c r="A128" s="6"/>
      <c r="B128" s="6" t="s">
        <v>59</v>
      </c>
      <c r="C128" s="6"/>
      <c r="D128" s="6"/>
      <c r="E128" s="8">
        <v>474.5</v>
      </c>
      <c r="F128" s="7"/>
      <c r="G128" s="8"/>
      <c r="H128" s="6"/>
      <c r="I128" s="6"/>
      <c r="J128" s="28">
        <v>11</v>
      </c>
      <c r="K128" s="6">
        <f>0.99-Table1[[#This Row],[H_m]]-0.03*(Table1[[#This Row],[dp_position]]-1)</f>
        <v>2.9999999999999971E-2</v>
      </c>
      <c r="L128" s="6">
        <v>81.346999999999994</v>
      </c>
      <c r="M128" s="6">
        <f>Table1[[#This Row],[bed_elevation_dhhn]]-Table1[[#This Row],[sediment_depth_m]]</f>
        <v>81.316999999999993</v>
      </c>
      <c r="N128">
        <v>82.203999999999994</v>
      </c>
      <c r="O128" s="6">
        <f>Table1[[#This Row],[elevation_point1]]-Table1[[#This Row],[bed_elevation_dhhn]]+Table1[[#This Row],[sediment_depth_m]]</f>
        <v>0.88699999999999934</v>
      </c>
      <c r="P128" s="6">
        <f>Table1[[#This Row],[sediment_depth_m]]+Table1[[#This Row],[wl_only_unsat]]</f>
        <v>2.9999999999999971E-2</v>
      </c>
      <c r="Q128" s="6"/>
      <c r="R128" s="10">
        <v>0.64</v>
      </c>
      <c r="S128" s="10">
        <v>0.66</v>
      </c>
      <c r="T128" s="6">
        <v>3.14</v>
      </c>
      <c r="U128" s="6">
        <v>3.04</v>
      </c>
      <c r="V128" s="6">
        <v>2.0499999999999998</v>
      </c>
      <c r="W128" s="6">
        <v>1.96</v>
      </c>
      <c r="X128" s="6">
        <f>AVERAGE(Table1[[#This Row],[rep1 (mg/l)]:[rep4 (mg/l)]])</f>
        <v>2.5475000000000003</v>
      </c>
      <c r="Y128" s="10">
        <v>23.4</v>
      </c>
      <c r="Z128" s="6">
        <v>37.700000000000003</v>
      </c>
      <c r="AA128" s="6">
        <v>36.1</v>
      </c>
      <c r="AB128" s="6">
        <v>24.3</v>
      </c>
      <c r="AC128" s="6">
        <v>23.3</v>
      </c>
      <c r="AD128" s="6">
        <f>AVERAGE(Table1[[#This Row],[rep1 (%)]:[rep4 (%)]])</f>
        <v>30.35</v>
      </c>
      <c r="AE128" s="10" t="s">
        <v>23</v>
      </c>
      <c r="AG128" s="6">
        <f>(Table1[[#This Row],[idoc_mgl]]-$X$105)/$X$105</f>
        <v>-0.69033630470016205</v>
      </c>
    </row>
    <row r="129" spans="1:33" x14ac:dyDescent="0.35">
      <c r="A129" s="6"/>
      <c r="B129" s="6" t="s">
        <v>59</v>
      </c>
      <c r="C129" s="6"/>
      <c r="D129" s="6"/>
      <c r="E129" s="8">
        <v>474.5</v>
      </c>
      <c r="F129" s="7"/>
      <c r="G129" s="8"/>
      <c r="H129" s="6"/>
      <c r="I129" s="6"/>
      <c r="J129" s="28">
        <v>9</v>
      </c>
      <c r="K129" s="6">
        <f>0.99-Table1[[#This Row],[H_m]]-0.03*(Table1[[#This Row],[dp_position]]-1)</f>
        <v>8.9999999999999969E-2</v>
      </c>
      <c r="L129" s="6">
        <v>81.346999999999994</v>
      </c>
      <c r="M129" s="6">
        <f>Table1[[#This Row],[bed_elevation_dhhn]]-Table1[[#This Row],[sediment_depth_m]]</f>
        <v>81.256999999999991</v>
      </c>
      <c r="N129">
        <v>82.203999999999994</v>
      </c>
      <c r="O129" s="6">
        <f>Table1[[#This Row],[elevation_point1]]-Table1[[#This Row],[bed_elevation_dhhn]]+Table1[[#This Row],[sediment_depth_m]]</f>
        <v>0.94699999999999929</v>
      </c>
      <c r="P129" s="6">
        <f>Table1[[#This Row],[sediment_depth_m]]+Table1[[#This Row],[wl_only_unsat]]</f>
        <v>8.9999999999999969E-2</v>
      </c>
      <c r="Q129" s="6"/>
      <c r="R129" s="10">
        <v>0.64</v>
      </c>
      <c r="S129" s="10">
        <v>0.66</v>
      </c>
      <c r="T129" s="6">
        <v>1.42</v>
      </c>
      <c r="U129" s="6">
        <v>1.66</v>
      </c>
      <c r="V129" s="6">
        <v>1.65</v>
      </c>
      <c r="W129" s="6"/>
      <c r="X129" s="6">
        <f>AVERAGE(Table1[[#This Row],[rep1 (mg/l)]:[rep4 (mg/l)]])</f>
        <v>1.5766666666666669</v>
      </c>
      <c r="Y129" s="10">
        <v>23.8</v>
      </c>
      <c r="Z129" s="6">
        <v>16.899999999999999</v>
      </c>
      <c r="AA129" s="6">
        <v>19.8</v>
      </c>
      <c r="AB129" s="6">
        <v>19.7</v>
      </c>
      <c r="AC129" s="6"/>
      <c r="AD129" s="6">
        <f>AVERAGE(Table1[[#This Row],[rep1 (%)]:[rep4 (%)]])</f>
        <v>18.8</v>
      </c>
      <c r="AE129" s="10" t="s">
        <v>23</v>
      </c>
      <c r="AG129" s="6">
        <f>(Table1[[#This Row],[idoc_mgl]]-$X$105)/$X$105</f>
        <v>-0.80834683954619124</v>
      </c>
    </row>
    <row r="130" spans="1:33" x14ac:dyDescent="0.35">
      <c r="A130" s="6"/>
      <c r="B130" s="6" t="s">
        <v>59</v>
      </c>
      <c r="C130" s="6"/>
      <c r="D130" s="6"/>
      <c r="E130" s="8">
        <v>474.5</v>
      </c>
      <c r="F130" s="7"/>
      <c r="G130" s="8"/>
      <c r="H130" s="6"/>
      <c r="I130" s="6"/>
      <c r="J130" s="28">
        <v>7</v>
      </c>
      <c r="K130" s="6">
        <f>0.99-Table1[[#This Row],[H_m]]-0.03*(Table1[[#This Row],[dp_position]]-1)</f>
        <v>0.14999999999999997</v>
      </c>
      <c r="L130" s="6">
        <v>81.346999999999994</v>
      </c>
      <c r="M130" s="6">
        <f>Table1[[#This Row],[bed_elevation_dhhn]]-Table1[[#This Row],[sediment_depth_m]]</f>
        <v>81.196999999999989</v>
      </c>
      <c r="N130">
        <v>82.203999999999994</v>
      </c>
      <c r="O130" s="6">
        <f>Table1[[#This Row],[elevation_point1]]-Table1[[#This Row],[bed_elevation_dhhn]]+Table1[[#This Row],[sediment_depth_m]]</f>
        <v>1.0069999999999992</v>
      </c>
      <c r="P130" s="6">
        <f>Table1[[#This Row],[sediment_depth_m]]+Table1[[#This Row],[wl_only_unsat]]</f>
        <v>0.14999999999999997</v>
      </c>
      <c r="Q130" s="6"/>
      <c r="R130" s="10">
        <v>0.64</v>
      </c>
      <c r="S130" s="10">
        <v>0.66</v>
      </c>
      <c r="T130" s="6">
        <v>4.88</v>
      </c>
      <c r="U130" s="6">
        <v>4.57</v>
      </c>
      <c r="V130" s="6">
        <v>4.22</v>
      </c>
      <c r="W130" s="6"/>
      <c r="X130" s="6">
        <f>AVERAGE(Table1[[#This Row],[rep1 (mg/l)]:[rep4 (mg/l)]])</f>
        <v>4.5566666666666658</v>
      </c>
      <c r="Y130" s="10">
        <v>23.7</v>
      </c>
      <c r="Z130" s="6">
        <v>16.399999999999999</v>
      </c>
      <c r="AA130" s="6">
        <v>19.8</v>
      </c>
      <c r="AB130" s="6">
        <v>19.7</v>
      </c>
      <c r="AC130" s="6"/>
      <c r="AD130" s="6">
        <f>AVERAGE(Table1[[#This Row],[rep1 (%)]:[rep4 (%)]])</f>
        <v>18.633333333333336</v>
      </c>
      <c r="AE130" s="10" t="s">
        <v>23</v>
      </c>
      <c r="AG130" s="6">
        <f>(Table1[[#This Row],[idoc_mgl]]-$X$105)/$X$105</f>
        <v>-0.44611021069692069</v>
      </c>
    </row>
    <row r="131" spans="1:33" x14ac:dyDescent="0.35">
      <c r="A131" s="6"/>
      <c r="B131" s="6" t="s">
        <v>59</v>
      </c>
      <c r="C131" s="6"/>
      <c r="D131" s="6"/>
      <c r="E131" s="8">
        <v>474.5</v>
      </c>
      <c r="F131" s="7"/>
      <c r="G131" s="8"/>
      <c r="H131" s="6"/>
      <c r="I131" s="6"/>
      <c r="J131" s="28">
        <v>5</v>
      </c>
      <c r="K131" s="6">
        <f>0.99-Table1[[#This Row],[H_m]]-0.03*(Table1[[#This Row],[dp_position]]-1)</f>
        <v>0.20999999999999996</v>
      </c>
      <c r="L131" s="6">
        <v>81.346999999999994</v>
      </c>
      <c r="M131" s="6">
        <f>Table1[[#This Row],[bed_elevation_dhhn]]-Table1[[#This Row],[sediment_depth_m]]</f>
        <v>81.137</v>
      </c>
      <c r="N131">
        <v>82.203999999999994</v>
      </c>
      <c r="O131" s="6">
        <f>Table1[[#This Row],[elevation_point1]]-Table1[[#This Row],[bed_elevation_dhhn]]+Table1[[#This Row],[sediment_depth_m]]</f>
        <v>1.0669999999999993</v>
      </c>
      <c r="P131" s="6">
        <f>Table1[[#This Row],[sediment_depth_m]]+Table1[[#This Row],[wl_only_unsat]]</f>
        <v>0.20999999999999996</v>
      </c>
      <c r="Q131" s="6"/>
      <c r="R131" s="10">
        <v>0.64</v>
      </c>
      <c r="S131" s="10">
        <v>0.66</v>
      </c>
      <c r="T131" s="6">
        <v>1.3</v>
      </c>
      <c r="U131" s="6">
        <v>1.37</v>
      </c>
      <c r="V131" s="6">
        <v>1.37</v>
      </c>
      <c r="W131" s="6"/>
      <c r="X131" s="6">
        <f>AVERAGE(Table1[[#This Row],[rep1 (mg/l)]:[rep4 (mg/l)]])</f>
        <v>1.3466666666666667</v>
      </c>
      <c r="Y131" s="10">
        <v>23.4</v>
      </c>
      <c r="Z131" s="6">
        <v>15.3</v>
      </c>
      <c r="AA131" s="6">
        <v>16.2</v>
      </c>
      <c r="AB131" s="6">
        <v>16.2</v>
      </c>
      <c r="AC131" s="6"/>
      <c r="AD131" s="6">
        <f>AVERAGE(Table1[[#This Row],[rep1 (%)]:[rep4 (%)]])</f>
        <v>15.9</v>
      </c>
      <c r="AE131" s="10" t="s">
        <v>23</v>
      </c>
      <c r="AG131" s="6">
        <f>(Table1[[#This Row],[idoc_mgl]]-$X$105)/$X$105</f>
        <v>-0.83630470016207459</v>
      </c>
    </row>
    <row r="132" spans="1:33" x14ac:dyDescent="0.35">
      <c r="A132" s="6"/>
      <c r="B132" s="6" t="s">
        <v>59</v>
      </c>
      <c r="C132" s="6"/>
      <c r="D132" s="6"/>
      <c r="E132" s="8">
        <v>474.5</v>
      </c>
      <c r="F132" s="7"/>
      <c r="G132" s="8"/>
      <c r="H132" s="6"/>
      <c r="I132" s="6"/>
      <c r="J132" s="28">
        <v>3</v>
      </c>
      <c r="K132" s="6">
        <f>0.99-Table1[[#This Row],[H_m]]-0.03*(Table1[[#This Row],[dp_position]]-1)</f>
        <v>0.26999999999999996</v>
      </c>
      <c r="L132" s="6">
        <v>81.346999999999994</v>
      </c>
      <c r="M132" s="6">
        <f>Table1[[#This Row],[bed_elevation_dhhn]]-Table1[[#This Row],[sediment_depth_m]]</f>
        <v>81.076999999999998</v>
      </c>
      <c r="N132">
        <v>82.203999999999994</v>
      </c>
      <c r="O132" s="6">
        <f>Table1[[#This Row],[elevation_point1]]-Table1[[#This Row],[bed_elevation_dhhn]]+Table1[[#This Row],[sediment_depth_m]]</f>
        <v>1.1269999999999993</v>
      </c>
      <c r="P132" s="6">
        <f>Table1[[#This Row],[sediment_depth_m]]+Table1[[#This Row],[wl_only_unsat]]</f>
        <v>0.26999999999999996</v>
      </c>
      <c r="Q132" s="6"/>
      <c r="R132" s="10">
        <v>0.64</v>
      </c>
      <c r="S132" s="10">
        <v>0.66</v>
      </c>
      <c r="T132" s="6">
        <v>0.44</v>
      </c>
      <c r="U132" s="6">
        <v>0.44</v>
      </c>
      <c r="V132" s="6">
        <v>0.45</v>
      </c>
      <c r="W132" s="6"/>
      <c r="X132" s="6">
        <f>AVERAGE(Table1[[#This Row],[rep1 (mg/l)]:[rep4 (mg/l)]])</f>
        <v>0.44333333333333336</v>
      </c>
      <c r="Y132" s="6">
        <v>23.2</v>
      </c>
      <c r="Z132" s="6">
        <v>5.2</v>
      </c>
      <c r="AA132" s="6">
        <v>5.2</v>
      </c>
      <c r="AB132" s="6">
        <v>5.2</v>
      </c>
      <c r="AC132" s="6"/>
      <c r="AD132" s="6">
        <f>AVERAGE(Table1[[#This Row],[rep1 (%)]:[rep4 (%)]])</f>
        <v>5.2</v>
      </c>
      <c r="AE132" s="10" t="s">
        <v>23</v>
      </c>
      <c r="AG132" s="6">
        <f>(Table1[[#This Row],[idoc_mgl]]-$X$105)/$X$105</f>
        <v>-0.94611021069692058</v>
      </c>
    </row>
    <row r="133" spans="1:33" x14ac:dyDescent="0.35">
      <c r="A133" s="6"/>
      <c r="B133" s="6" t="s">
        <v>59</v>
      </c>
      <c r="C133" s="6"/>
      <c r="D133" s="6"/>
      <c r="E133" s="8">
        <v>474.5</v>
      </c>
      <c r="F133" s="7"/>
      <c r="G133" s="8"/>
      <c r="H133" s="6"/>
      <c r="I133" s="6"/>
      <c r="J133" s="28">
        <v>1</v>
      </c>
      <c r="K133" s="6">
        <f>0.99-Table1[[#This Row],[H_m]]-0.03*(Table1[[#This Row],[dp_position]]-1)</f>
        <v>0.32999999999999996</v>
      </c>
      <c r="L133" s="6">
        <v>81.346999999999994</v>
      </c>
      <c r="M133" s="6">
        <f>Table1[[#This Row],[bed_elevation_dhhn]]-Table1[[#This Row],[sediment_depth_m]]</f>
        <v>81.016999999999996</v>
      </c>
      <c r="N133">
        <v>82.203999999999994</v>
      </c>
      <c r="O133" s="6">
        <f>Table1[[#This Row],[elevation_point1]]-Table1[[#This Row],[bed_elevation_dhhn]]+Table1[[#This Row],[sediment_depth_m]]</f>
        <v>1.1869999999999994</v>
      </c>
      <c r="P133" s="6">
        <f>Table1[[#This Row],[sediment_depth_m]]+Table1[[#This Row],[wl_only_unsat]]</f>
        <v>0.32999999999999996</v>
      </c>
      <c r="Q133" s="6"/>
      <c r="R133" s="10">
        <v>0.64</v>
      </c>
      <c r="S133" s="10">
        <v>0.66</v>
      </c>
      <c r="T133" s="6">
        <v>1.33</v>
      </c>
      <c r="U133" s="6">
        <v>1.7</v>
      </c>
      <c r="V133" s="6">
        <v>1.51</v>
      </c>
      <c r="W133" s="6"/>
      <c r="X133" s="6">
        <f>AVERAGE(Table1[[#This Row],[rep1 (mg/l)]:[rep4 (mg/l)]])</f>
        <v>1.5133333333333334</v>
      </c>
      <c r="Y133" s="6">
        <v>23.3</v>
      </c>
      <c r="Z133" s="6">
        <v>25.7</v>
      </c>
      <c r="AA133" s="6">
        <v>20.100000000000001</v>
      </c>
      <c r="AB133" s="6">
        <v>18</v>
      </c>
      <c r="AC133" s="6"/>
      <c r="AD133" s="6">
        <f>AVERAGE(Table1[[#This Row],[rep1 (%)]:[rep4 (%)]])</f>
        <v>21.266666666666666</v>
      </c>
      <c r="AE133" s="10" t="s">
        <v>23</v>
      </c>
      <c r="AG133" s="6">
        <f>(Table1[[#This Row],[idoc_mgl]]-$X$105)/$X$105</f>
        <v>-0.81604538087520251</v>
      </c>
    </row>
    <row r="134" spans="1:33" x14ac:dyDescent="0.35">
      <c r="A134" s="6"/>
      <c r="B134" s="6" t="s">
        <v>60</v>
      </c>
      <c r="C134" s="6"/>
      <c r="D134" s="6"/>
      <c r="E134" s="29">
        <v>474.6</v>
      </c>
      <c r="F134" s="7"/>
      <c r="G134" s="8"/>
      <c r="H134" s="6"/>
      <c r="I134" s="6"/>
      <c r="J134" s="28"/>
      <c r="K134" s="6">
        <v>-0.1</v>
      </c>
      <c r="L134" s="32"/>
      <c r="M134" s="32">
        <f>Table1[[#This Row],[bed_elevation_dhhn]]-Table1[[#This Row],[sediment_depth_m]]</f>
        <v>0.1</v>
      </c>
      <c r="N134" s="33"/>
      <c r="O134" s="32">
        <f>Table1[[#This Row],[elevation_point1]]-Table1[[#This Row],[bed_elevation_dhhn]]+Table1[[#This Row],[sediment_depth_m]]</f>
        <v>-0.1</v>
      </c>
      <c r="P134" s="6">
        <f>Table1[[#This Row],[sediment_depth_m]]+Table1[[#This Row],[wl_only_unsat]]</f>
        <v>-0.1</v>
      </c>
      <c r="Q134" s="6"/>
      <c r="T134" s="6">
        <v>10.91</v>
      </c>
      <c r="U134" s="6">
        <v>11.07</v>
      </c>
      <c r="V134" s="6">
        <v>11.18</v>
      </c>
      <c r="W134" s="6"/>
      <c r="X134" s="6">
        <f>AVERAGE(Table1[[#This Row],[rep1 (mg/l)]:[rep4 (mg/l)]])</f>
        <v>11.053333333333333</v>
      </c>
      <c r="Y134" s="10">
        <v>24.8</v>
      </c>
      <c r="Z134" s="6">
        <v>132.5</v>
      </c>
      <c r="AA134" s="6">
        <v>135.4</v>
      </c>
      <c r="AB134" s="6">
        <v>137.30000000000001</v>
      </c>
      <c r="AC134" s="6"/>
      <c r="AD134" s="6">
        <f>AVERAGE(Table1[[#This Row],[rep1 (%)]:[rep4 (%)]])</f>
        <v>135.06666666666666</v>
      </c>
      <c r="AG134" s="6"/>
    </row>
    <row r="135" spans="1:33" x14ac:dyDescent="0.35">
      <c r="A135" s="6"/>
      <c r="B135" s="6" t="s">
        <v>60</v>
      </c>
      <c r="C135" s="6"/>
      <c r="D135" s="6"/>
      <c r="E135" s="29">
        <v>474.6</v>
      </c>
      <c r="F135" s="7"/>
      <c r="G135" s="8"/>
      <c r="H135" s="6"/>
      <c r="I135" s="6"/>
      <c r="J135" s="28"/>
      <c r="K135" s="6">
        <v>-0.6</v>
      </c>
      <c r="L135" s="32"/>
      <c r="M135" s="32">
        <f>Table1[[#This Row],[bed_elevation_dhhn]]-Table1[[#This Row],[sediment_depth_m]]</f>
        <v>0.6</v>
      </c>
      <c r="N135" s="33"/>
      <c r="O135" s="32">
        <f>Table1[[#This Row],[elevation_point1]]-Table1[[#This Row],[bed_elevation_dhhn]]+Table1[[#This Row],[sediment_depth_m]]</f>
        <v>-0.6</v>
      </c>
      <c r="P135" s="6">
        <f>Table1[[#This Row],[sediment_depth_m]]+Table1[[#This Row],[wl_only_unsat]]</f>
        <v>-0.6</v>
      </c>
      <c r="Q135" s="6"/>
      <c r="T135" s="6">
        <v>10.91</v>
      </c>
      <c r="U135" s="6">
        <v>11.07</v>
      </c>
      <c r="V135" s="6">
        <v>11.18</v>
      </c>
      <c r="W135" s="6"/>
      <c r="X135" s="6">
        <f>AVERAGE(Table1[[#This Row],[rep1 (mg/l)]:[rep4 (mg/l)]])</f>
        <v>11.053333333333333</v>
      </c>
      <c r="Y135" s="10">
        <v>24.8</v>
      </c>
      <c r="Z135" s="6">
        <v>132.5</v>
      </c>
      <c r="AA135" s="6">
        <v>135.4</v>
      </c>
      <c r="AB135" s="6">
        <v>137.30000000000001</v>
      </c>
      <c r="AC135" s="6"/>
      <c r="AD135" s="6">
        <f>AVERAGE(Table1[[#This Row],[rep1 (%)]:[rep4 (%)]])</f>
        <v>135.06666666666666</v>
      </c>
      <c r="AG135" s="6"/>
    </row>
    <row r="136" spans="1:33" x14ac:dyDescent="0.35">
      <c r="A136" s="6"/>
      <c r="B136" s="6" t="s">
        <v>60</v>
      </c>
      <c r="C136" s="6"/>
      <c r="D136" s="6"/>
      <c r="E136" s="29">
        <v>474.6</v>
      </c>
      <c r="F136" s="7"/>
      <c r="G136" s="8"/>
      <c r="H136" s="6"/>
      <c r="I136" s="6"/>
      <c r="J136" s="28"/>
      <c r="K136" s="6">
        <v>-0.3</v>
      </c>
      <c r="L136" s="32"/>
      <c r="M136" s="32">
        <f>Table1[[#This Row],[bed_elevation_dhhn]]-Table1[[#This Row],[sediment_depth_m]]</f>
        <v>0.3</v>
      </c>
      <c r="N136" s="33"/>
      <c r="O136" s="32">
        <f>Table1[[#This Row],[elevation_point1]]-Table1[[#This Row],[bed_elevation_dhhn]]+Table1[[#This Row],[sediment_depth_m]]</f>
        <v>-0.3</v>
      </c>
      <c r="P136" s="6">
        <f>Table1[[#This Row],[sediment_depth_m]]+Table1[[#This Row],[wl_only_unsat]]</f>
        <v>-0.3</v>
      </c>
      <c r="Q136" s="6"/>
      <c r="T136" s="6">
        <v>10.91</v>
      </c>
      <c r="U136" s="6">
        <v>11.07</v>
      </c>
      <c r="V136" s="6">
        <v>11.18</v>
      </c>
      <c r="W136" s="6"/>
      <c r="X136" s="6">
        <f>AVERAGE(Table1[[#This Row],[rep1 (mg/l)]:[rep4 (mg/l)]])</f>
        <v>11.053333333333333</v>
      </c>
      <c r="Y136" s="10">
        <v>24.8</v>
      </c>
      <c r="Z136" s="6">
        <v>132.5</v>
      </c>
      <c r="AA136" s="6">
        <v>135.4</v>
      </c>
      <c r="AB136" s="6">
        <v>137.30000000000001</v>
      </c>
      <c r="AC136" s="6"/>
      <c r="AD136" s="6">
        <f>AVERAGE(Table1[[#This Row],[rep1 (%)]:[rep4 (%)]])</f>
        <v>135.06666666666666</v>
      </c>
      <c r="AG136" s="6"/>
    </row>
    <row r="137" spans="1:33" x14ac:dyDescent="0.35">
      <c r="A137" s="6"/>
      <c r="B137" s="6" t="s">
        <v>60</v>
      </c>
      <c r="C137" s="6"/>
      <c r="D137" s="6"/>
      <c r="E137" s="29">
        <v>474.6</v>
      </c>
      <c r="F137" s="7"/>
      <c r="G137" s="8"/>
      <c r="H137" s="6"/>
      <c r="I137" s="6"/>
      <c r="J137" s="28"/>
      <c r="K137" s="6">
        <v>0</v>
      </c>
      <c r="L137" s="32"/>
      <c r="M137" s="32">
        <f>Table1[[#This Row],[bed_elevation_dhhn]]-Table1[[#This Row],[sediment_depth_m]]</f>
        <v>0</v>
      </c>
      <c r="N137" s="33"/>
      <c r="O137" s="32">
        <f>Table1[[#This Row],[elevation_point1]]-Table1[[#This Row],[bed_elevation_dhhn]]+Table1[[#This Row],[sediment_depth_m]]</f>
        <v>0</v>
      </c>
      <c r="P137" s="6">
        <f>Table1[[#This Row],[sediment_depth_m]]+Table1[[#This Row],[wl_only_unsat]]</f>
        <v>0</v>
      </c>
      <c r="Q137" s="6"/>
      <c r="T137" s="6">
        <v>10.91</v>
      </c>
      <c r="U137" s="6">
        <v>11.07</v>
      </c>
      <c r="V137" s="6">
        <v>11.18</v>
      </c>
      <c r="W137" s="6"/>
      <c r="X137" s="6">
        <f>AVERAGE(Table1[[#This Row],[rep1 (mg/l)]:[rep4 (mg/l)]])</f>
        <v>11.053333333333333</v>
      </c>
      <c r="Y137" s="10">
        <v>24.8</v>
      </c>
      <c r="Z137" s="6">
        <v>132.5</v>
      </c>
      <c r="AA137" s="6">
        <v>135.4</v>
      </c>
      <c r="AB137" s="6">
        <v>137.30000000000001</v>
      </c>
      <c r="AC137" s="6"/>
      <c r="AD137" s="6">
        <f>AVERAGE(Table1[[#This Row],[rep1 (%)]:[rep4 (%)]])</f>
        <v>135.06666666666666</v>
      </c>
      <c r="AG137" s="6"/>
    </row>
    <row r="138" spans="1:33" x14ac:dyDescent="0.35">
      <c r="A138" s="6"/>
      <c r="B138" s="6" t="s">
        <v>61</v>
      </c>
      <c r="C138" s="6"/>
      <c r="D138" s="6"/>
      <c r="E138" s="29">
        <v>474.6</v>
      </c>
      <c r="F138" s="7"/>
      <c r="G138" s="8"/>
      <c r="H138" s="6"/>
      <c r="I138" s="6"/>
      <c r="J138" s="28">
        <v>10</v>
      </c>
      <c r="K138" s="6">
        <f>0.99-Table1[[#This Row],[H_m]]-0.03*(Table1[[#This Row],[dp_position]]-1)</f>
        <v>0.32999999999999996</v>
      </c>
      <c r="L138" s="6">
        <v>82.146000000000001</v>
      </c>
      <c r="M138" s="6">
        <f>Table1[[#This Row],[bed_elevation_dhhn]]-Table1[[#This Row],[sediment_depth_m]]</f>
        <v>81.816000000000003</v>
      </c>
      <c r="N138" s="6">
        <v>82.146000000000001</v>
      </c>
      <c r="O138" s="6">
        <f>Table1[[#This Row],[elevation_point1]]-Table1[[#This Row],[bed_elevation_dhhn]]+Table1[[#This Row],[sediment_depth_m]]</f>
        <v>0.32999999999999996</v>
      </c>
      <c r="P138" s="6">
        <f>Table1[[#This Row],[sediment_depth_m]]+Table1[[#This Row],[wl_only_unsat]]</f>
        <v>0.13499999999999995</v>
      </c>
      <c r="Q138" s="10">
        <v>-0.19500000000000001</v>
      </c>
      <c r="R138" s="10">
        <v>-0.19500000000000001</v>
      </c>
      <c r="S138" s="10">
        <v>0.39</v>
      </c>
      <c r="T138" s="6">
        <v>0.3</v>
      </c>
      <c r="U138" s="6">
        <v>0.18</v>
      </c>
      <c r="V138" s="6">
        <v>0.16</v>
      </c>
      <c r="W138" s="6"/>
      <c r="X138" s="6">
        <f>AVERAGE(Table1[[#This Row],[rep1 (mg/l)]:[rep4 (mg/l)]])</f>
        <v>0.21333333333333335</v>
      </c>
      <c r="Y138" s="10">
        <v>24.5</v>
      </c>
      <c r="Z138" s="6">
        <v>3.5</v>
      </c>
      <c r="AA138" s="6">
        <v>2.1</v>
      </c>
      <c r="AB138" s="6">
        <v>2</v>
      </c>
      <c r="AC138" s="6"/>
      <c r="AD138" s="6">
        <f>AVERAGE(Table1[[#This Row],[rep1 (%)]:[rep4 (%)]])</f>
        <v>2.5333333333333332</v>
      </c>
      <c r="AE138" s="10" t="s">
        <v>18</v>
      </c>
      <c r="AG138" s="6">
        <f>(Table1[[#This Row],[idoc_mgl]]-$X$135)/$X$135</f>
        <v>-0.9806996381182147</v>
      </c>
    </row>
    <row r="139" spans="1:33" x14ac:dyDescent="0.35">
      <c r="A139" s="6"/>
      <c r="B139" s="6" t="s">
        <v>61</v>
      </c>
      <c r="C139" s="6"/>
      <c r="D139" s="6"/>
      <c r="E139" s="29">
        <v>474.6</v>
      </c>
      <c r="F139" s="7"/>
      <c r="G139" s="8"/>
      <c r="H139" s="6"/>
      <c r="I139" s="6"/>
      <c r="J139" s="28">
        <v>9</v>
      </c>
      <c r="K139" s="6">
        <f>0.99-Table1[[#This Row],[H_m]]-0.03*(Table1[[#This Row],[dp_position]]-1)</f>
        <v>0.36</v>
      </c>
      <c r="L139" s="6">
        <v>82.146000000000001</v>
      </c>
      <c r="M139" s="6">
        <f>Table1[[#This Row],[bed_elevation_dhhn]]-Table1[[#This Row],[sediment_depth_m]]</f>
        <v>81.786000000000001</v>
      </c>
      <c r="N139" s="6">
        <v>82.146000000000001</v>
      </c>
      <c r="O139" s="6">
        <f>Table1[[#This Row],[elevation_point1]]-Table1[[#This Row],[bed_elevation_dhhn]]+Table1[[#This Row],[sediment_depth_m]]</f>
        <v>0.36</v>
      </c>
      <c r="P139" s="6">
        <f>Table1[[#This Row],[sediment_depth_m]]+Table1[[#This Row],[wl_only_unsat]]</f>
        <v>0.16499999999999998</v>
      </c>
      <c r="Q139" s="10">
        <v>-0.19500000000000001</v>
      </c>
      <c r="R139" s="10">
        <v>-0.19500000000000001</v>
      </c>
      <c r="S139" s="10">
        <v>0.39</v>
      </c>
      <c r="T139" s="6">
        <v>0.43</v>
      </c>
      <c r="U139" s="6">
        <v>0.13</v>
      </c>
      <c r="V139" s="6">
        <v>0.06</v>
      </c>
      <c r="W139" s="6"/>
      <c r="X139" s="6">
        <f>AVERAGE(Table1[[#This Row],[rep1 (mg/l)]:[rep4 (mg/l)]])</f>
        <v>0.20666666666666669</v>
      </c>
      <c r="Y139" s="10">
        <v>25.6</v>
      </c>
      <c r="Z139" s="6">
        <v>4.8</v>
      </c>
      <c r="AA139" s="6">
        <v>1.5</v>
      </c>
      <c r="AB139" s="6">
        <v>0.7</v>
      </c>
      <c r="AC139" s="6"/>
      <c r="AD139" s="6">
        <f>AVERAGE(Table1[[#This Row],[rep1 (%)]:[rep4 (%)]])</f>
        <v>2.3333333333333335</v>
      </c>
      <c r="AE139" s="10" t="s">
        <v>18</v>
      </c>
      <c r="AG139" s="6">
        <f>(Table1[[#This Row],[idoc_mgl]]-$X$135)/$X$135</f>
        <v>-0.98130277442702052</v>
      </c>
    </row>
    <row r="140" spans="1:33" x14ac:dyDescent="0.35">
      <c r="A140" s="6"/>
      <c r="B140" s="6" t="s">
        <v>61</v>
      </c>
      <c r="C140" s="6"/>
      <c r="D140" s="6"/>
      <c r="E140" s="29">
        <v>474.6</v>
      </c>
      <c r="F140" s="7"/>
      <c r="G140" s="8"/>
      <c r="H140" s="6"/>
      <c r="I140" s="6"/>
      <c r="J140" s="28">
        <v>7</v>
      </c>
      <c r="K140" s="6">
        <f>0.99-Table1[[#This Row],[H_m]]-0.03*(Table1[[#This Row],[dp_position]]-1)</f>
        <v>0.42</v>
      </c>
      <c r="L140" s="6">
        <v>82.146000000000001</v>
      </c>
      <c r="M140" s="6">
        <f>Table1[[#This Row],[bed_elevation_dhhn]]-Table1[[#This Row],[sediment_depth_m]]</f>
        <v>81.725999999999999</v>
      </c>
      <c r="N140" s="6">
        <v>82.146000000000001</v>
      </c>
      <c r="O140" s="6">
        <f>Table1[[#This Row],[elevation_point1]]-Table1[[#This Row],[bed_elevation_dhhn]]+Table1[[#This Row],[sediment_depth_m]]</f>
        <v>0.42</v>
      </c>
      <c r="P140" s="6">
        <f>Table1[[#This Row],[sediment_depth_m]]+Table1[[#This Row],[wl_only_unsat]]</f>
        <v>0.22499999999999998</v>
      </c>
      <c r="Q140" s="10">
        <v>-0.19500000000000001</v>
      </c>
      <c r="R140" s="10">
        <v>-0.19500000000000001</v>
      </c>
      <c r="S140" s="10">
        <v>0.39</v>
      </c>
      <c r="T140" s="6">
        <v>0.18</v>
      </c>
      <c r="U140" s="6">
        <v>7.0000000000000007E-2</v>
      </c>
      <c r="V140" s="6">
        <v>0.05</v>
      </c>
      <c r="W140" s="6"/>
      <c r="X140" s="6">
        <f>AVERAGE(Table1[[#This Row],[rep1 (mg/l)]:[rep4 (mg/l)]])</f>
        <v>9.9999999999999992E-2</v>
      </c>
      <c r="Y140" s="10">
        <v>25</v>
      </c>
      <c r="Z140" s="6">
        <v>2.1</v>
      </c>
      <c r="AA140" s="6">
        <v>0.9</v>
      </c>
      <c r="AB140" s="6">
        <v>0.6</v>
      </c>
      <c r="AC140" s="6"/>
      <c r="AD140" s="6">
        <f>AVERAGE(Table1[[#This Row],[rep1 (%)]:[rep4 (%)]])</f>
        <v>1.2</v>
      </c>
      <c r="AE140" s="10" t="s">
        <v>18</v>
      </c>
      <c r="AG140" s="6">
        <f>(Table1[[#This Row],[idoc_mgl]]-$X$135)/$X$135</f>
        <v>-0.99095295536791317</v>
      </c>
    </row>
    <row r="141" spans="1:33" x14ac:dyDescent="0.35">
      <c r="A141" s="6"/>
      <c r="B141" s="6" t="s">
        <v>61</v>
      </c>
      <c r="C141" s="6"/>
      <c r="D141" s="6"/>
      <c r="E141" s="29">
        <v>474.6</v>
      </c>
      <c r="F141" s="7"/>
      <c r="G141" s="8"/>
      <c r="H141" s="6"/>
      <c r="I141" s="6"/>
      <c r="J141" s="28">
        <v>5</v>
      </c>
      <c r="K141" s="6">
        <f>0.99-Table1[[#This Row],[H_m]]-0.03*(Table1[[#This Row],[dp_position]]-1)</f>
        <v>0.48</v>
      </c>
      <c r="L141" s="6">
        <v>82.146000000000001</v>
      </c>
      <c r="M141" s="6">
        <f>Table1[[#This Row],[bed_elevation_dhhn]]-Table1[[#This Row],[sediment_depth_m]]</f>
        <v>81.665999999999997</v>
      </c>
      <c r="N141" s="6">
        <v>82.146000000000001</v>
      </c>
      <c r="O141" s="6">
        <f>Table1[[#This Row],[elevation_point1]]-Table1[[#This Row],[bed_elevation_dhhn]]+Table1[[#This Row],[sediment_depth_m]]</f>
        <v>0.48</v>
      </c>
      <c r="P141" s="6">
        <f>Table1[[#This Row],[sediment_depth_m]]+Table1[[#This Row],[wl_only_unsat]]</f>
        <v>0.28499999999999998</v>
      </c>
      <c r="Q141" s="10">
        <v>-0.19500000000000001</v>
      </c>
      <c r="R141" s="10">
        <v>-0.19500000000000001</v>
      </c>
      <c r="S141" s="10">
        <v>0.39</v>
      </c>
      <c r="T141" s="6">
        <v>0.9</v>
      </c>
      <c r="U141" s="6">
        <v>0.67</v>
      </c>
      <c r="V141" s="6"/>
      <c r="W141" s="6"/>
      <c r="X141" s="6">
        <f>AVERAGE(Table1[[#This Row],[rep1 (mg/l)]:[rep4 (mg/l)]])</f>
        <v>0.78500000000000003</v>
      </c>
      <c r="Y141" s="10">
        <v>24.4</v>
      </c>
      <c r="Z141" s="6">
        <v>10.199999999999999</v>
      </c>
      <c r="AA141" s="6">
        <v>8.1</v>
      </c>
      <c r="AB141" s="6"/>
      <c r="AC141" s="6"/>
      <c r="AD141" s="6">
        <f>AVERAGE(Table1[[#This Row],[rep1 (%)]:[rep4 (%)]])</f>
        <v>9.1499999999999986</v>
      </c>
      <c r="AE141" s="10" t="s">
        <v>18</v>
      </c>
      <c r="AG141" s="6">
        <f>(Table1[[#This Row],[idoc_mgl]]-$X$135)/$X$135</f>
        <v>-0.92898069963811825</v>
      </c>
    </row>
    <row r="142" spans="1:33" x14ac:dyDescent="0.35">
      <c r="A142" s="6"/>
      <c r="B142" s="6" t="s">
        <v>61</v>
      </c>
      <c r="C142" s="6"/>
      <c r="D142" s="6"/>
      <c r="E142" s="29">
        <v>474.6</v>
      </c>
      <c r="F142" s="7"/>
      <c r="G142" s="8"/>
      <c r="H142" s="6"/>
      <c r="I142" s="6"/>
      <c r="J142" s="28">
        <v>3</v>
      </c>
      <c r="K142" s="6">
        <f>0.99-Table1[[#This Row],[H_m]]-0.03*(Table1[[#This Row],[dp_position]]-1)</f>
        <v>0.54</v>
      </c>
      <c r="L142" s="6">
        <v>82.146000000000001</v>
      </c>
      <c r="M142" s="6">
        <f>Table1[[#This Row],[bed_elevation_dhhn]]-Table1[[#This Row],[sediment_depth_m]]</f>
        <v>81.605999999999995</v>
      </c>
      <c r="N142" s="6">
        <v>82.146000000000001</v>
      </c>
      <c r="O142" s="6">
        <f>Table1[[#This Row],[elevation_point1]]-Table1[[#This Row],[bed_elevation_dhhn]]+Table1[[#This Row],[sediment_depth_m]]</f>
        <v>0.54</v>
      </c>
      <c r="P142" s="6">
        <f>Table1[[#This Row],[sediment_depth_m]]+Table1[[#This Row],[wl_only_unsat]]</f>
        <v>0.34500000000000003</v>
      </c>
      <c r="Q142" s="10">
        <v>-0.19500000000000001</v>
      </c>
      <c r="R142" s="10">
        <v>-0.19500000000000001</v>
      </c>
      <c r="S142" s="10">
        <v>0.39</v>
      </c>
      <c r="T142" s="6">
        <v>1.1100000000000001</v>
      </c>
      <c r="U142" s="6">
        <v>0.83</v>
      </c>
      <c r="V142" s="6">
        <v>0.62</v>
      </c>
      <c r="W142" s="6"/>
      <c r="X142" s="6">
        <f>AVERAGE(Table1[[#This Row],[rep1 (mg/l)]:[rep4 (mg/l)]])</f>
        <v>0.85333333333333339</v>
      </c>
      <c r="Y142" s="6">
        <v>24.1</v>
      </c>
      <c r="Z142" s="6">
        <v>13.3</v>
      </c>
      <c r="AA142" s="6">
        <v>9.9</v>
      </c>
      <c r="AB142" s="6">
        <v>7.4</v>
      </c>
      <c r="AC142" s="6"/>
      <c r="AD142" s="6">
        <f>AVERAGE(Table1[[#This Row],[rep1 (%)]:[rep4 (%)]])</f>
        <v>10.200000000000001</v>
      </c>
      <c r="AE142" s="10" t="s">
        <v>18</v>
      </c>
      <c r="AG142" s="6">
        <f>(Table1[[#This Row],[idoc_mgl]]-$X$135)/$X$135</f>
        <v>-0.9227985524728588</v>
      </c>
    </row>
    <row r="143" spans="1:33" x14ac:dyDescent="0.35">
      <c r="A143" s="6"/>
      <c r="B143" s="6" t="s">
        <v>62</v>
      </c>
      <c r="C143" s="6"/>
      <c r="D143" s="6"/>
      <c r="E143" s="29">
        <v>474.6</v>
      </c>
      <c r="F143" s="7"/>
      <c r="G143" s="8"/>
      <c r="H143" s="6"/>
      <c r="I143" s="6"/>
      <c r="J143" s="28">
        <v>15</v>
      </c>
      <c r="K143" s="6">
        <f>0.99-Table1[[#This Row],[H_m]]-0.03*(Table1[[#This Row],[dp_position]]-1)</f>
        <v>0.10000000000000003</v>
      </c>
      <c r="L143" s="6">
        <v>81.96</v>
      </c>
      <c r="M143" s="6">
        <f>Table1[[#This Row],[bed_elevation_dhhn]]-Table1[[#This Row],[sediment_depth_m]]</f>
        <v>81.86</v>
      </c>
      <c r="N143" s="6">
        <v>82.146000000000001</v>
      </c>
      <c r="O143" s="6">
        <f>Table1[[#This Row],[elevation_point1]]-Table1[[#This Row],[bed_elevation_dhhn]]+Table1[[#This Row],[sediment_depth_m]]</f>
        <v>0.28600000000000708</v>
      </c>
      <c r="P143" s="6">
        <f>Table1[[#This Row],[sediment_depth_m]]+Table1[[#This Row],[wl_only_unsat]]</f>
        <v>0.10000000000000003</v>
      </c>
      <c r="Q143" s="6"/>
      <c r="R143" s="10">
        <v>7.0000000000000007E-2</v>
      </c>
      <c r="S143" s="10">
        <v>0.47</v>
      </c>
      <c r="T143" s="6">
        <v>2.71</v>
      </c>
      <c r="U143" s="6">
        <v>2.39</v>
      </c>
      <c r="V143" s="6">
        <v>2.58</v>
      </c>
      <c r="W143" s="6"/>
      <c r="X143" s="6">
        <f>AVERAGE(Table1[[#This Row],[rep1 (mg/l)]:[rep4 (mg/l)]])</f>
        <v>2.56</v>
      </c>
      <c r="Y143" s="6">
        <v>23.7</v>
      </c>
      <c r="Z143" s="6">
        <v>32.1</v>
      </c>
      <c r="AA143" s="6">
        <v>28.3</v>
      </c>
      <c r="AB143" s="6">
        <v>30.6</v>
      </c>
      <c r="AC143" s="6"/>
      <c r="AD143" s="6">
        <f>AVERAGE(Table1[[#This Row],[rep1 (%)]:[rep4 (%)]])</f>
        <v>30.333333333333332</v>
      </c>
      <c r="AE143" s="10" t="s">
        <v>23</v>
      </c>
      <c r="AG143" s="6">
        <f>(Table1[[#This Row],[idoc_mgl]]-$X$135)/$X$135</f>
        <v>-0.76839565741857652</v>
      </c>
    </row>
    <row r="144" spans="1:33" x14ac:dyDescent="0.35">
      <c r="A144" s="6"/>
      <c r="B144" s="6" t="s">
        <v>62</v>
      </c>
      <c r="C144" s="6"/>
      <c r="D144" s="6"/>
      <c r="E144" s="29">
        <v>474.6</v>
      </c>
      <c r="F144" s="7"/>
      <c r="G144" s="8"/>
      <c r="H144" s="6"/>
      <c r="I144" s="6"/>
      <c r="J144" s="28">
        <v>13</v>
      </c>
      <c r="K144" s="6">
        <f>0.99-Table1[[#This Row],[H_m]]-0.03*(Table1[[#This Row],[dp_position]]-1)</f>
        <v>0.16000000000000003</v>
      </c>
      <c r="L144" s="6">
        <v>81.96</v>
      </c>
      <c r="M144" s="6">
        <f>Table1[[#This Row],[bed_elevation_dhhn]]-Table1[[#This Row],[sediment_depth_m]]</f>
        <v>81.8</v>
      </c>
      <c r="N144" s="6">
        <v>82.146000000000001</v>
      </c>
      <c r="O144" s="6">
        <f>Table1[[#This Row],[elevation_point1]]-Table1[[#This Row],[bed_elevation_dhhn]]+Table1[[#This Row],[sediment_depth_m]]</f>
        <v>0.34600000000000708</v>
      </c>
      <c r="P144" s="6">
        <f>Table1[[#This Row],[sediment_depth_m]]+Table1[[#This Row],[wl_only_unsat]]</f>
        <v>0.16000000000000003</v>
      </c>
      <c r="Q144" s="6"/>
      <c r="R144" s="10">
        <v>7.0000000000000007E-2</v>
      </c>
      <c r="S144" s="10">
        <v>0.47</v>
      </c>
      <c r="T144" s="6">
        <v>0.99</v>
      </c>
      <c r="U144" s="6">
        <v>0.85</v>
      </c>
      <c r="V144" s="6">
        <v>0.85</v>
      </c>
      <c r="W144" s="6"/>
      <c r="X144" s="6">
        <f>AVERAGE(Table1[[#This Row],[rep1 (mg/l)]:[rep4 (mg/l)]])</f>
        <v>0.89666666666666661</v>
      </c>
      <c r="Y144" s="6">
        <v>23.6</v>
      </c>
      <c r="Z144" s="6">
        <v>11.7</v>
      </c>
      <c r="AA144" s="6">
        <v>10.1</v>
      </c>
      <c r="AB144" s="6">
        <v>10</v>
      </c>
      <c r="AC144" s="6"/>
      <c r="AD144" s="6">
        <f>AVERAGE(Table1[[#This Row],[rep1 (%)]:[rep4 (%)]])</f>
        <v>10.6</v>
      </c>
      <c r="AE144" s="10" t="s">
        <v>23</v>
      </c>
      <c r="AG144" s="6">
        <f>(Table1[[#This Row],[idoc_mgl]]-$X$135)/$X$135</f>
        <v>-0.91887816646562126</v>
      </c>
    </row>
    <row r="145" spans="1:33" x14ac:dyDescent="0.35">
      <c r="A145" s="6"/>
      <c r="B145" s="6" t="s">
        <v>62</v>
      </c>
      <c r="C145" s="6"/>
      <c r="D145" s="6"/>
      <c r="E145" s="29">
        <v>474.6</v>
      </c>
      <c r="F145" s="7"/>
      <c r="G145" s="8"/>
      <c r="H145" s="6"/>
      <c r="I145" s="6"/>
      <c r="J145" s="28">
        <v>11</v>
      </c>
      <c r="K145" s="6">
        <f>0.99-Table1[[#This Row],[H_m]]-0.03*(Table1[[#This Row],[dp_position]]-1)</f>
        <v>0.22000000000000003</v>
      </c>
      <c r="L145" s="6">
        <v>81.96</v>
      </c>
      <c r="M145" s="6">
        <f>Table1[[#This Row],[bed_elevation_dhhn]]-Table1[[#This Row],[sediment_depth_m]]</f>
        <v>81.739999999999995</v>
      </c>
      <c r="N145" s="6">
        <v>82.146000000000001</v>
      </c>
      <c r="O145" s="6">
        <f>Table1[[#This Row],[elevation_point1]]-Table1[[#This Row],[bed_elevation_dhhn]]+Table1[[#This Row],[sediment_depth_m]]</f>
        <v>0.40600000000000708</v>
      </c>
      <c r="P145" s="6">
        <f>Table1[[#This Row],[sediment_depth_m]]+Table1[[#This Row],[wl_only_unsat]]</f>
        <v>0.22000000000000003</v>
      </c>
      <c r="Q145" s="6"/>
      <c r="R145" s="10">
        <v>7.0000000000000007E-2</v>
      </c>
      <c r="S145" s="10">
        <v>0.47</v>
      </c>
      <c r="T145" s="6">
        <v>0.28999999999999998</v>
      </c>
      <c r="U145" s="6">
        <v>0.25</v>
      </c>
      <c r="V145" s="6">
        <v>0.25</v>
      </c>
      <c r="W145" s="6"/>
      <c r="X145" s="6">
        <f>AVERAGE(Table1[[#This Row],[rep1 (mg/l)]:[rep4 (mg/l)]])</f>
        <v>0.26333333333333336</v>
      </c>
      <c r="Y145" s="6">
        <v>23.1</v>
      </c>
      <c r="Z145" s="6">
        <v>3.3</v>
      </c>
      <c r="AA145" s="6">
        <v>3</v>
      </c>
      <c r="AB145" s="6">
        <v>2.9</v>
      </c>
      <c r="AC145" s="6"/>
      <c r="AD145" s="6">
        <f>AVERAGE(Table1[[#This Row],[rep1 (%)]:[rep4 (%)]])</f>
        <v>3.0666666666666664</v>
      </c>
      <c r="AE145" s="10" t="s">
        <v>23</v>
      </c>
      <c r="AG145" s="6">
        <f>(Table1[[#This Row],[idoc_mgl]]-$X$135)/$X$135</f>
        <v>-0.97617611580217123</v>
      </c>
    </row>
    <row r="146" spans="1:33" x14ac:dyDescent="0.35">
      <c r="A146" s="6"/>
      <c r="B146" s="6" t="s">
        <v>62</v>
      </c>
      <c r="C146" s="6"/>
      <c r="D146" s="6"/>
      <c r="E146" s="29">
        <v>474.6</v>
      </c>
      <c r="F146" s="7"/>
      <c r="G146" s="8"/>
      <c r="H146" s="6"/>
      <c r="I146" s="6"/>
      <c r="J146" s="28">
        <v>9</v>
      </c>
      <c r="K146" s="6">
        <f>0.99-Table1[[#This Row],[H_m]]-0.03*(Table1[[#This Row],[dp_position]]-1)</f>
        <v>0.28000000000000003</v>
      </c>
      <c r="L146" s="6">
        <v>81.96</v>
      </c>
      <c r="M146" s="6">
        <f>Table1[[#This Row],[bed_elevation_dhhn]]-Table1[[#This Row],[sediment_depth_m]]</f>
        <v>81.679999999999993</v>
      </c>
      <c r="N146" s="6">
        <v>82.146000000000001</v>
      </c>
      <c r="O146" s="6">
        <f>Table1[[#This Row],[elevation_point1]]-Table1[[#This Row],[bed_elevation_dhhn]]+Table1[[#This Row],[sediment_depth_m]]</f>
        <v>0.46600000000000708</v>
      </c>
      <c r="P146" s="6">
        <f>Table1[[#This Row],[sediment_depth_m]]+Table1[[#This Row],[wl_only_unsat]]</f>
        <v>0.28000000000000003</v>
      </c>
      <c r="Q146" s="6"/>
      <c r="R146" s="10">
        <v>7.0000000000000007E-2</v>
      </c>
      <c r="S146" s="10">
        <v>0.47</v>
      </c>
      <c r="T146" s="6">
        <v>0.6</v>
      </c>
      <c r="U146" s="6">
        <v>0.6</v>
      </c>
      <c r="V146" s="6">
        <v>0.59</v>
      </c>
      <c r="W146" s="6"/>
      <c r="X146" s="6">
        <f>AVERAGE(Table1[[#This Row],[rep1 (mg/l)]:[rep4 (mg/l)]])</f>
        <v>0.59666666666666668</v>
      </c>
      <c r="Y146" s="6">
        <v>23.1</v>
      </c>
      <c r="Z146" s="6">
        <v>7.1</v>
      </c>
      <c r="AA146" s="6">
        <v>7</v>
      </c>
      <c r="AB146" s="6">
        <v>6.9</v>
      </c>
      <c r="AC146" s="6"/>
      <c r="AD146" s="6">
        <f>AVERAGE(Table1[[#This Row],[rep1 (%)]:[rep4 (%)]])</f>
        <v>7</v>
      </c>
      <c r="AE146" s="10" t="s">
        <v>23</v>
      </c>
      <c r="AG146" s="6">
        <f>(Table1[[#This Row],[idoc_mgl]]-$X$135)/$X$135</f>
        <v>-0.94601930036188187</v>
      </c>
    </row>
    <row r="147" spans="1:33" x14ac:dyDescent="0.35">
      <c r="A147" s="6"/>
      <c r="B147" s="6" t="s">
        <v>62</v>
      </c>
      <c r="C147" s="6"/>
      <c r="D147" s="6"/>
      <c r="E147" s="29">
        <v>474.6</v>
      </c>
      <c r="F147" s="7"/>
      <c r="G147" s="8"/>
      <c r="H147" s="6"/>
      <c r="I147" s="6"/>
      <c r="J147" s="28">
        <v>7</v>
      </c>
      <c r="K147" s="6">
        <f>0.99-Table1[[#This Row],[H_m]]-0.03*(Table1[[#This Row],[dp_position]]-1)</f>
        <v>0.34</v>
      </c>
      <c r="L147" s="6">
        <v>81.96</v>
      </c>
      <c r="M147" s="6">
        <f>Table1[[#This Row],[bed_elevation_dhhn]]-Table1[[#This Row],[sediment_depth_m]]</f>
        <v>81.61999999999999</v>
      </c>
      <c r="N147" s="6">
        <v>82.146000000000001</v>
      </c>
      <c r="O147" s="6">
        <f>Table1[[#This Row],[elevation_point1]]-Table1[[#This Row],[bed_elevation_dhhn]]+Table1[[#This Row],[sediment_depth_m]]</f>
        <v>0.52600000000000713</v>
      </c>
      <c r="P147" s="6">
        <f>Table1[[#This Row],[sediment_depth_m]]+Table1[[#This Row],[wl_only_unsat]]</f>
        <v>0.34</v>
      </c>
      <c r="Q147" s="6"/>
      <c r="R147" s="10">
        <v>7.0000000000000007E-2</v>
      </c>
      <c r="S147" s="10">
        <v>0.47</v>
      </c>
      <c r="T147" s="6">
        <v>0.48</v>
      </c>
      <c r="U147" s="6">
        <v>0.57999999999999996</v>
      </c>
      <c r="V147" s="6">
        <v>0.56000000000000005</v>
      </c>
      <c r="W147" s="6"/>
      <c r="X147" s="6">
        <f>AVERAGE(Table1[[#This Row],[rep1 (mg/l)]:[rep4 (mg/l)]])</f>
        <v>0.54</v>
      </c>
      <c r="Y147" s="6">
        <v>23.3</v>
      </c>
      <c r="Z147" s="6">
        <v>5.6</v>
      </c>
      <c r="AA147" s="6">
        <v>6.8</v>
      </c>
      <c r="AB147" s="6">
        <v>6.6</v>
      </c>
      <c r="AC147" s="6"/>
      <c r="AD147" s="6">
        <f>AVERAGE(Table1[[#This Row],[rep1 (%)]:[rep4 (%)]])</f>
        <v>6.333333333333333</v>
      </c>
      <c r="AE147" s="10" t="s">
        <v>23</v>
      </c>
      <c r="AG147" s="6">
        <f>(Table1[[#This Row],[idoc_mgl]]-$X$135)/$X$135</f>
        <v>-0.95114595898673093</v>
      </c>
    </row>
    <row r="148" spans="1:33" x14ac:dyDescent="0.35">
      <c r="A148" s="6"/>
      <c r="B148" s="6" t="s">
        <v>62</v>
      </c>
      <c r="C148" s="6"/>
      <c r="D148" s="6"/>
      <c r="E148" s="29">
        <v>474.6</v>
      </c>
      <c r="F148" s="7"/>
      <c r="G148" s="8"/>
      <c r="H148" s="6"/>
      <c r="I148" s="6"/>
      <c r="J148" s="28">
        <v>5</v>
      </c>
      <c r="K148" s="6">
        <f>0.99-Table1[[#This Row],[H_m]]-0.03*(Table1[[#This Row],[dp_position]]-1)</f>
        <v>0.4</v>
      </c>
      <c r="L148" s="6">
        <v>81.96</v>
      </c>
      <c r="M148" s="6">
        <f>Table1[[#This Row],[bed_elevation_dhhn]]-Table1[[#This Row],[sediment_depth_m]]</f>
        <v>81.559999999999988</v>
      </c>
      <c r="N148" s="6">
        <v>82.146000000000001</v>
      </c>
      <c r="O148" s="6">
        <f>Table1[[#This Row],[elevation_point1]]-Table1[[#This Row],[bed_elevation_dhhn]]+Table1[[#This Row],[sediment_depth_m]]</f>
        <v>0.58600000000000707</v>
      </c>
      <c r="P148" s="6">
        <f>Table1[[#This Row],[sediment_depth_m]]+Table1[[#This Row],[wl_only_unsat]]</f>
        <v>0.4</v>
      </c>
      <c r="Q148" s="6"/>
      <c r="R148" s="10">
        <v>7.0000000000000007E-2</v>
      </c>
      <c r="S148" s="10">
        <v>0.47</v>
      </c>
      <c r="T148" s="6">
        <v>0.27</v>
      </c>
      <c r="U148" s="6">
        <v>0.21</v>
      </c>
      <c r="V148" s="6">
        <v>0.17</v>
      </c>
      <c r="W148" s="6"/>
      <c r="X148" s="6">
        <f>AVERAGE(Table1[[#This Row],[rep1 (mg/l)]:[rep4 (mg/l)]])</f>
        <v>0.21666666666666667</v>
      </c>
      <c r="Y148" s="6">
        <v>22.8</v>
      </c>
      <c r="Z148" s="6">
        <v>3.1</v>
      </c>
      <c r="AA148" s="6">
        <v>2.4</v>
      </c>
      <c r="AB148" s="6">
        <v>2</v>
      </c>
      <c r="AC148" s="6"/>
      <c r="AD148" s="6">
        <f>AVERAGE(Table1[[#This Row],[rep1 (%)]:[rep4 (%)]])</f>
        <v>2.5</v>
      </c>
      <c r="AE148" s="10" t="s">
        <v>23</v>
      </c>
      <c r="AG148" s="6">
        <f>(Table1[[#This Row],[idoc_mgl]]-$X$135)/$X$135</f>
        <v>-0.98039806996381185</v>
      </c>
    </row>
    <row r="149" spans="1:33" x14ac:dyDescent="0.35">
      <c r="A149" s="6"/>
      <c r="B149" s="6" t="s">
        <v>62</v>
      </c>
      <c r="C149" s="6"/>
      <c r="D149" s="6"/>
      <c r="E149" s="29">
        <v>474.6</v>
      </c>
      <c r="F149" s="7"/>
      <c r="G149" s="8"/>
      <c r="H149" s="6"/>
      <c r="I149" s="6"/>
      <c r="J149" s="28">
        <v>3</v>
      </c>
      <c r="K149" s="6">
        <f>0.99-Table1[[#This Row],[H_m]]-0.03*(Table1[[#This Row],[dp_position]]-1)</f>
        <v>0.46</v>
      </c>
      <c r="L149" s="6">
        <v>81.96</v>
      </c>
      <c r="M149" s="6">
        <f>Table1[[#This Row],[bed_elevation_dhhn]]-Table1[[#This Row],[sediment_depth_m]]</f>
        <v>81.5</v>
      </c>
      <c r="N149" s="6">
        <v>82.146000000000001</v>
      </c>
      <c r="O149" s="6">
        <f>Table1[[#This Row],[elevation_point1]]-Table1[[#This Row],[bed_elevation_dhhn]]+Table1[[#This Row],[sediment_depth_m]]</f>
        <v>0.64600000000000701</v>
      </c>
      <c r="P149" s="6">
        <f>Table1[[#This Row],[sediment_depth_m]]+Table1[[#This Row],[wl_only_unsat]]</f>
        <v>0.46</v>
      </c>
      <c r="Q149" s="6"/>
      <c r="R149" s="10">
        <v>7.0000000000000007E-2</v>
      </c>
      <c r="S149" s="10">
        <v>0.47</v>
      </c>
      <c r="T149" s="6">
        <v>0.14000000000000001</v>
      </c>
      <c r="U149" s="6">
        <v>0.14000000000000001</v>
      </c>
      <c r="V149" s="6">
        <v>0.12</v>
      </c>
      <c r="W149" s="6"/>
      <c r="X149" s="6">
        <f>AVERAGE(Table1[[#This Row],[rep1 (mg/l)]:[rep4 (mg/l)]])</f>
        <v>0.13333333333333333</v>
      </c>
      <c r="Y149" s="6">
        <v>22.6</v>
      </c>
      <c r="Z149" s="6">
        <v>1.6</v>
      </c>
      <c r="AA149" s="6">
        <v>1.6</v>
      </c>
      <c r="AB149" s="6">
        <v>1.4</v>
      </c>
      <c r="AC149" s="6"/>
      <c r="AD149" s="6">
        <f>AVERAGE(Table1[[#This Row],[rep1 (%)]:[rep4 (%)]])</f>
        <v>1.5333333333333332</v>
      </c>
      <c r="AE149" s="10" t="s">
        <v>23</v>
      </c>
      <c r="AG149" s="6">
        <f>(Table1[[#This Row],[idoc_mgl]]-$X$135)/$X$135</f>
        <v>-0.98793727382388419</v>
      </c>
    </row>
    <row r="150" spans="1:33" x14ac:dyDescent="0.35">
      <c r="A150" s="6"/>
      <c r="B150" s="6" t="s">
        <v>62</v>
      </c>
      <c r="C150" s="6"/>
      <c r="D150" s="6"/>
      <c r="E150" s="29">
        <v>474.6</v>
      </c>
      <c r="F150" s="7"/>
      <c r="G150" s="8"/>
      <c r="H150" s="6"/>
      <c r="I150" s="6"/>
      <c r="J150" s="28">
        <v>1</v>
      </c>
      <c r="K150" s="6">
        <f>0.99-Table1[[#This Row],[H_m]]-0.03*(Table1[[#This Row],[dp_position]]-1)</f>
        <v>0.52</v>
      </c>
      <c r="L150" s="6">
        <v>81.96</v>
      </c>
      <c r="M150" s="6">
        <f>Table1[[#This Row],[bed_elevation_dhhn]]-Table1[[#This Row],[sediment_depth_m]]</f>
        <v>81.44</v>
      </c>
      <c r="N150" s="6">
        <v>82.146000000000001</v>
      </c>
      <c r="O150" s="6">
        <f>Table1[[#This Row],[elevation_point1]]-Table1[[#This Row],[bed_elevation_dhhn]]+Table1[[#This Row],[sediment_depth_m]]</f>
        <v>0.70600000000000707</v>
      </c>
      <c r="P150" s="6">
        <f>Table1[[#This Row],[sediment_depth_m]]+Table1[[#This Row],[wl_only_unsat]]</f>
        <v>0.52</v>
      </c>
      <c r="Q150" s="6"/>
      <c r="R150" s="10">
        <v>7.0000000000000007E-2</v>
      </c>
      <c r="S150" s="10">
        <v>0.47</v>
      </c>
      <c r="T150" s="6">
        <v>0.05</v>
      </c>
      <c r="U150" s="6">
        <v>0.06</v>
      </c>
      <c r="V150" s="6">
        <v>0.09</v>
      </c>
      <c r="W150" s="6"/>
      <c r="X150" s="6">
        <f>AVERAGE(Table1[[#This Row],[rep1 (mg/l)]:[rep4 (mg/l)]])</f>
        <v>6.6666666666666666E-2</v>
      </c>
      <c r="Y150" s="6">
        <v>22.1</v>
      </c>
      <c r="Z150" s="6">
        <v>0.6</v>
      </c>
      <c r="AA150" s="6">
        <v>0.7</v>
      </c>
      <c r="AB150" s="6">
        <v>1</v>
      </c>
      <c r="AC150" s="6"/>
      <c r="AD150" s="6">
        <f>AVERAGE(Table1[[#This Row],[rep1 (%)]:[rep4 (%)]])</f>
        <v>0.76666666666666661</v>
      </c>
      <c r="AE150" s="10" t="s">
        <v>23</v>
      </c>
      <c r="AF150" s="10" t="s">
        <v>30</v>
      </c>
      <c r="AG150" s="6">
        <f>(Table1[[#This Row],[idoc_mgl]]-$X$135)/$X$135</f>
        <v>-0.99396863691194215</v>
      </c>
    </row>
    <row r="151" spans="1:33" x14ac:dyDescent="0.35">
      <c r="A151" s="6"/>
      <c r="B151" s="6" t="s">
        <v>63</v>
      </c>
      <c r="C151" s="6"/>
      <c r="D151" s="6"/>
      <c r="E151" s="29">
        <v>474.6</v>
      </c>
      <c r="F151" s="7"/>
      <c r="G151" s="8"/>
      <c r="H151" s="6"/>
      <c r="I151" s="6"/>
      <c r="J151" s="28">
        <v>15</v>
      </c>
      <c r="K151" s="6">
        <f>0.99-Table1[[#This Row],[H_m]]-0.03*(Table1[[#This Row],[dp_position]]-1)</f>
        <v>2.9999999999999971E-2</v>
      </c>
      <c r="L151" s="6">
        <v>81.566999999999993</v>
      </c>
      <c r="M151" s="6">
        <f>Table1[[#This Row],[bed_elevation_dhhn]]-Table1[[#This Row],[sediment_depth_m]]</f>
        <v>81.536999999999992</v>
      </c>
      <c r="N151" s="6">
        <v>82.146000000000001</v>
      </c>
      <c r="O151" s="6">
        <f>Table1[[#This Row],[elevation_point1]]-Table1[[#This Row],[bed_elevation_dhhn]]+Table1[[#This Row],[sediment_depth_m]]</f>
        <v>0.60900000000000776</v>
      </c>
      <c r="P151" s="6">
        <f>Table1[[#This Row],[sediment_depth_m]]+Table1[[#This Row],[wl_only_unsat]]</f>
        <v>2.9999999999999971E-2</v>
      </c>
      <c r="Q151" s="6"/>
      <c r="R151" s="10">
        <v>0.38</v>
      </c>
      <c r="S151" s="10">
        <v>0.54</v>
      </c>
      <c r="T151" s="6">
        <v>4.01</v>
      </c>
      <c r="U151" s="6">
        <v>3.93</v>
      </c>
      <c r="V151" s="6">
        <v>3.41</v>
      </c>
      <c r="W151" s="6"/>
      <c r="X151" s="6">
        <f>AVERAGE(Table1[[#This Row],[rep1 (mg/l)]:[rep4 (mg/l)]])</f>
        <v>3.7833333333333332</v>
      </c>
      <c r="Y151" s="6">
        <v>25.6</v>
      </c>
      <c r="Z151" s="6">
        <v>49.3</v>
      </c>
      <c r="AA151" s="6">
        <v>48.4</v>
      </c>
      <c r="AB151" s="6">
        <v>42</v>
      </c>
      <c r="AC151" s="6"/>
      <c r="AD151" s="6">
        <f>AVERAGE(Table1[[#This Row],[rep1 (%)]:[rep4 (%)]])</f>
        <v>46.566666666666663</v>
      </c>
      <c r="AE151" s="10" t="s">
        <v>23</v>
      </c>
      <c r="AG151" s="6">
        <f>(Table1[[#This Row],[idoc_mgl]]-$X$135)/$X$135</f>
        <v>-0.65772014475271412</v>
      </c>
    </row>
    <row r="152" spans="1:33" x14ac:dyDescent="0.35">
      <c r="A152" s="6"/>
      <c r="B152" s="6" t="s">
        <v>63</v>
      </c>
      <c r="C152" s="6"/>
      <c r="D152" s="6"/>
      <c r="E152" s="29">
        <v>474.6</v>
      </c>
      <c r="F152" s="7"/>
      <c r="G152" s="8"/>
      <c r="H152" s="6"/>
      <c r="I152" s="6"/>
      <c r="J152" s="28">
        <v>13</v>
      </c>
      <c r="K152" s="6">
        <f>0.99-Table1[[#This Row],[H_m]]-0.03*(Table1[[#This Row],[dp_position]]-1)</f>
        <v>8.9999999999999969E-2</v>
      </c>
      <c r="L152" s="6">
        <v>81.566999999999993</v>
      </c>
      <c r="M152" s="6">
        <f>Table1[[#This Row],[bed_elevation_dhhn]]-Table1[[#This Row],[sediment_depth_m]]</f>
        <v>81.47699999999999</v>
      </c>
      <c r="N152" s="6">
        <v>82.146000000000001</v>
      </c>
      <c r="O152" s="6">
        <f>Table1[[#This Row],[elevation_point1]]-Table1[[#This Row],[bed_elevation_dhhn]]+Table1[[#This Row],[sediment_depth_m]]</f>
        <v>0.6690000000000077</v>
      </c>
      <c r="P152" s="6">
        <f>Table1[[#This Row],[sediment_depth_m]]+Table1[[#This Row],[wl_only_unsat]]</f>
        <v>8.9999999999999969E-2</v>
      </c>
      <c r="Q152" s="6"/>
      <c r="R152" s="10">
        <v>0.38</v>
      </c>
      <c r="S152" s="10">
        <v>0.54</v>
      </c>
      <c r="T152" s="6">
        <v>1.29</v>
      </c>
      <c r="U152" s="6">
        <v>1.46</v>
      </c>
      <c r="V152" s="6">
        <v>1.3</v>
      </c>
      <c r="W152" s="6"/>
      <c r="X152" s="6">
        <f>AVERAGE(Table1[[#This Row],[rep1 (mg/l)]:[rep4 (mg/l)]])</f>
        <v>1.3499999999999999</v>
      </c>
      <c r="Y152" s="10">
        <v>25</v>
      </c>
      <c r="Z152" s="6">
        <v>15.7</v>
      </c>
      <c r="AA152" s="6">
        <v>17.899999999999999</v>
      </c>
      <c r="AB152" s="6">
        <v>16.100000000000001</v>
      </c>
      <c r="AC152" s="6"/>
      <c r="AD152" s="6">
        <f>AVERAGE(Table1[[#This Row],[rep1 (%)]:[rep4 (%)]])</f>
        <v>16.566666666666666</v>
      </c>
      <c r="AE152" s="10" t="s">
        <v>23</v>
      </c>
      <c r="AG152" s="6">
        <f>(Table1[[#This Row],[idoc_mgl]]-$X$135)/$X$135</f>
        <v>-0.8778648974668275</v>
      </c>
    </row>
    <row r="153" spans="1:33" x14ac:dyDescent="0.35">
      <c r="A153" s="6"/>
      <c r="B153" s="6" t="s">
        <v>63</v>
      </c>
      <c r="C153" s="6"/>
      <c r="D153" s="6"/>
      <c r="E153" s="29">
        <v>474.6</v>
      </c>
      <c r="F153" s="7"/>
      <c r="G153" s="8"/>
      <c r="H153" s="6"/>
      <c r="I153" s="6"/>
      <c r="J153" s="28">
        <v>11</v>
      </c>
      <c r="K153" s="6">
        <f>0.99-Table1[[#This Row],[H_m]]-0.03*(Table1[[#This Row],[dp_position]]-1)</f>
        <v>0.14999999999999997</v>
      </c>
      <c r="L153" s="6">
        <v>81.566999999999993</v>
      </c>
      <c r="M153" s="6">
        <f>Table1[[#This Row],[bed_elevation_dhhn]]-Table1[[#This Row],[sediment_depth_m]]</f>
        <v>81.416999999999987</v>
      </c>
      <c r="N153" s="6">
        <v>82.146000000000001</v>
      </c>
      <c r="O153" s="6">
        <f>Table1[[#This Row],[elevation_point1]]-Table1[[#This Row],[bed_elevation_dhhn]]+Table1[[#This Row],[sediment_depth_m]]</f>
        <v>0.72900000000000764</v>
      </c>
      <c r="P153" s="6">
        <f>Table1[[#This Row],[sediment_depth_m]]+Table1[[#This Row],[wl_only_unsat]]</f>
        <v>0.14999999999999997</v>
      </c>
      <c r="Q153" s="6"/>
      <c r="R153" s="10">
        <v>0.38</v>
      </c>
      <c r="S153" s="10">
        <v>0.54</v>
      </c>
      <c r="T153" s="6">
        <v>0.8</v>
      </c>
      <c r="U153" s="6">
        <v>0.48</v>
      </c>
      <c r="V153" s="6">
        <v>0.62</v>
      </c>
      <c r="W153" s="6"/>
      <c r="X153" s="6">
        <f>AVERAGE(Table1[[#This Row],[rep1 (mg/l)]:[rep4 (mg/l)]])</f>
        <v>0.6333333333333333</v>
      </c>
      <c r="Y153" s="10">
        <v>25.4</v>
      </c>
      <c r="Z153" s="6">
        <v>9.6999999999999993</v>
      </c>
      <c r="AA153" s="6">
        <v>12.1</v>
      </c>
      <c r="AB153" s="6">
        <v>7.6</v>
      </c>
      <c r="AC153" s="6"/>
      <c r="AD153" s="6">
        <f>AVERAGE(Table1[[#This Row],[rep1 (%)]:[rep4 (%)]])</f>
        <v>9.7999999999999989</v>
      </c>
      <c r="AE153" s="10" t="s">
        <v>23</v>
      </c>
      <c r="AG153" s="6">
        <f>(Table1[[#This Row],[idoc_mgl]]-$X$135)/$X$135</f>
        <v>-0.94270205066345003</v>
      </c>
    </row>
    <row r="154" spans="1:33" x14ac:dyDescent="0.35">
      <c r="A154" s="6"/>
      <c r="B154" s="6" t="s">
        <v>63</v>
      </c>
      <c r="C154" s="6"/>
      <c r="D154" s="6"/>
      <c r="E154" s="29">
        <v>474.6</v>
      </c>
      <c r="F154" s="7"/>
      <c r="G154" s="8"/>
      <c r="H154" s="6"/>
      <c r="I154" s="6"/>
      <c r="J154" s="28">
        <v>9</v>
      </c>
      <c r="K154" s="6">
        <f>0.99-Table1[[#This Row],[H_m]]-0.03*(Table1[[#This Row],[dp_position]]-1)</f>
        <v>0.20999999999999996</v>
      </c>
      <c r="L154" s="6">
        <v>81.566999999999993</v>
      </c>
      <c r="M154" s="6">
        <f>Table1[[#This Row],[bed_elevation_dhhn]]-Table1[[#This Row],[sediment_depth_m]]</f>
        <v>81.356999999999999</v>
      </c>
      <c r="N154" s="6">
        <v>82.146000000000001</v>
      </c>
      <c r="O154" s="6">
        <f>Table1[[#This Row],[elevation_point1]]-Table1[[#This Row],[bed_elevation_dhhn]]+Table1[[#This Row],[sediment_depth_m]]</f>
        <v>0.7890000000000077</v>
      </c>
      <c r="P154" s="6">
        <f>Table1[[#This Row],[sediment_depth_m]]+Table1[[#This Row],[wl_only_unsat]]</f>
        <v>0.20999999999999996</v>
      </c>
      <c r="Q154" s="6"/>
      <c r="R154" s="10">
        <v>0.38</v>
      </c>
      <c r="S154" s="10">
        <v>0.54</v>
      </c>
      <c r="T154" s="6">
        <v>0.51</v>
      </c>
      <c r="U154" s="6">
        <v>0.72</v>
      </c>
      <c r="V154" s="6">
        <v>0.65</v>
      </c>
      <c r="W154" s="6"/>
      <c r="X154" s="6">
        <f>AVERAGE(Table1[[#This Row],[rep1 (mg/l)]:[rep4 (mg/l)]])</f>
        <v>0.62666666666666659</v>
      </c>
      <c r="Y154" s="10">
        <v>24.8</v>
      </c>
      <c r="Z154" s="6">
        <v>6.1</v>
      </c>
      <c r="AA154" s="6">
        <v>9</v>
      </c>
      <c r="AB154" s="6">
        <v>7.9</v>
      </c>
      <c r="AC154" s="6"/>
      <c r="AD154" s="6">
        <f>AVERAGE(Table1[[#This Row],[rep1 (%)]:[rep4 (%)]])</f>
        <v>7.666666666666667</v>
      </c>
      <c r="AE154" s="10" t="s">
        <v>23</v>
      </c>
      <c r="AG154" s="6">
        <f>(Table1[[#This Row],[idoc_mgl]]-$X$135)/$X$135</f>
        <v>-0.94330518697225574</v>
      </c>
    </row>
    <row r="155" spans="1:33" x14ac:dyDescent="0.35">
      <c r="A155" s="6"/>
      <c r="B155" s="6" t="s">
        <v>63</v>
      </c>
      <c r="C155" s="6"/>
      <c r="D155" s="6"/>
      <c r="E155" s="29">
        <v>474.6</v>
      </c>
      <c r="F155" s="7"/>
      <c r="G155" s="8"/>
      <c r="H155" s="6"/>
      <c r="I155" s="6"/>
      <c r="J155" s="28">
        <v>7</v>
      </c>
      <c r="K155" s="6">
        <f>0.99-Table1[[#This Row],[H_m]]-0.03*(Table1[[#This Row],[dp_position]]-1)</f>
        <v>0.26999999999999996</v>
      </c>
      <c r="L155" s="6">
        <v>81.566999999999993</v>
      </c>
      <c r="M155" s="6">
        <f>Table1[[#This Row],[bed_elevation_dhhn]]-Table1[[#This Row],[sediment_depth_m]]</f>
        <v>81.296999999999997</v>
      </c>
      <c r="N155" s="6">
        <v>82.146000000000001</v>
      </c>
      <c r="O155" s="6">
        <f>Table1[[#This Row],[elevation_point1]]-Table1[[#This Row],[bed_elevation_dhhn]]+Table1[[#This Row],[sediment_depth_m]]</f>
        <v>0.84900000000000775</v>
      </c>
      <c r="P155" s="6">
        <f>Table1[[#This Row],[sediment_depth_m]]+Table1[[#This Row],[wl_only_unsat]]</f>
        <v>0.26999999999999996</v>
      </c>
      <c r="Q155" s="6"/>
      <c r="R155" s="10">
        <v>0.38</v>
      </c>
      <c r="S155" s="10">
        <v>0.54</v>
      </c>
      <c r="T155" s="6">
        <v>1.23</v>
      </c>
      <c r="U155" s="6">
        <v>1.54</v>
      </c>
      <c r="V155" s="6">
        <v>1.55</v>
      </c>
      <c r="W155" s="6"/>
      <c r="X155" s="6">
        <f>AVERAGE(Table1[[#This Row],[rep1 (mg/l)]:[rep4 (mg/l)]])</f>
        <v>1.4400000000000002</v>
      </c>
      <c r="Y155" s="10">
        <v>24.6</v>
      </c>
      <c r="Z155" s="6">
        <v>14.8</v>
      </c>
      <c r="AA155" s="6">
        <v>18.600000000000001</v>
      </c>
      <c r="AB155" s="6">
        <v>18.899999999999999</v>
      </c>
      <c r="AC155" s="6"/>
      <c r="AD155" s="6">
        <f>AVERAGE(Table1[[#This Row],[rep1 (%)]:[rep4 (%)]])</f>
        <v>17.433333333333334</v>
      </c>
      <c r="AE155" s="10" t="s">
        <v>23</v>
      </c>
      <c r="AG155" s="6">
        <f>(Table1[[#This Row],[idoc_mgl]]-$X$135)/$X$135</f>
        <v>-0.86972255729794934</v>
      </c>
    </row>
    <row r="156" spans="1:33" x14ac:dyDescent="0.35">
      <c r="A156" s="27"/>
      <c r="B156" s="6" t="s">
        <v>63</v>
      </c>
      <c r="C156" s="27"/>
      <c r="D156" s="27"/>
      <c r="E156" s="29">
        <v>474.6</v>
      </c>
      <c r="F156" s="30"/>
      <c r="G156" s="11"/>
      <c r="H156" s="27"/>
      <c r="I156" s="27"/>
      <c r="J156" s="31">
        <v>5</v>
      </c>
      <c r="K156" s="27">
        <f>0.99-Table1[[#This Row],[H_m]]-0.03*(Table1[[#This Row],[dp_position]]-1)</f>
        <v>0.32999999999999996</v>
      </c>
      <c r="L156" s="6">
        <v>81.566999999999993</v>
      </c>
      <c r="M156" s="27">
        <f>Table1[[#This Row],[bed_elevation_dhhn]]-Table1[[#This Row],[sediment_depth_m]]</f>
        <v>81.236999999999995</v>
      </c>
      <c r="N156" s="6">
        <v>82.146000000000001</v>
      </c>
      <c r="O156" s="6">
        <f>Table1[[#This Row],[elevation_point1]]-Table1[[#This Row],[bed_elevation_dhhn]]+Table1[[#This Row],[sediment_depth_m]]</f>
        <v>0.90900000000000769</v>
      </c>
      <c r="P156" s="6">
        <f>Table1[[#This Row],[sediment_depth_m]]+Table1[[#This Row],[wl_only_unsat]]</f>
        <v>0.32999999999999996</v>
      </c>
      <c r="Q156" s="6"/>
      <c r="R156" s="10">
        <v>0.38</v>
      </c>
      <c r="S156" s="10">
        <v>0.54</v>
      </c>
      <c r="T156" s="6">
        <v>0.16</v>
      </c>
      <c r="U156" s="6">
        <v>0.12</v>
      </c>
      <c r="V156" s="6">
        <v>0.11</v>
      </c>
      <c r="W156" s="6"/>
      <c r="X156" s="6">
        <f>AVERAGE(Table1[[#This Row],[rep1 (mg/l)]:[rep4 (mg/l)]])</f>
        <v>0.13</v>
      </c>
      <c r="Y156" s="10">
        <v>23.3</v>
      </c>
      <c r="Z156" s="6">
        <v>1.9</v>
      </c>
      <c r="AA156" s="6">
        <v>1.4</v>
      </c>
      <c r="AB156" s="6">
        <v>1.3</v>
      </c>
      <c r="AC156" s="6"/>
      <c r="AD156" s="6">
        <f>AVERAGE(Table1[[#This Row],[rep1 (%)]:[rep4 (%)]])</f>
        <v>1.5333333333333332</v>
      </c>
      <c r="AE156" s="10" t="s">
        <v>23</v>
      </c>
      <c r="AF156" s="19"/>
      <c r="AG156" s="6">
        <f>(Table1[[#This Row],[idoc_mgl]]-$X$135)/$X$135</f>
        <v>-0.98823884197828704</v>
      </c>
    </row>
    <row r="157" spans="1:33" s="19" customFormat="1" x14ac:dyDescent="0.35">
      <c r="A157" s="27"/>
      <c r="B157" s="6" t="s">
        <v>63</v>
      </c>
      <c r="C157" s="27"/>
      <c r="D157" s="27"/>
      <c r="E157" s="29">
        <v>474.6</v>
      </c>
      <c r="F157" s="30"/>
      <c r="G157" s="11"/>
      <c r="H157" s="27"/>
      <c r="I157" s="27"/>
      <c r="J157" s="31">
        <v>3</v>
      </c>
      <c r="K157" s="27">
        <f>0.99-Table1[[#This Row],[H_m]]-0.03*(Table1[[#This Row],[dp_position]]-1)</f>
        <v>0.38999999999999996</v>
      </c>
      <c r="L157" s="6">
        <v>81.566999999999993</v>
      </c>
      <c r="M157" s="27">
        <f>Table1[[#This Row],[bed_elevation_dhhn]]-Table1[[#This Row],[sediment_depth_m]]</f>
        <v>81.176999999999992</v>
      </c>
      <c r="N157" s="6">
        <v>82.146000000000001</v>
      </c>
      <c r="O157" s="6">
        <f>Table1[[#This Row],[elevation_point1]]-Table1[[#This Row],[bed_elevation_dhhn]]+Table1[[#This Row],[sediment_depth_m]]</f>
        <v>0.96900000000000763</v>
      </c>
      <c r="P157" s="6">
        <f>Table1[[#This Row],[sediment_depth_m]]+Table1[[#This Row],[wl_only_unsat]]</f>
        <v>0.38999999999999996</v>
      </c>
      <c r="Q157" s="6"/>
      <c r="R157" s="10">
        <v>0.38</v>
      </c>
      <c r="S157" s="10">
        <v>0.54</v>
      </c>
      <c r="T157" s="6">
        <v>0.02</v>
      </c>
      <c r="U157" s="6">
        <v>0.03</v>
      </c>
      <c r="V157" s="6">
        <v>0.03</v>
      </c>
      <c r="W157" s="6"/>
      <c r="X157" s="6">
        <f>AVERAGE(Table1[[#This Row],[rep1 (mg/l)]:[rep4 (mg/l)]])</f>
        <v>2.6666666666666668E-2</v>
      </c>
      <c r="Y157" s="10">
        <v>22.1</v>
      </c>
      <c r="Z157" s="6">
        <v>0.2</v>
      </c>
      <c r="AA157" s="6">
        <v>0.3</v>
      </c>
      <c r="AB157" s="6">
        <v>0.4</v>
      </c>
      <c r="AC157" s="6"/>
      <c r="AD157" s="6">
        <f>AVERAGE(Table1[[#This Row],[rep1 (%)]:[rep4 (%)]])</f>
        <v>0.3</v>
      </c>
      <c r="AE157" s="10" t="s">
        <v>23</v>
      </c>
      <c r="AG157" s="6">
        <f>(Table1[[#This Row],[idoc_mgl]]-$X$135)/$X$135</f>
        <v>-0.99758745476477684</v>
      </c>
    </row>
    <row r="158" spans="1:33" s="19" customFormat="1" x14ac:dyDescent="0.35">
      <c r="A158" s="27"/>
      <c r="B158" s="6" t="s">
        <v>63</v>
      </c>
      <c r="C158" s="27"/>
      <c r="D158" s="27"/>
      <c r="E158" s="29">
        <v>474.6</v>
      </c>
      <c r="F158" s="30"/>
      <c r="G158" s="11"/>
      <c r="H158" s="27"/>
      <c r="I158" s="27"/>
      <c r="J158" s="31">
        <v>1</v>
      </c>
      <c r="K158" s="27">
        <f>0.99-Table1[[#This Row],[H_m]]-0.03*(Table1[[#This Row],[dp_position]]-1)</f>
        <v>0.44999999999999996</v>
      </c>
      <c r="L158" s="6">
        <v>81.566999999999993</v>
      </c>
      <c r="M158" s="27">
        <f>Table1[[#This Row],[bed_elevation_dhhn]]-Table1[[#This Row],[sediment_depth_m]]</f>
        <v>81.11699999999999</v>
      </c>
      <c r="N158" s="6">
        <v>82.146000000000001</v>
      </c>
      <c r="O158" s="6">
        <f>Table1[[#This Row],[elevation_point1]]-Table1[[#This Row],[bed_elevation_dhhn]]+Table1[[#This Row],[sediment_depth_m]]</f>
        <v>1.0290000000000077</v>
      </c>
      <c r="P158" s="6">
        <f>Table1[[#This Row],[sediment_depth_m]]+Table1[[#This Row],[wl_only_unsat]]</f>
        <v>0.44999999999999996</v>
      </c>
      <c r="Q158" s="6"/>
      <c r="R158" s="10">
        <v>0.38</v>
      </c>
      <c r="S158" s="10">
        <v>0.54</v>
      </c>
      <c r="T158" s="6">
        <v>0.01</v>
      </c>
      <c r="U158" s="6">
        <v>0.01</v>
      </c>
      <c r="V158" s="6">
        <v>0.01</v>
      </c>
      <c r="W158" s="6"/>
      <c r="X158" s="6">
        <f>AVERAGE(Table1[[#This Row],[rep1 (mg/l)]:[rep4 (mg/l)]])</f>
        <v>0.01</v>
      </c>
      <c r="Y158" s="10">
        <v>22.2</v>
      </c>
      <c r="Z158" s="6">
        <v>0.1</v>
      </c>
      <c r="AA158" s="6">
        <v>0.1</v>
      </c>
      <c r="AB158" s="6">
        <v>0.1</v>
      </c>
      <c r="AC158" s="6"/>
      <c r="AD158" s="6">
        <f>AVERAGE(Table1[[#This Row],[rep1 (%)]:[rep4 (%)]])</f>
        <v>0.10000000000000002</v>
      </c>
      <c r="AE158" s="10" t="s">
        <v>23</v>
      </c>
      <c r="AG158" s="6">
        <f>(Table1[[#This Row],[idoc_mgl]]-$X$135)/$X$135</f>
        <v>-0.99909529553679133</v>
      </c>
    </row>
    <row r="159" spans="1:33" s="19" customFormat="1" x14ac:dyDescent="0.35">
      <c r="A159" s="27"/>
      <c r="B159" s="6" t="s">
        <v>64</v>
      </c>
      <c r="C159" s="27"/>
      <c r="D159" s="27"/>
      <c r="E159" s="29">
        <v>474.6</v>
      </c>
      <c r="F159" s="30"/>
      <c r="G159" s="11"/>
      <c r="H159" s="27"/>
      <c r="I159" s="27"/>
      <c r="J159" s="31">
        <v>14</v>
      </c>
      <c r="K159" s="27">
        <f>0.99-Table1[[#This Row],[H_m]]-0.03*(Table1[[#This Row],[dp_position]]-1)</f>
        <v>2.0000000000000018E-2</v>
      </c>
      <c r="L159" s="27">
        <v>81.441000000000003</v>
      </c>
      <c r="M159" s="27">
        <f>Table1[[#This Row],[bed_elevation_dhhn]]-Table1[[#This Row],[sediment_depth_m]]</f>
        <v>81.421000000000006</v>
      </c>
      <c r="N159" s="6">
        <v>82.146000000000001</v>
      </c>
      <c r="O159" s="6">
        <f>Table1[[#This Row],[elevation_point1]]-Table1[[#This Row],[bed_elevation_dhhn]]+Table1[[#This Row],[sediment_depth_m]]</f>
        <v>0.72499999999999831</v>
      </c>
      <c r="P159" s="6">
        <f>Table1[[#This Row],[sediment_depth_m]]+Table1[[#This Row],[wl_only_unsat]]</f>
        <v>2.0000000000000018E-2</v>
      </c>
      <c r="Q159" s="6"/>
      <c r="R159" s="10">
        <v>0.56999999999999995</v>
      </c>
      <c r="S159" s="10">
        <v>0.57999999999999996</v>
      </c>
      <c r="T159" s="6">
        <v>7.34</v>
      </c>
      <c r="U159" s="6">
        <v>7.54</v>
      </c>
      <c r="V159" s="6">
        <v>7.37</v>
      </c>
      <c r="W159" s="6"/>
      <c r="X159" s="6">
        <f>AVERAGE(Table1[[#This Row],[rep1 (mg/l)]:[rep4 (mg/l)]])</f>
        <v>7.416666666666667</v>
      </c>
      <c r="Y159" s="10">
        <v>26</v>
      </c>
      <c r="Z159" s="6">
        <v>90.7</v>
      </c>
      <c r="AA159" s="6">
        <v>92.9</v>
      </c>
      <c r="AB159" s="6">
        <v>89.3</v>
      </c>
      <c r="AC159" s="6"/>
      <c r="AD159" s="6">
        <f>AVERAGE(Table1[[#This Row],[rep1 (%)]:[rep4 (%)]])</f>
        <v>90.966666666666683</v>
      </c>
      <c r="AE159" s="10" t="s">
        <v>23</v>
      </c>
      <c r="AG159" s="6">
        <f>(Table1[[#This Row],[idoc_mgl]]-$X$135)/$X$135</f>
        <v>-0.32901085645355843</v>
      </c>
    </row>
    <row r="160" spans="1:33" s="19" customFormat="1" x14ac:dyDescent="0.35">
      <c r="A160" s="27"/>
      <c r="B160" s="6" t="s">
        <v>64</v>
      </c>
      <c r="C160" s="27"/>
      <c r="D160" s="27"/>
      <c r="E160" s="29">
        <v>474.6</v>
      </c>
      <c r="F160" s="30"/>
      <c r="G160" s="11"/>
      <c r="H160" s="27"/>
      <c r="I160" s="27"/>
      <c r="J160" s="31">
        <v>13</v>
      </c>
      <c r="K160" s="27">
        <f>0.99-Table1[[#This Row],[H_m]]-0.03*(Table1[[#This Row],[dp_position]]-1)</f>
        <v>5.0000000000000044E-2</v>
      </c>
      <c r="L160" s="27">
        <v>81.441000000000003</v>
      </c>
      <c r="M160" s="27">
        <f>Table1[[#This Row],[bed_elevation_dhhn]]-Table1[[#This Row],[sediment_depth_m]]</f>
        <v>81.391000000000005</v>
      </c>
      <c r="N160" s="6">
        <v>82.146000000000001</v>
      </c>
      <c r="O160" s="6">
        <f>Table1[[#This Row],[elevation_point1]]-Table1[[#This Row],[bed_elevation_dhhn]]+Table1[[#This Row],[sediment_depth_m]]</f>
        <v>0.75499999999999834</v>
      </c>
      <c r="P160" s="6">
        <f>Table1[[#This Row],[sediment_depth_m]]+Table1[[#This Row],[wl_only_unsat]]</f>
        <v>5.0000000000000044E-2</v>
      </c>
      <c r="Q160" s="6"/>
      <c r="R160" s="10">
        <v>0.56999999999999995</v>
      </c>
      <c r="S160" s="10">
        <v>0.57999999999999996</v>
      </c>
      <c r="T160" s="6">
        <v>4.51</v>
      </c>
      <c r="U160" s="6">
        <v>4.7300000000000004</v>
      </c>
      <c r="V160" s="6">
        <v>3.59</v>
      </c>
      <c r="W160" s="6">
        <v>3.6</v>
      </c>
      <c r="X160" s="6">
        <f>AVERAGE(Table1[[#This Row],[rep1 (mg/l)]:[rep4 (mg/l)]])</f>
        <v>4.1074999999999999</v>
      </c>
      <c r="Y160" s="10">
        <v>25.1</v>
      </c>
      <c r="Z160" s="6">
        <v>54.9</v>
      </c>
      <c r="AA160" s="6">
        <v>57</v>
      </c>
      <c r="AB160" s="6">
        <v>43.8</v>
      </c>
      <c r="AC160" s="6">
        <v>44.2</v>
      </c>
      <c r="AD160" s="6">
        <f>AVERAGE(Table1[[#This Row],[rep1 (%)]:[rep4 (%)]])</f>
        <v>49.974999999999994</v>
      </c>
      <c r="AE160" s="10" t="s">
        <v>23</v>
      </c>
      <c r="AG160" s="6">
        <f>(Table1[[#This Row],[idoc_mgl]]-$X$135)/$X$135</f>
        <v>-0.62839264173703258</v>
      </c>
    </row>
    <row r="161" spans="1:33" s="19" customFormat="1" x14ac:dyDescent="0.35">
      <c r="A161" s="27"/>
      <c r="B161" s="6" t="s">
        <v>64</v>
      </c>
      <c r="C161" s="27"/>
      <c r="D161" s="27"/>
      <c r="E161" s="29">
        <v>474.6</v>
      </c>
      <c r="F161" s="30"/>
      <c r="G161" s="11"/>
      <c r="H161" s="27"/>
      <c r="I161" s="27"/>
      <c r="J161" s="31">
        <v>11</v>
      </c>
      <c r="K161" s="27">
        <f>0.99-Table1[[#This Row],[H_m]]-0.03*(Table1[[#This Row],[dp_position]]-1)</f>
        <v>0.11000000000000004</v>
      </c>
      <c r="L161" s="27">
        <v>81.441000000000003</v>
      </c>
      <c r="M161" s="27">
        <f>Table1[[#This Row],[bed_elevation_dhhn]]-Table1[[#This Row],[sediment_depth_m]]</f>
        <v>81.331000000000003</v>
      </c>
      <c r="N161" s="6">
        <v>82.146000000000001</v>
      </c>
      <c r="O161" s="6">
        <f>Table1[[#This Row],[elevation_point1]]-Table1[[#This Row],[bed_elevation_dhhn]]+Table1[[#This Row],[sediment_depth_m]]</f>
        <v>0.81499999999999839</v>
      </c>
      <c r="P161" s="6">
        <f>Table1[[#This Row],[sediment_depth_m]]+Table1[[#This Row],[wl_only_unsat]]</f>
        <v>0.11000000000000004</v>
      </c>
      <c r="Q161" s="6"/>
      <c r="R161" s="10">
        <v>0.56999999999999995</v>
      </c>
      <c r="S161" s="10">
        <v>0.57999999999999996</v>
      </c>
      <c r="T161" s="6">
        <v>0.56999999999999995</v>
      </c>
      <c r="U161" s="6">
        <v>0.68</v>
      </c>
      <c r="V161" s="6">
        <v>0.49</v>
      </c>
      <c r="W161" s="6">
        <v>0.34</v>
      </c>
      <c r="X161" s="6">
        <f>AVERAGE(Table1[[#This Row],[rep1 (mg/l)]:[rep4 (mg/l)]])</f>
        <v>0.52</v>
      </c>
      <c r="Y161" s="10">
        <v>25.1</v>
      </c>
      <c r="Z161" s="6">
        <v>7</v>
      </c>
      <c r="AA161" s="6">
        <v>8.3000000000000007</v>
      </c>
      <c r="AB161" s="6">
        <v>6.1</v>
      </c>
      <c r="AC161" s="6">
        <v>9.1</v>
      </c>
      <c r="AD161" s="6">
        <f>AVERAGE(Table1[[#This Row],[rep1 (%)]:[rep4 (%)]])</f>
        <v>7.625</v>
      </c>
      <c r="AE161" s="10" t="s">
        <v>23</v>
      </c>
      <c r="AG161" s="6">
        <f>(Table1[[#This Row],[idoc_mgl]]-$X$135)/$X$135</f>
        <v>-0.95295536791314839</v>
      </c>
    </row>
    <row r="162" spans="1:33" s="19" customFormat="1" x14ac:dyDescent="0.35">
      <c r="A162" s="27"/>
      <c r="B162" s="6" t="s">
        <v>64</v>
      </c>
      <c r="C162" s="27"/>
      <c r="D162" s="27"/>
      <c r="E162" s="29">
        <v>474.6</v>
      </c>
      <c r="F162" s="30"/>
      <c r="G162" s="11"/>
      <c r="H162" s="27"/>
      <c r="I162" s="27"/>
      <c r="J162" s="31">
        <v>9</v>
      </c>
      <c r="K162" s="27">
        <f>0.99-Table1[[#This Row],[H_m]]-0.03*(Table1[[#This Row],[dp_position]]-1)</f>
        <v>0.17000000000000004</v>
      </c>
      <c r="L162" s="27">
        <v>81.441000000000003</v>
      </c>
      <c r="M162" s="27">
        <f>Table1[[#This Row],[bed_elevation_dhhn]]-Table1[[#This Row],[sediment_depth_m]]</f>
        <v>81.271000000000001</v>
      </c>
      <c r="N162" s="6">
        <v>82.146000000000001</v>
      </c>
      <c r="O162" s="6">
        <f>Table1[[#This Row],[elevation_point1]]-Table1[[#This Row],[bed_elevation_dhhn]]+Table1[[#This Row],[sediment_depth_m]]</f>
        <v>0.87499999999999833</v>
      </c>
      <c r="P162" s="6">
        <f>Table1[[#This Row],[sediment_depth_m]]+Table1[[#This Row],[wl_only_unsat]]</f>
        <v>0.17000000000000004</v>
      </c>
      <c r="Q162" s="6"/>
      <c r="R162" s="10">
        <v>0.56999999999999995</v>
      </c>
      <c r="S162" s="10">
        <v>0.57999999999999996</v>
      </c>
      <c r="T162" s="6">
        <v>0.12</v>
      </c>
      <c r="U162" s="6">
        <v>0.12</v>
      </c>
      <c r="V162" s="6">
        <v>0.11</v>
      </c>
      <c r="W162" s="6"/>
      <c r="X162" s="6">
        <f>AVERAGE(Table1[[#This Row],[rep1 (mg/l)]:[rep4 (mg/l)]])</f>
        <v>0.11666666666666665</v>
      </c>
      <c r="Y162" s="10">
        <v>25.1</v>
      </c>
      <c r="Z162" s="6">
        <v>1.6</v>
      </c>
      <c r="AA162" s="6">
        <v>1.6</v>
      </c>
      <c r="AB162" s="6">
        <v>1.4</v>
      </c>
      <c r="AC162" s="6"/>
      <c r="AD162" s="6">
        <f>AVERAGE(Table1[[#This Row],[rep1 (%)]:[rep4 (%)]])</f>
        <v>1.5333333333333332</v>
      </c>
      <c r="AE162" s="10" t="s">
        <v>23</v>
      </c>
      <c r="AG162" s="6">
        <f>(Table1[[#This Row],[idoc_mgl]]-$X$135)/$X$135</f>
        <v>-0.98944511459589868</v>
      </c>
    </row>
    <row r="163" spans="1:33" s="19" customFormat="1" x14ac:dyDescent="0.35">
      <c r="A163" s="27"/>
      <c r="B163" s="6" t="s">
        <v>64</v>
      </c>
      <c r="C163" s="27"/>
      <c r="D163" s="27"/>
      <c r="E163" s="29">
        <v>474.6</v>
      </c>
      <c r="F163" s="30"/>
      <c r="G163" s="11"/>
      <c r="H163" s="27"/>
      <c r="I163" s="27"/>
      <c r="J163" s="31">
        <v>7</v>
      </c>
      <c r="K163" s="27">
        <f>0.99-Table1[[#This Row],[H_m]]-0.03*(Table1[[#This Row],[dp_position]]-1)</f>
        <v>0.23000000000000004</v>
      </c>
      <c r="L163" s="27">
        <v>81.441000000000003</v>
      </c>
      <c r="M163" s="27">
        <f>Table1[[#This Row],[bed_elevation_dhhn]]-Table1[[#This Row],[sediment_depth_m]]</f>
        <v>81.210999999999999</v>
      </c>
      <c r="N163" s="6">
        <v>82.146000000000001</v>
      </c>
      <c r="O163" s="6">
        <f>Table1[[#This Row],[elevation_point1]]-Table1[[#This Row],[bed_elevation_dhhn]]+Table1[[#This Row],[sediment_depth_m]]</f>
        <v>0.93499999999999828</v>
      </c>
      <c r="P163" s="6">
        <f>Table1[[#This Row],[sediment_depth_m]]+Table1[[#This Row],[wl_only_unsat]]</f>
        <v>0.23000000000000004</v>
      </c>
      <c r="Q163" s="6"/>
      <c r="R163" s="10">
        <v>0.56999999999999995</v>
      </c>
      <c r="S163" s="10">
        <v>0.57999999999999996</v>
      </c>
      <c r="T163" s="6">
        <v>0.09</v>
      </c>
      <c r="U163" s="6">
        <v>0.1</v>
      </c>
      <c r="V163" s="6">
        <v>0.1</v>
      </c>
      <c r="W163" s="6"/>
      <c r="X163" s="6">
        <f>AVERAGE(Table1[[#This Row],[rep1 (mg/l)]:[rep4 (mg/l)]])</f>
        <v>9.6666666666666679E-2</v>
      </c>
      <c r="Y163" s="10">
        <v>25.3</v>
      </c>
      <c r="Z163" s="6">
        <v>1.1000000000000001</v>
      </c>
      <c r="AA163" s="6">
        <v>1.2</v>
      </c>
      <c r="AB163" s="6">
        <v>1.2</v>
      </c>
      <c r="AC163" s="6"/>
      <c r="AD163" s="6">
        <f>AVERAGE(Table1[[#This Row],[rep1 (%)]:[rep4 (%)]])</f>
        <v>1.1666666666666667</v>
      </c>
      <c r="AE163" s="10" t="s">
        <v>23</v>
      </c>
      <c r="AG163" s="6">
        <f>(Table1[[#This Row],[idoc_mgl]]-$X$135)/$X$135</f>
        <v>-0.99125452352231613</v>
      </c>
    </row>
    <row r="164" spans="1:33" s="19" customFormat="1" x14ac:dyDescent="0.35">
      <c r="A164" s="27"/>
      <c r="B164" s="6" t="s">
        <v>64</v>
      </c>
      <c r="C164" s="27"/>
      <c r="D164" s="27"/>
      <c r="E164" s="29">
        <v>474.6</v>
      </c>
      <c r="F164" s="30"/>
      <c r="G164" s="11"/>
      <c r="H164" s="27"/>
      <c r="I164" s="27"/>
      <c r="J164" s="31">
        <v>5</v>
      </c>
      <c r="K164" s="27">
        <f>0.99-Table1[[#This Row],[H_m]]-0.03*(Table1[[#This Row],[dp_position]]-1)</f>
        <v>0.29000000000000004</v>
      </c>
      <c r="L164" s="27">
        <v>81.441000000000003</v>
      </c>
      <c r="M164" s="27">
        <f>Table1[[#This Row],[bed_elevation_dhhn]]-Table1[[#This Row],[sediment_depth_m]]</f>
        <v>81.150999999999996</v>
      </c>
      <c r="N164" s="6">
        <v>82.146000000000001</v>
      </c>
      <c r="O164" s="6">
        <f>Table1[[#This Row],[elevation_point1]]-Table1[[#This Row],[bed_elevation_dhhn]]+Table1[[#This Row],[sediment_depth_m]]</f>
        <v>0.99499999999999833</v>
      </c>
      <c r="P164" s="6">
        <f>Table1[[#This Row],[sediment_depth_m]]+Table1[[#This Row],[wl_only_unsat]]</f>
        <v>0.29000000000000004</v>
      </c>
      <c r="Q164" s="6"/>
      <c r="R164" s="10">
        <v>0.56999999999999995</v>
      </c>
      <c r="S164" s="10">
        <v>0.57999999999999996</v>
      </c>
      <c r="T164" s="6">
        <v>0.09</v>
      </c>
      <c r="U164" s="6">
        <v>0.09</v>
      </c>
      <c r="V164" s="6">
        <v>7.0000000000000007E-2</v>
      </c>
      <c r="W164" s="6"/>
      <c r="X164" s="6">
        <f>AVERAGE(Table1[[#This Row],[rep1 (mg/l)]:[rep4 (mg/l)]])</f>
        <v>8.3333333333333329E-2</v>
      </c>
      <c r="Y164" s="10">
        <v>25.1</v>
      </c>
      <c r="Z164" s="6">
        <v>1.1000000000000001</v>
      </c>
      <c r="AA164" s="6">
        <v>1.1000000000000001</v>
      </c>
      <c r="AB164" s="6">
        <v>1</v>
      </c>
      <c r="AC164" s="6"/>
      <c r="AD164" s="6">
        <f>AVERAGE(Table1[[#This Row],[rep1 (%)]:[rep4 (%)]])</f>
        <v>1.0666666666666667</v>
      </c>
      <c r="AE164" s="10" t="s">
        <v>23</v>
      </c>
      <c r="AG164" s="6">
        <f>(Table1[[#This Row],[idoc_mgl]]-$X$135)/$X$135</f>
        <v>-0.99246079613992755</v>
      </c>
    </row>
    <row r="165" spans="1:33" s="19" customFormat="1" x14ac:dyDescent="0.35">
      <c r="A165" s="27"/>
      <c r="B165" s="6" t="s">
        <v>64</v>
      </c>
      <c r="C165" s="27"/>
      <c r="D165" s="27"/>
      <c r="E165" s="29">
        <v>474.6</v>
      </c>
      <c r="F165" s="30"/>
      <c r="G165" s="11"/>
      <c r="H165" s="27"/>
      <c r="I165" s="27"/>
      <c r="J165" s="31">
        <v>3</v>
      </c>
      <c r="K165" s="27">
        <f>0.99-Table1[[#This Row],[H_m]]-0.03*(Table1[[#This Row],[dp_position]]-1)</f>
        <v>0.35000000000000003</v>
      </c>
      <c r="L165" s="27">
        <v>81.441000000000003</v>
      </c>
      <c r="M165" s="27">
        <f>Table1[[#This Row],[bed_elevation_dhhn]]-Table1[[#This Row],[sediment_depth_m]]</f>
        <v>81.091000000000008</v>
      </c>
      <c r="N165" s="6">
        <v>82.146000000000001</v>
      </c>
      <c r="O165" s="6">
        <f>Table1[[#This Row],[elevation_point1]]-Table1[[#This Row],[bed_elevation_dhhn]]+Table1[[#This Row],[sediment_depth_m]]</f>
        <v>1.0549999999999984</v>
      </c>
      <c r="P165" s="6">
        <f>Table1[[#This Row],[sediment_depth_m]]+Table1[[#This Row],[wl_only_unsat]]</f>
        <v>0.35000000000000003</v>
      </c>
      <c r="Q165" s="6"/>
      <c r="R165" s="10">
        <v>0.56999999999999995</v>
      </c>
      <c r="S165" s="10">
        <v>0.57999999999999996</v>
      </c>
      <c r="T165" s="6">
        <v>0.08</v>
      </c>
      <c r="U165" s="6">
        <v>7.0000000000000007E-2</v>
      </c>
      <c r="V165" s="6">
        <v>0.08</v>
      </c>
      <c r="W165" s="6"/>
      <c r="X165" s="6">
        <f>AVERAGE(Table1[[#This Row],[rep1 (mg/l)]:[rep4 (mg/l)]])</f>
        <v>7.6666666666666675E-2</v>
      </c>
      <c r="Y165" s="10">
        <v>24.9</v>
      </c>
      <c r="Z165" s="6">
        <v>1</v>
      </c>
      <c r="AA165" s="6">
        <v>0.9</v>
      </c>
      <c r="AB165" s="6">
        <v>0.9</v>
      </c>
      <c r="AC165" s="6"/>
      <c r="AD165" s="6">
        <f>AVERAGE(Table1[[#This Row],[rep1 (%)]:[rep4 (%)]])</f>
        <v>0.93333333333333324</v>
      </c>
      <c r="AE165" s="10" t="s">
        <v>23</v>
      </c>
      <c r="AG165" s="6">
        <f>(Table1[[#This Row],[idoc_mgl]]-$X$135)/$X$135</f>
        <v>-0.99306393244873348</v>
      </c>
    </row>
    <row r="166" spans="1:33" s="19" customFormat="1" x14ac:dyDescent="0.35">
      <c r="A166" s="27"/>
      <c r="B166" s="6" t="s">
        <v>64</v>
      </c>
      <c r="C166" s="27"/>
      <c r="D166" s="27"/>
      <c r="E166" s="29">
        <v>474.6</v>
      </c>
      <c r="F166" s="7"/>
      <c r="G166" s="8"/>
      <c r="H166" s="6"/>
      <c r="I166" s="6"/>
      <c r="J166" s="28">
        <v>1</v>
      </c>
      <c r="K166" s="6">
        <f>0.99-Table1[[#This Row],[H_m]]-0.03*(Table1[[#This Row],[dp_position]]-1)</f>
        <v>0.41000000000000003</v>
      </c>
      <c r="L166" s="27">
        <v>81.441000000000003</v>
      </c>
      <c r="M166" s="6">
        <f>Table1[[#This Row],[bed_elevation_dhhn]]-Table1[[#This Row],[sediment_depth_m]]</f>
        <v>81.031000000000006</v>
      </c>
      <c r="N166" s="6">
        <v>82.146000000000001</v>
      </c>
      <c r="O166" s="6">
        <f>Table1[[#This Row],[elevation_point1]]-Table1[[#This Row],[bed_elevation_dhhn]]+Table1[[#This Row],[sediment_depth_m]]</f>
        <v>1.1149999999999984</v>
      </c>
      <c r="P166" s="6">
        <f>Table1[[#This Row],[sediment_depth_m]]+Table1[[#This Row],[wl_only_unsat]]</f>
        <v>0.41000000000000003</v>
      </c>
      <c r="Q166" s="6"/>
      <c r="R166" s="10">
        <v>0.56999999999999995</v>
      </c>
      <c r="S166" s="10">
        <v>0.57999999999999996</v>
      </c>
      <c r="T166" s="6">
        <v>0.08</v>
      </c>
      <c r="U166" s="6">
        <v>7.0000000000000007E-2</v>
      </c>
      <c r="V166" s="6">
        <v>0.08</v>
      </c>
      <c r="W166" s="6"/>
      <c r="X166" s="6">
        <f>AVERAGE(Table1[[#This Row],[rep1 (mg/l)]:[rep4 (mg/l)]])</f>
        <v>7.6666666666666675E-2</v>
      </c>
      <c r="Y166" s="10">
        <v>24.8</v>
      </c>
      <c r="Z166" s="6">
        <v>0.9</v>
      </c>
      <c r="AA166" s="6">
        <v>0.9</v>
      </c>
      <c r="AB166" s="6">
        <v>0.9</v>
      </c>
      <c r="AC166" s="6"/>
      <c r="AD166" s="6">
        <f>AVERAGE(Table1[[#This Row],[rep1 (%)]:[rep4 (%)]])</f>
        <v>0.9</v>
      </c>
      <c r="AE166" s="10" t="s">
        <v>23</v>
      </c>
      <c r="AF166" s="10"/>
      <c r="AG166" s="6">
        <f>(Table1[[#This Row],[idoc_mgl]]-$X$135)/$X$135</f>
        <v>-0.99306393244873348</v>
      </c>
    </row>
    <row r="167" spans="1:33" x14ac:dyDescent="0.35">
      <c r="J167" s="12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1:33" x14ac:dyDescent="0.35">
      <c r="J168" s="12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1:33" x14ac:dyDescent="0.35">
      <c r="J169" s="12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1:33" x14ac:dyDescent="0.35">
      <c r="J170" s="12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1:33" x14ac:dyDescent="0.35">
      <c r="J171" s="12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1:33" x14ac:dyDescent="0.35">
      <c r="J172" s="12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1:33" x14ac:dyDescent="0.35">
      <c r="J173" s="12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1:33" x14ac:dyDescent="0.35">
      <c r="J174" s="12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1:33" x14ac:dyDescent="0.35">
      <c r="J175" s="12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1:33" x14ac:dyDescent="0.35">
      <c r="J176" s="12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10:30" x14ac:dyDescent="0.35">
      <c r="J177" s="12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10:30" x14ac:dyDescent="0.35">
      <c r="J178" s="12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10:30" x14ac:dyDescent="0.35">
      <c r="J179" s="12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10:30" x14ac:dyDescent="0.35">
      <c r="J180" s="12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10:30" x14ac:dyDescent="0.35">
      <c r="J181" s="12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10:30" x14ac:dyDescent="0.35">
      <c r="J182" s="12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10:30" x14ac:dyDescent="0.35">
      <c r="J183" s="12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10:30" x14ac:dyDescent="0.35">
      <c r="J184" s="12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10:30" x14ac:dyDescent="0.35">
      <c r="J185" s="12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10:30" x14ac:dyDescent="0.35">
      <c r="J186" s="12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10:30" x14ac:dyDescent="0.35">
      <c r="J187" s="12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10:30" x14ac:dyDescent="0.35">
      <c r="J188" s="12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10:30" x14ac:dyDescent="0.35">
      <c r="J189" s="12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10:30" x14ac:dyDescent="0.35">
      <c r="J190" s="12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10:30" x14ac:dyDescent="0.35">
      <c r="J191" s="12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10:30" x14ac:dyDescent="0.35">
      <c r="J192" s="12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10:32" x14ac:dyDescent="0.35">
      <c r="J193" s="12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10:32" x14ac:dyDescent="0.35">
      <c r="J194" s="12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10:32" x14ac:dyDescent="0.35">
      <c r="J195" s="12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10:32" x14ac:dyDescent="0.35">
      <c r="J196" s="12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10:32" x14ac:dyDescent="0.35">
      <c r="J197" s="12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10:32" x14ac:dyDescent="0.35">
      <c r="J198" s="12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AF198" s="13"/>
    </row>
    <row r="199" spans="10:32" x14ac:dyDescent="0.35">
      <c r="J199" s="12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10:32" x14ac:dyDescent="0.35">
      <c r="J200" s="12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10:32" x14ac:dyDescent="0.35">
      <c r="J201" s="12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10:32" x14ac:dyDescent="0.35">
      <c r="J202" s="12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10:32" x14ac:dyDescent="0.35">
      <c r="J203" s="12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10:32" x14ac:dyDescent="0.35">
      <c r="J204" s="12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10:32" x14ac:dyDescent="0.35">
      <c r="J205" s="12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10:32" x14ac:dyDescent="0.35">
      <c r="J206" s="12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10:32" x14ac:dyDescent="0.35">
      <c r="J207" s="12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10:32" x14ac:dyDescent="0.35">
      <c r="J208" s="12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10:30" x14ac:dyDescent="0.35">
      <c r="J209" s="12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10:30" x14ac:dyDescent="0.35">
      <c r="J210" s="12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10:30" x14ac:dyDescent="0.35">
      <c r="J211" s="12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10:30" x14ac:dyDescent="0.35">
      <c r="J212" s="12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10:30" x14ac:dyDescent="0.35">
      <c r="J213" s="12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10:30" x14ac:dyDescent="0.35">
      <c r="J214" s="12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10:30" x14ac:dyDescent="0.35">
      <c r="J215" s="12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10:30" x14ac:dyDescent="0.35">
      <c r="J216" s="12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10:30" x14ac:dyDescent="0.35">
      <c r="J217" s="12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10:30" x14ac:dyDescent="0.35">
      <c r="J218" s="12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10:30" x14ac:dyDescent="0.35">
      <c r="J219" s="12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10:30" x14ac:dyDescent="0.35">
      <c r="J220" s="12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10:30" x14ac:dyDescent="0.35">
      <c r="J221" s="12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10:30" x14ac:dyDescent="0.35">
      <c r="J222" s="12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10:30" x14ac:dyDescent="0.35">
      <c r="J223" s="12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10:30" x14ac:dyDescent="0.35">
      <c r="J224" s="12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10:30" x14ac:dyDescent="0.35">
      <c r="J225" s="12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10:30" x14ac:dyDescent="0.35">
      <c r="J226" s="12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10:30" x14ac:dyDescent="0.35">
      <c r="J227" s="12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10:30" x14ac:dyDescent="0.35">
      <c r="J228" s="12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10:30" x14ac:dyDescent="0.35">
      <c r="J229" s="12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10:30" x14ac:dyDescent="0.35">
      <c r="J230" s="12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10:30" x14ac:dyDescent="0.35">
      <c r="J231" s="12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10:30" x14ac:dyDescent="0.35">
      <c r="J232" s="12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10:30" x14ac:dyDescent="0.35">
      <c r="J233" s="12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10:30" x14ac:dyDescent="0.35">
      <c r="J234" s="12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10:30" x14ac:dyDescent="0.35">
      <c r="J235" s="12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10:30" x14ac:dyDescent="0.35">
      <c r="J236" s="12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10:30" x14ac:dyDescent="0.35">
      <c r="J237" s="12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10:30" x14ac:dyDescent="0.35">
      <c r="J238" s="12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10:30" x14ac:dyDescent="0.35">
      <c r="J239" s="12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10:30" x14ac:dyDescent="0.35">
      <c r="J240" s="12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10:30" x14ac:dyDescent="0.35">
      <c r="J241" s="12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10:30" x14ac:dyDescent="0.35">
      <c r="J242" s="12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10:30" x14ac:dyDescent="0.35">
      <c r="J243" s="12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10:30" x14ac:dyDescent="0.35">
      <c r="J244" s="12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10:30" x14ac:dyDescent="0.35">
      <c r="J245" s="12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10:30" x14ac:dyDescent="0.35">
      <c r="J246" s="12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10:30" x14ac:dyDescent="0.35">
      <c r="J247" s="12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10:30" x14ac:dyDescent="0.35">
      <c r="J248" s="12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10:30" x14ac:dyDescent="0.35">
      <c r="J249" s="12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10:30" x14ac:dyDescent="0.35">
      <c r="J250" s="12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10:30" x14ac:dyDescent="0.35">
      <c r="J251" s="12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10:30" x14ac:dyDescent="0.35">
      <c r="J252" s="12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10:30" x14ac:dyDescent="0.35">
      <c r="J253" s="12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10:30" x14ac:dyDescent="0.35">
      <c r="J254" s="12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10:30" x14ac:dyDescent="0.35">
      <c r="J255" s="12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10:30" x14ac:dyDescent="0.35">
      <c r="J256" s="12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10:30" x14ac:dyDescent="0.35">
      <c r="J257" s="12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10:30" x14ac:dyDescent="0.35">
      <c r="J258" s="12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10:30" x14ac:dyDescent="0.35">
      <c r="J259" s="12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10:30" x14ac:dyDescent="0.35">
      <c r="J260" s="12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10:30" x14ac:dyDescent="0.35">
      <c r="J261" s="12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10:30" x14ac:dyDescent="0.35">
      <c r="J262" s="12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10:30" x14ac:dyDescent="0.35">
      <c r="J263" s="12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10:30" x14ac:dyDescent="0.35">
      <c r="J264" s="12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10:30" x14ac:dyDescent="0.35">
      <c r="J265" s="12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10:30" x14ac:dyDescent="0.35">
      <c r="J266" s="12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10:30" x14ac:dyDescent="0.35">
      <c r="J267" s="12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10:30" x14ac:dyDescent="0.35">
      <c r="J268" s="12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10:30" x14ac:dyDescent="0.35">
      <c r="J269" s="12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10:30" x14ac:dyDescent="0.35">
      <c r="J270" s="12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10:30" x14ac:dyDescent="0.35">
      <c r="J271" s="12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10:30" x14ac:dyDescent="0.35">
      <c r="J272" s="12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10:30" x14ac:dyDescent="0.35">
      <c r="J273" s="12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10:30" x14ac:dyDescent="0.35">
      <c r="J274" s="12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10:30" x14ac:dyDescent="0.35">
      <c r="J275" s="12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10:30" x14ac:dyDescent="0.35">
      <c r="J276" s="12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10:30" x14ac:dyDescent="0.35">
      <c r="J277" s="12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10:30" x14ac:dyDescent="0.35">
      <c r="J278" s="12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10:30" x14ac:dyDescent="0.35">
      <c r="J279" s="12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10:30" x14ac:dyDescent="0.35">
      <c r="J280" s="12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10:30" x14ac:dyDescent="0.35">
      <c r="J281" s="12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10:30" x14ac:dyDescent="0.35">
      <c r="J282" s="12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10:30" x14ac:dyDescent="0.35">
      <c r="J283" s="12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10:30" x14ac:dyDescent="0.35">
      <c r="J284" s="12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10:30" x14ac:dyDescent="0.35">
      <c r="J285" s="12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10:30" x14ac:dyDescent="0.35">
      <c r="J286" s="12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10:30" x14ac:dyDescent="0.35">
      <c r="J287" s="12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10:30" x14ac:dyDescent="0.35">
      <c r="J288" s="12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10:30" x14ac:dyDescent="0.35">
      <c r="J289" s="12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10:30" x14ac:dyDescent="0.35">
      <c r="J290" s="12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10:30" x14ac:dyDescent="0.35">
      <c r="J291" s="12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10:30" x14ac:dyDescent="0.35">
      <c r="J292" s="12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10:30" x14ac:dyDescent="0.35">
      <c r="J293" s="12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10:30" x14ac:dyDescent="0.35">
      <c r="J294" s="12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10:30" x14ac:dyDescent="0.35">
      <c r="J295" s="12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10:30" x14ac:dyDescent="0.35">
      <c r="J296" s="12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10:30" x14ac:dyDescent="0.35">
      <c r="J297" s="12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10:30" x14ac:dyDescent="0.35">
      <c r="J298" s="12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10:30" x14ac:dyDescent="0.35">
      <c r="J299" s="12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10:30" x14ac:dyDescent="0.35">
      <c r="J300" s="12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10:30" x14ac:dyDescent="0.35">
      <c r="J301" s="12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10:30" x14ac:dyDescent="0.35">
      <c r="J302" s="12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10:30" x14ac:dyDescent="0.35">
      <c r="J303" s="12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10:30" x14ac:dyDescent="0.35">
      <c r="J304" s="12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10:30" x14ac:dyDescent="0.35">
      <c r="J305" s="12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10:30" x14ac:dyDescent="0.35">
      <c r="J306" s="12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10:30" x14ac:dyDescent="0.35">
      <c r="J307" s="12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10:30" x14ac:dyDescent="0.35">
      <c r="J308" s="12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10:30" x14ac:dyDescent="0.35">
      <c r="J309" s="12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10:30" x14ac:dyDescent="0.35">
      <c r="J310" s="12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10:30" x14ac:dyDescent="0.35">
      <c r="J311" s="12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10:30" x14ac:dyDescent="0.35">
      <c r="J312" s="12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10:30" x14ac:dyDescent="0.35">
      <c r="J313" s="12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10:30" x14ac:dyDescent="0.35">
      <c r="J314" s="12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10:30" x14ac:dyDescent="0.35">
      <c r="J315" s="12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10:30" x14ac:dyDescent="0.35">
      <c r="J316" s="12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10:30" x14ac:dyDescent="0.35">
      <c r="J317" s="12"/>
      <c r="K317" s="13"/>
      <c r="L317" s="13"/>
      <c r="M317" s="13"/>
      <c r="N317" s="13"/>
      <c r="O317" s="13"/>
      <c r="P317" s="13"/>
      <c r="Q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10:30" x14ac:dyDescent="0.35">
      <c r="J318" s="12"/>
      <c r="K318" s="13"/>
      <c r="L318" s="13"/>
      <c r="M318" s="13"/>
      <c r="N318" s="13"/>
      <c r="O318" s="13"/>
      <c r="P318" s="13"/>
      <c r="Q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10:30" x14ac:dyDescent="0.35">
      <c r="J319" s="12"/>
      <c r="K319" s="13"/>
      <c r="L319" s="13"/>
      <c r="M319" s="13"/>
      <c r="N319" s="13"/>
      <c r="O319" s="13"/>
      <c r="P319" s="13"/>
      <c r="Q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10:30" x14ac:dyDescent="0.35">
      <c r="J320" s="12"/>
      <c r="K320" s="13"/>
      <c r="L320" s="13"/>
      <c r="M320" s="13"/>
      <c r="N320" s="13"/>
      <c r="O320" s="13"/>
      <c r="P320" s="13"/>
      <c r="Q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10:30" x14ac:dyDescent="0.35">
      <c r="J321" s="12"/>
      <c r="K321" s="13"/>
      <c r="L321" s="13"/>
      <c r="M321" s="13"/>
      <c r="N321" s="13"/>
      <c r="O321" s="13"/>
      <c r="P321" s="13"/>
      <c r="Q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10:30" x14ac:dyDescent="0.35">
      <c r="J322" s="12"/>
      <c r="K322" s="13"/>
      <c r="L322" s="13"/>
      <c r="M322" s="13"/>
      <c r="N322" s="13"/>
      <c r="O322" s="13"/>
      <c r="P322" s="13"/>
      <c r="Q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10:30" x14ac:dyDescent="0.35">
      <c r="J323" s="12"/>
      <c r="K323" s="13"/>
      <c r="L323" s="13"/>
      <c r="M323" s="13"/>
      <c r="N323" s="13"/>
      <c r="O323" s="13"/>
      <c r="P323" s="13"/>
      <c r="Q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10:30" x14ac:dyDescent="0.35">
      <c r="J324" s="12"/>
      <c r="K324" s="13"/>
      <c r="L324" s="13"/>
      <c r="M324" s="13"/>
      <c r="N324" s="13"/>
      <c r="O324" s="13"/>
      <c r="P324" s="13"/>
      <c r="Q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10:30" x14ac:dyDescent="0.35">
      <c r="J325" s="12"/>
      <c r="K325" s="13"/>
      <c r="L325" s="13"/>
      <c r="M325" s="13"/>
      <c r="N325" s="13"/>
      <c r="O325" s="13"/>
      <c r="P325" s="13"/>
      <c r="Q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10:30" x14ac:dyDescent="0.35">
      <c r="J326" s="12"/>
      <c r="K326" s="13"/>
      <c r="L326" s="13"/>
      <c r="M326" s="13"/>
      <c r="N326" s="13"/>
      <c r="O326" s="13"/>
      <c r="P326" s="13"/>
      <c r="Q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10:30" x14ac:dyDescent="0.35">
      <c r="J327" s="12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10:30" x14ac:dyDescent="0.35">
      <c r="J328" s="12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10:30" x14ac:dyDescent="0.35">
      <c r="J329" s="12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10:30" x14ac:dyDescent="0.35">
      <c r="J330" s="12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10:30" x14ac:dyDescent="0.35">
      <c r="J331" s="12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10:30" x14ac:dyDescent="0.35">
      <c r="J332" s="12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10:30" x14ac:dyDescent="0.35">
      <c r="J333" s="12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10:30" x14ac:dyDescent="0.35">
      <c r="J334" s="12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10:30" x14ac:dyDescent="0.35">
      <c r="J335" s="12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10:30" x14ac:dyDescent="0.35">
      <c r="J336" s="12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10:30" x14ac:dyDescent="0.35">
      <c r="J337" s="12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10:30" x14ac:dyDescent="0.35">
      <c r="J338" s="12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10:30" x14ac:dyDescent="0.35">
      <c r="J339" s="12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10:30" x14ac:dyDescent="0.35">
      <c r="J340" s="12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10:30" x14ac:dyDescent="0.35">
      <c r="J341" s="12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10:30" x14ac:dyDescent="0.35">
      <c r="J342" s="12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10:30" x14ac:dyDescent="0.35">
      <c r="J343" s="12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10:30" x14ac:dyDescent="0.35">
      <c r="J344" s="12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10:30" x14ac:dyDescent="0.35">
      <c r="J345" s="12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10:30" x14ac:dyDescent="0.35">
      <c r="J346" s="12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10:30" x14ac:dyDescent="0.35">
      <c r="J347" s="12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10:30" x14ac:dyDescent="0.35">
      <c r="J348" s="12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10:30" x14ac:dyDescent="0.35">
      <c r="J349" s="12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10:30" x14ac:dyDescent="0.35">
      <c r="J350" s="12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10:30" x14ac:dyDescent="0.35">
      <c r="J351" s="12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10:30" x14ac:dyDescent="0.35">
      <c r="J352" s="12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10:30" x14ac:dyDescent="0.35">
      <c r="J353" s="12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10:30" x14ac:dyDescent="0.35">
      <c r="J354" s="12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10:30" x14ac:dyDescent="0.35">
      <c r="J355" s="12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10:30" x14ac:dyDescent="0.35">
      <c r="J356" s="12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10:30" x14ac:dyDescent="0.35">
      <c r="J357" s="12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10:30" x14ac:dyDescent="0.35">
      <c r="J358" s="12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10:30" x14ac:dyDescent="0.35">
      <c r="J359" s="12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10:30" x14ac:dyDescent="0.35">
      <c r="J360" s="12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10:30" x14ac:dyDescent="0.35">
      <c r="J361" s="12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10:30" x14ac:dyDescent="0.35">
      <c r="J362" s="12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10:30" x14ac:dyDescent="0.35">
      <c r="J363" s="12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10:30" x14ac:dyDescent="0.35">
      <c r="J364" s="12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10:30" x14ac:dyDescent="0.35">
      <c r="J365" s="12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10:30" x14ac:dyDescent="0.35">
      <c r="J366" s="12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10:30" x14ac:dyDescent="0.35">
      <c r="J367" s="12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10:30" x14ac:dyDescent="0.35">
      <c r="J368" s="12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10:30" x14ac:dyDescent="0.35">
      <c r="J369" s="12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10:30" x14ac:dyDescent="0.35">
      <c r="J370" s="12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10:30" x14ac:dyDescent="0.35">
      <c r="J371" s="12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10:30" x14ac:dyDescent="0.35">
      <c r="J372" s="12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10:30" x14ac:dyDescent="0.35">
      <c r="J373" s="12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10:30" x14ac:dyDescent="0.35">
      <c r="J374" s="12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10:30" x14ac:dyDescent="0.35">
      <c r="J375" s="12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10:30" x14ac:dyDescent="0.35">
      <c r="J376" s="12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10:30" x14ac:dyDescent="0.35">
      <c r="J377" s="12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10:30" x14ac:dyDescent="0.35">
      <c r="J378" s="12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10:30" x14ac:dyDescent="0.35">
      <c r="J379" s="12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10:30" x14ac:dyDescent="0.35">
      <c r="J380" s="12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10:30" x14ac:dyDescent="0.35">
      <c r="J381" s="12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10:30" x14ac:dyDescent="0.35">
      <c r="J382" s="12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10:30" x14ac:dyDescent="0.35">
      <c r="J383" s="12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10:30" x14ac:dyDescent="0.35">
      <c r="J384" s="12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10:30" x14ac:dyDescent="0.35">
      <c r="J385" s="12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10:30" x14ac:dyDescent="0.35">
      <c r="J386" s="12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10:30" x14ac:dyDescent="0.35">
      <c r="J387" s="12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10:30" x14ac:dyDescent="0.35">
      <c r="J388" s="12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10:30" x14ac:dyDescent="0.35">
      <c r="J389" s="12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10:30" x14ac:dyDescent="0.35">
      <c r="J390" s="12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10:30" x14ac:dyDescent="0.35">
      <c r="J391" s="12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10:30" x14ac:dyDescent="0.35">
      <c r="J392" s="12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10:30" x14ac:dyDescent="0.35">
      <c r="J393" s="12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10:30" x14ac:dyDescent="0.35">
      <c r="J394" s="12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10:30" x14ac:dyDescent="0.35">
      <c r="J395" s="12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10:30" x14ac:dyDescent="0.35">
      <c r="J396" s="12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10:30" x14ac:dyDescent="0.35">
      <c r="J397" s="12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10:30" x14ac:dyDescent="0.35">
      <c r="J398" s="12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10:30" x14ac:dyDescent="0.35">
      <c r="J399" s="12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10:30" x14ac:dyDescent="0.35">
      <c r="J400" s="12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1:30" x14ac:dyDescent="0.35">
      <c r="J401" s="12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1:30" x14ac:dyDescent="0.35">
      <c r="J402" s="12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1:30" x14ac:dyDescent="0.35">
      <c r="J403" s="12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1:30" x14ac:dyDescent="0.35">
      <c r="J404" s="12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1:30" x14ac:dyDescent="0.35">
      <c r="J405" s="12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1:30" x14ac:dyDescent="0.35">
      <c r="J406" s="12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1:30" x14ac:dyDescent="0.35">
      <c r="J407" s="12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1:30" x14ac:dyDescent="0.35">
      <c r="J408" s="12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1:30" x14ac:dyDescent="0.35">
      <c r="J409" s="12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1:30" x14ac:dyDescent="0.35">
      <c r="J410" s="12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1:30" x14ac:dyDescent="0.35">
      <c r="J411" s="12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1:30" x14ac:dyDescent="0.35">
      <c r="J412" s="12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1:30" x14ac:dyDescent="0.35">
      <c r="A413" s="9"/>
      <c r="R413" s="21"/>
      <c r="S413" s="21"/>
      <c r="T413" s="21"/>
      <c r="U413" s="21"/>
      <c r="V413" s="21"/>
      <c r="W413" s="21"/>
    </row>
    <row r="414" spans="1:30" x14ac:dyDescent="0.35">
      <c r="A414" s="9"/>
      <c r="R414" s="21"/>
      <c r="S414" s="21"/>
      <c r="T414" s="21"/>
      <c r="U414" s="21"/>
      <c r="V414" s="21"/>
      <c r="W414" s="21"/>
    </row>
    <row r="415" spans="1:30" x14ac:dyDescent="0.35">
      <c r="A415" s="9"/>
      <c r="R415" s="21"/>
      <c r="S415" s="21"/>
      <c r="T415" s="21"/>
      <c r="U415" s="21"/>
      <c r="V415" s="21"/>
      <c r="W415" s="21"/>
    </row>
    <row r="416" spans="1:30" x14ac:dyDescent="0.35">
      <c r="A416" s="9"/>
      <c r="R416" s="21"/>
      <c r="S416" s="21"/>
      <c r="T416" s="21"/>
      <c r="U416" s="21"/>
      <c r="V416" s="21"/>
      <c r="W416" s="21"/>
    </row>
    <row r="417" spans="1:32" x14ac:dyDescent="0.35">
      <c r="A417" s="9"/>
      <c r="R417" s="21"/>
      <c r="S417" s="21"/>
      <c r="T417" s="21"/>
      <c r="U417" s="21"/>
      <c r="V417" s="21"/>
      <c r="W417" s="21"/>
    </row>
    <row r="418" spans="1:32" x14ac:dyDescent="0.35">
      <c r="A418" s="9"/>
      <c r="R418" s="21"/>
      <c r="S418" s="21"/>
      <c r="T418" s="21"/>
      <c r="U418" s="21"/>
      <c r="V418" s="21"/>
      <c r="W418" s="21"/>
    </row>
    <row r="419" spans="1:32" x14ac:dyDescent="0.35">
      <c r="A419" s="9"/>
      <c r="R419" s="21"/>
      <c r="S419" s="21"/>
      <c r="T419" s="21"/>
      <c r="U419" s="21"/>
      <c r="V419" s="21"/>
      <c r="W419" s="21"/>
    </row>
    <row r="420" spans="1:32" x14ac:dyDescent="0.35">
      <c r="A420" s="9"/>
      <c r="D420" s="21"/>
      <c r="R420" s="21"/>
      <c r="S420" s="21"/>
      <c r="T420" s="21"/>
      <c r="U420" s="21"/>
      <c r="V420" s="21"/>
      <c r="W420" s="21"/>
    </row>
    <row r="421" spans="1:32" x14ac:dyDescent="0.35">
      <c r="A421" s="9"/>
      <c r="D421" s="21"/>
      <c r="R421" s="21"/>
      <c r="S421" s="21"/>
      <c r="T421" s="21"/>
      <c r="U421" s="21"/>
      <c r="V421" s="21"/>
      <c r="W421" s="21"/>
    </row>
    <row r="422" spans="1:32" x14ac:dyDescent="0.35">
      <c r="A422" s="9"/>
      <c r="D422" s="21"/>
      <c r="R422" s="21"/>
      <c r="S422" s="21"/>
      <c r="T422" s="21"/>
      <c r="U422" s="21"/>
      <c r="V422" s="21"/>
      <c r="W422" s="21"/>
    </row>
    <row r="423" spans="1:32" x14ac:dyDescent="0.35">
      <c r="A423" s="9"/>
      <c r="D423" s="21"/>
      <c r="R423" s="21"/>
      <c r="S423" s="21"/>
      <c r="T423" s="21"/>
      <c r="U423" s="21"/>
      <c r="V423" s="21"/>
      <c r="W423" s="21"/>
    </row>
    <row r="424" spans="1:32" x14ac:dyDescent="0.35">
      <c r="A424" s="9"/>
      <c r="D424" s="21"/>
      <c r="R424" s="21"/>
      <c r="S424" s="21"/>
      <c r="T424" s="21"/>
      <c r="U424" s="21"/>
      <c r="V424" s="21"/>
      <c r="W424" s="21"/>
    </row>
    <row r="425" spans="1:32" x14ac:dyDescent="0.35">
      <c r="A425" s="9"/>
      <c r="D425" s="21"/>
      <c r="R425" s="21"/>
      <c r="S425" s="21"/>
      <c r="T425" s="21"/>
      <c r="U425" s="21"/>
      <c r="V425" s="21"/>
      <c r="W425" s="21"/>
    </row>
    <row r="426" spans="1:32" x14ac:dyDescent="0.35">
      <c r="A426" s="9"/>
      <c r="D426" s="21"/>
      <c r="R426" s="21"/>
      <c r="S426" s="21"/>
      <c r="T426" s="21"/>
      <c r="U426" s="21"/>
      <c r="V426" s="21"/>
      <c r="W426" s="21"/>
    </row>
    <row r="427" spans="1:32" x14ac:dyDescent="0.35">
      <c r="A427" s="9"/>
      <c r="D427" s="21"/>
      <c r="R427" s="21"/>
      <c r="S427" s="21"/>
      <c r="T427" s="21"/>
      <c r="U427" s="21"/>
      <c r="V427" s="21"/>
      <c r="W427" s="21"/>
      <c r="X427" s="22"/>
      <c r="Y427" s="23"/>
      <c r="Z427" s="23"/>
      <c r="AA427" s="23"/>
      <c r="AB427" s="23"/>
      <c r="AC427" s="23"/>
      <c r="AD427" s="24"/>
      <c r="AF427" s="21"/>
    </row>
    <row r="428" spans="1:32" x14ac:dyDescent="0.35">
      <c r="A428" s="9"/>
      <c r="D428" s="21"/>
      <c r="R428" s="21"/>
      <c r="S428" s="21"/>
      <c r="T428" s="21"/>
      <c r="U428" s="21"/>
      <c r="V428" s="21"/>
      <c r="W428" s="21"/>
      <c r="X428" s="22"/>
      <c r="Y428" s="23"/>
      <c r="Z428" s="23"/>
      <c r="AA428" s="23"/>
      <c r="AB428" s="23"/>
      <c r="AC428" s="23"/>
      <c r="AD428" s="25"/>
      <c r="AF428" s="21"/>
    </row>
    <row r="429" spans="1:32" x14ac:dyDescent="0.35">
      <c r="A429" s="9"/>
      <c r="D429" s="21"/>
      <c r="R429" s="21"/>
      <c r="S429" s="21"/>
      <c r="T429" s="21"/>
      <c r="U429" s="21"/>
      <c r="V429" s="21"/>
      <c r="W429" s="21"/>
      <c r="X429" s="22"/>
      <c r="Y429" s="23"/>
      <c r="Z429" s="23"/>
      <c r="AA429" s="23"/>
      <c r="AB429" s="23"/>
      <c r="AC429" s="23"/>
      <c r="AD429" s="25"/>
      <c r="AF429" s="21"/>
    </row>
    <row r="430" spans="1:32" x14ac:dyDescent="0.35">
      <c r="A430" s="9"/>
      <c r="D430" s="21"/>
      <c r="R430" s="21"/>
      <c r="S430" s="21"/>
      <c r="T430" s="21"/>
      <c r="U430" s="21"/>
      <c r="V430" s="21"/>
      <c r="W430" s="21"/>
      <c r="X430" s="22"/>
      <c r="Y430" s="23"/>
      <c r="Z430" s="23"/>
      <c r="AA430" s="23"/>
      <c r="AB430" s="23"/>
      <c r="AC430" s="23"/>
      <c r="AD430" s="25"/>
      <c r="AF430" s="21"/>
    </row>
    <row r="431" spans="1:32" x14ac:dyDescent="0.35">
      <c r="A431" s="9"/>
      <c r="D431" s="21"/>
      <c r="R431" s="21"/>
      <c r="S431" s="21"/>
      <c r="T431" s="21"/>
      <c r="U431" s="21"/>
      <c r="V431" s="21"/>
      <c r="W431" s="21"/>
      <c r="X431" s="22"/>
      <c r="Y431" s="23"/>
      <c r="Z431" s="23"/>
      <c r="AA431" s="23"/>
      <c r="AB431" s="23"/>
      <c r="AC431" s="23"/>
      <c r="AD431" s="24"/>
    </row>
    <row r="432" spans="1:32" x14ac:dyDescent="0.35">
      <c r="A432" s="9"/>
      <c r="D432" s="21"/>
      <c r="R432" s="21"/>
      <c r="S432" s="21"/>
      <c r="T432" s="21"/>
      <c r="U432" s="21"/>
      <c r="V432" s="21"/>
      <c r="W432" s="21"/>
      <c r="X432" s="22"/>
      <c r="Y432" s="23"/>
      <c r="Z432" s="23"/>
      <c r="AA432" s="23"/>
      <c r="AB432" s="23"/>
      <c r="AC432" s="23"/>
      <c r="AD432" s="24"/>
    </row>
    <row r="433" spans="1:32" x14ac:dyDescent="0.35">
      <c r="A433" s="9"/>
      <c r="D433" s="21"/>
      <c r="J433" s="14"/>
      <c r="K433" s="2"/>
      <c r="L433" s="2"/>
      <c r="M433" s="2"/>
      <c r="N433" s="2"/>
      <c r="O433" s="2"/>
      <c r="P433" s="2"/>
      <c r="Q433" s="2"/>
      <c r="R433" s="21"/>
      <c r="S433" s="21"/>
      <c r="T433" s="21"/>
      <c r="U433" s="21"/>
      <c r="V433" s="21"/>
      <c r="W433" s="21"/>
      <c r="X433" s="22"/>
      <c r="Y433" s="23"/>
      <c r="Z433" s="23"/>
      <c r="AA433" s="23"/>
      <c r="AB433" s="23"/>
      <c r="AC433" s="23"/>
      <c r="AD433" s="24"/>
    </row>
    <row r="434" spans="1:32" x14ac:dyDescent="0.35">
      <c r="A434" s="9"/>
      <c r="D434" s="21"/>
      <c r="J434" s="14"/>
      <c r="K434" s="2"/>
      <c r="L434" s="2"/>
      <c r="M434" s="2"/>
      <c r="N434" s="2"/>
      <c r="O434" s="2"/>
      <c r="P434" s="2"/>
      <c r="Q434" s="2"/>
      <c r="R434" s="21"/>
      <c r="S434" s="21"/>
      <c r="T434" s="21"/>
      <c r="U434" s="21"/>
      <c r="V434" s="21"/>
      <c r="W434" s="21"/>
      <c r="X434" s="22"/>
      <c r="Y434" s="23"/>
      <c r="Z434" s="23"/>
      <c r="AA434" s="23"/>
      <c r="AB434" s="23"/>
      <c r="AC434" s="23"/>
      <c r="AD434" s="24"/>
    </row>
    <row r="435" spans="1:32" x14ac:dyDescent="0.35">
      <c r="A435" s="9"/>
      <c r="D435" s="21"/>
      <c r="J435" s="14"/>
      <c r="K435" s="2"/>
      <c r="L435" s="2"/>
      <c r="M435" s="2"/>
      <c r="N435" s="2"/>
      <c r="O435" s="2"/>
      <c r="P435" s="2"/>
      <c r="Q435" s="2"/>
      <c r="R435" s="21"/>
      <c r="S435" s="21"/>
      <c r="T435" s="21"/>
      <c r="U435" s="21"/>
      <c r="V435" s="21"/>
      <c r="W435" s="21"/>
      <c r="X435" s="22"/>
      <c r="Y435" s="23"/>
      <c r="Z435" s="23"/>
      <c r="AA435" s="23"/>
      <c r="AB435" s="23"/>
      <c r="AC435" s="23"/>
      <c r="AD435" s="24"/>
    </row>
    <row r="436" spans="1:32" x14ac:dyDescent="0.35">
      <c r="A436" s="9"/>
      <c r="D436" s="21"/>
      <c r="J436" s="14"/>
      <c r="K436" s="2"/>
      <c r="L436" s="2"/>
      <c r="M436" s="2"/>
      <c r="N436" s="2"/>
      <c r="O436" s="2"/>
      <c r="P436" s="2"/>
      <c r="Q436" s="2"/>
      <c r="R436" s="21"/>
      <c r="S436" s="21"/>
      <c r="T436" s="21"/>
      <c r="U436" s="21"/>
      <c r="V436" s="21"/>
      <c r="W436" s="21"/>
      <c r="X436" s="22"/>
      <c r="Y436" s="23"/>
      <c r="Z436" s="23"/>
      <c r="AA436" s="23"/>
      <c r="AB436" s="23"/>
      <c r="AC436" s="23"/>
      <c r="AD436" s="24"/>
    </row>
    <row r="437" spans="1:32" x14ac:dyDescent="0.35">
      <c r="A437" s="9"/>
      <c r="D437" s="21"/>
      <c r="J437" s="14"/>
      <c r="K437" s="2"/>
      <c r="L437" s="2"/>
      <c r="M437" s="2"/>
      <c r="N437" s="2"/>
      <c r="O437" s="2"/>
      <c r="P437" s="2"/>
      <c r="Q437" s="2"/>
      <c r="X437" s="22"/>
      <c r="Y437" s="23"/>
      <c r="Z437" s="23"/>
      <c r="AA437" s="23"/>
      <c r="AB437" s="23"/>
      <c r="AC437" s="23"/>
      <c r="AD437" s="24"/>
    </row>
    <row r="438" spans="1:32" x14ac:dyDescent="0.35">
      <c r="A438" s="9"/>
      <c r="D438" s="21"/>
      <c r="J438" s="14"/>
      <c r="K438" s="2"/>
      <c r="L438" s="2"/>
      <c r="M438" s="2"/>
      <c r="N438" s="2"/>
      <c r="O438" s="2"/>
      <c r="P438" s="2"/>
      <c r="Q438" s="2"/>
      <c r="X438" s="22"/>
      <c r="Y438" s="23"/>
      <c r="Z438" s="23"/>
      <c r="AA438" s="23"/>
      <c r="AB438" s="23"/>
      <c r="AC438" s="23"/>
      <c r="AD438" s="24"/>
      <c r="AF438" s="21"/>
    </row>
    <row r="439" spans="1:32" x14ac:dyDescent="0.35">
      <c r="A439" s="9"/>
      <c r="D439" s="21"/>
      <c r="J439" s="14"/>
      <c r="K439" s="2"/>
      <c r="L439" s="2"/>
      <c r="M439" s="2"/>
      <c r="N439" s="2"/>
      <c r="O439" s="2"/>
      <c r="P439" s="2"/>
      <c r="Q439" s="2"/>
      <c r="X439" s="22"/>
      <c r="Y439" s="23"/>
      <c r="Z439" s="23"/>
      <c r="AA439" s="23"/>
      <c r="AB439" s="23"/>
      <c r="AC439" s="23"/>
      <c r="AD439" s="24"/>
    </row>
    <row r="440" spans="1:32" x14ac:dyDescent="0.35">
      <c r="A440" s="9"/>
      <c r="D440" s="21"/>
      <c r="J440" s="14"/>
      <c r="K440" s="2"/>
      <c r="L440" s="2"/>
      <c r="M440" s="2"/>
      <c r="N440" s="2"/>
      <c r="O440" s="2"/>
      <c r="P440" s="2"/>
      <c r="Q440" s="2"/>
      <c r="X440" s="22"/>
      <c r="Y440" s="23"/>
      <c r="Z440" s="23"/>
      <c r="AA440" s="23"/>
      <c r="AB440" s="23"/>
      <c r="AC440" s="23"/>
      <c r="AD440" s="24"/>
    </row>
    <row r="441" spans="1:32" x14ac:dyDescent="0.35">
      <c r="A441" s="9"/>
      <c r="D441" s="21"/>
      <c r="J441" s="14"/>
      <c r="K441" s="2"/>
      <c r="L441" s="2"/>
      <c r="M441" s="2"/>
      <c r="N441" s="2"/>
      <c r="O441" s="2"/>
      <c r="P441" s="2"/>
      <c r="Q441" s="2"/>
      <c r="X441" s="22"/>
      <c r="Y441" s="23"/>
      <c r="Z441" s="23"/>
      <c r="AA441" s="23"/>
      <c r="AB441" s="23"/>
      <c r="AC441" s="23"/>
      <c r="AD441" s="24"/>
    </row>
    <row r="442" spans="1:32" x14ac:dyDescent="0.35">
      <c r="A442" s="9"/>
      <c r="D442" s="21"/>
      <c r="J442" s="14"/>
      <c r="K442" s="2"/>
      <c r="L442" s="2"/>
      <c r="M442" s="2"/>
      <c r="N442" s="2"/>
      <c r="O442" s="2"/>
      <c r="P442" s="2"/>
      <c r="Q442" s="2"/>
      <c r="X442" s="22"/>
      <c r="Y442" s="23"/>
      <c r="Z442" s="23"/>
      <c r="AA442" s="23"/>
      <c r="AB442" s="23"/>
      <c r="AC442" s="23"/>
      <c r="AD442" s="24"/>
    </row>
    <row r="443" spans="1:32" x14ac:dyDescent="0.35">
      <c r="A443" s="9"/>
      <c r="D443" s="21"/>
      <c r="J443" s="14"/>
      <c r="K443" s="2"/>
      <c r="L443" s="2"/>
      <c r="M443" s="2"/>
      <c r="N443" s="2"/>
      <c r="O443" s="2"/>
      <c r="P443" s="2"/>
      <c r="Q443" s="2"/>
      <c r="X443" s="22"/>
      <c r="Y443" s="23"/>
      <c r="Z443" s="23"/>
      <c r="AA443" s="23"/>
      <c r="AB443" s="23"/>
      <c r="AC443" s="23"/>
      <c r="AD443" s="24"/>
    </row>
    <row r="444" spans="1:32" x14ac:dyDescent="0.35">
      <c r="A444" s="9"/>
      <c r="D444" s="21"/>
      <c r="R444" s="21"/>
    </row>
    <row r="445" spans="1:32" x14ac:dyDescent="0.35">
      <c r="A445" s="9"/>
      <c r="D445" s="21"/>
      <c r="R445" s="21"/>
    </row>
    <row r="446" spans="1:32" x14ac:dyDescent="0.35">
      <c r="A446" s="9"/>
      <c r="D446" s="21"/>
      <c r="R446" s="21"/>
    </row>
    <row r="447" spans="1:32" x14ac:dyDescent="0.35">
      <c r="A447" s="9"/>
      <c r="D447" s="21"/>
      <c r="R447" s="21"/>
    </row>
    <row r="448" spans="1:32" x14ac:dyDescent="0.35">
      <c r="A448" s="9"/>
      <c r="D448" s="21"/>
      <c r="R448" s="21"/>
    </row>
    <row r="449" spans="1:23" x14ac:dyDescent="0.35">
      <c r="A449" s="9"/>
      <c r="D449" s="21"/>
      <c r="R449" s="21"/>
    </row>
    <row r="450" spans="1:23" x14ac:dyDescent="0.35">
      <c r="A450" s="9"/>
      <c r="D450" s="21"/>
      <c r="R450" s="21"/>
    </row>
    <row r="451" spans="1:23" x14ac:dyDescent="0.35">
      <c r="A451" s="9"/>
      <c r="D451" s="21"/>
      <c r="R451" s="21"/>
      <c r="S451" s="21"/>
      <c r="T451" s="21"/>
      <c r="U451" s="21"/>
      <c r="V451" s="21"/>
      <c r="W451" s="21"/>
    </row>
    <row r="452" spans="1:23" x14ac:dyDescent="0.35">
      <c r="A452" s="9"/>
      <c r="D452" s="21"/>
      <c r="R452" s="21"/>
      <c r="S452" s="21"/>
      <c r="T452" s="21"/>
      <c r="U452" s="21"/>
      <c r="V452" s="21"/>
      <c r="W452" s="21"/>
    </row>
    <row r="453" spans="1:23" x14ac:dyDescent="0.35">
      <c r="A453" s="9"/>
      <c r="D453" s="21"/>
      <c r="R453" s="21"/>
      <c r="S453" s="21"/>
      <c r="T453" s="21"/>
      <c r="U453" s="21"/>
      <c r="V453" s="21"/>
      <c r="W453" s="21"/>
    </row>
    <row r="454" spans="1:23" x14ac:dyDescent="0.35">
      <c r="A454" s="9"/>
      <c r="D454" s="21"/>
      <c r="R454" s="21"/>
      <c r="S454" s="21"/>
      <c r="T454" s="21"/>
      <c r="U454" s="21"/>
      <c r="V454" s="21"/>
      <c r="W454" s="21"/>
    </row>
    <row r="455" spans="1:23" x14ac:dyDescent="0.35">
      <c r="A455" s="9"/>
      <c r="D455" s="21"/>
      <c r="R455" s="21"/>
      <c r="S455" s="21"/>
      <c r="T455" s="21"/>
      <c r="U455" s="21"/>
      <c r="V455" s="21"/>
      <c r="W455" s="21"/>
    </row>
    <row r="456" spans="1:23" x14ac:dyDescent="0.35">
      <c r="A456" s="9"/>
      <c r="D456" s="21"/>
      <c r="R456" s="21"/>
      <c r="S456" s="21"/>
      <c r="T456" s="21"/>
      <c r="U456" s="21"/>
      <c r="V456" s="21"/>
      <c r="W456" s="21"/>
    </row>
    <row r="457" spans="1:23" x14ac:dyDescent="0.35">
      <c r="A457" s="9"/>
      <c r="D457" s="21"/>
      <c r="R457" s="21"/>
      <c r="S457" s="21"/>
      <c r="T457" s="21"/>
      <c r="U457" s="21"/>
      <c r="V457" s="21"/>
      <c r="W457" s="21"/>
    </row>
    <row r="458" spans="1:23" x14ac:dyDescent="0.35">
      <c r="A458" s="9"/>
      <c r="D458" s="21"/>
      <c r="R458" s="21"/>
      <c r="S458" s="21"/>
      <c r="T458" s="21"/>
      <c r="U458" s="21"/>
      <c r="V458" s="21"/>
      <c r="W458" s="21"/>
    </row>
    <row r="459" spans="1:23" x14ac:dyDescent="0.35">
      <c r="A459" s="9"/>
      <c r="D459" s="21"/>
      <c r="R459" s="21"/>
      <c r="S459" s="21"/>
      <c r="T459" s="21"/>
      <c r="U459" s="21"/>
      <c r="V459" s="21"/>
      <c r="W459" s="21"/>
    </row>
    <row r="460" spans="1:23" x14ac:dyDescent="0.35">
      <c r="A460" s="9"/>
      <c r="D460" s="21"/>
      <c r="R460" s="21"/>
      <c r="S460" s="21"/>
      <c r="T460" s="21"/>
      <c r="U460" s="21"/>
      <c r="V460" s="21"/>
      <c r="W460" s="21"/>
    </row>
    <row r="461" spans="1:23" x14ac:dyDescent="0.35">
      <c r="A461" s="9"/>
      <c r="D461" s="21"/>
      <c r="R461" s="21"/>
      <c r="S461" s="21"/>
      <c r="T461" s="21"/>
      <c r="U461" s="21"/>
      <c r="V461" s="21"/>
      <c r="W461" s="21"/>
    </row>
    <row r="462" spans="1:23" x14ac:dyDescent="0.35">
      <c r="A462" s="9"/>
      <c r="D462" s="21"/>
      <c r="R462" s="21"/>
      <c r="S462" s="21"/>
      <c r="T462" s="21"/>
      <c r="U462" s="21"/>
      <c r="V462" s="21"/>
      <c r="W462" s="21"/>
    </row>
    <row r="463" spans="1:23" x14ac:dyDescent="0.35">
      <c r="A463" s="9"/>
      <c r="D463" s="21"/>
      <c r="R463" s="21"/>
      <c r="S463" s="21"/>
      <c r="T463" s="21"/>
      <c r="U463" s="21"/>
      <c r="V463" s="21"/>
      <c r="W463" s="21"/>
    </row>
    <row r="464" spans="1:23" x14ac:dyDescent="0.35">
      <c r="A464" s="9"/>
      <c r="D464" s="21"/>
      <c r="R464" s="21"/>
      <c r="S464" s="21"/>
      <c r="T464" s="21"/>
      <c r="U464" s="21"/>
      <c r="V464" s="21"/>
      <c r="W464" s="21"/>
    </row>
    <row r="465" spans="1:30" x14ac:dyDescent="0.35">
      <c r="A465" s="9"/>
      <c r="D465" s="21"/>
      <c r="R465" s="21"/>
      <c r="S465" s="21"/>
      <c r="T465" s="21"/>
      <c r="U465" s="21"/>
      <c r="V465" s="21"/>
      <c r="W465" s="21"/>
    </row>
    <row r="466" spans="1:30" x14ac:dyDescent="0.35">
      <c r="A466" s="9"/>
      <c r="D466" s="21"/>
      <c r="R466" s="21"/>
      <c r="S466" s="21"/>
      <c r="T466" s="21"/>
      <c r="U466" s="21"/>
      <c r="V466" s="21"/>
      <c r="W466" s="21"/>
    </row>
    <row r="467" spans="1:30" x14ac:dyDescent="0.35">
      <c r="A467" s="9"/>
      <c r="D467" s="21"/>
      <c r="R467" s="21"/>
      <c r="S467" s="21"/>
      <c r="T467" s="21"/>
      <c r="U467" s="21"/>
      <c r="V467" s="21"/>
      <c r="W467" s="21"/>
    </row>
    <row r="468" spans="1:30" x14ac:dyDescent="0.35">
      <c r="A468" s="9"/>
      <c r="D468" s="21"/>
      <c r="R468" s="21"/>
      <c r="S468" s="21"/>
      <c r="T468" s="21"/>
      <c r="U468" s="21"/>
      <c r="V468" s="21"/>
      <c r="W468" s="21"/>
    </row>
    <row r="469" spans="1:30" x14ac:dyDescent="0.35">
      <c r="A469" s="9"/>
      <c r="D469" s="21"/>
      <c r="R469" s="21"/>
      <c r="S469" s="21"/>
      <c r="T469" s="21"/>
      <c r="U469" s="21"/>
      <c r="V469" s="21"/>
      <c r="W469" s="21"/>
    </row>
    <row r="470" spans="1:30" x14ac:dyDescent="0.35">
      <c r="A470" s="9"/>
      <c r="D470" s="21"/>
      <c r="R470" s="21"/>
      <c r="S470" s="21"/>
      <c r="T470" s="21"/>
      <c r="U470" s="21"/>
      <c r="V470" s="21"/>
      <c r="W470" s="21"/>
    </row>
    <row r="471" spans="1:30" x14ac:dyDescent="0.35">
      <c r="A471" s="9"/>
      <c r="D471" s="21"/>
      <c r="R471" s="21"/>
      <c r="S471" s="21"/>
      <c r="T471" s="21"/>
      <c r="U471" s="21"/>
      <c r="V471" s="21"/>
      <c r="W471" s="21"/>
    </row>
    <row r="472" spans="1:30" x14ac:dyDescent="0.35">
      <c r="A472" s="9"/>
      <c r="D472" s="21"/>
      <c r="R472" s="21"/>
      <c r="S472" s="21"/>
      <c r="T472" s="21"/>
      <c r="U472" s="21"/>
      <c r="V472" s="21"/>
      <c r="W472" s="21"/>
    </row>
    <row r="473" spans="1:30" x14ac:dyDescent="0.35">
      <c r="A473" s="9"/>
      <c r="D473" s="21"/>
      <c r="R473" s="21"/>
      <c r="S473" s="21"/>
      <c r="T473" s="21"/>
      <c r="U473" s="21"/>
      <c r="V473" s="21"/>
      <c r="W473" s="21"/>
    </row>
    <row r="474" spans="1:30" x14ac:dyDescent="0.35">
      <c r="A474" s="9"/>
      <c r="D474" s="21"/>
      <c r="R474" s="21"/>
      <c r="S474" s="21"/>
      <c r="T474" s="21"/>
      <c r="U474" s="21"/>
      <c r="V474" s="21"/>
      <c r="W474" s="21"/>
      <c r="X474" s="22"/>
      <c r="Y474" s="23"/>
      <c r="Z474" s="23"/>
      <c r="AA474" s="23"/>
      <c r="AB474" s="23"/>
      <c r="AC474" s="23"/>
      <c r="AD474" s="24"/>
    </row>
    <row r="475" spans="1:30" x14ac:dyDescent="0.35">
      <c r="A475" s="9"/>
      <c r="D475" s="21"/>
      <c r="R475" s="21"/>
      <c r="S475" s="21"/>
      <c r="T475" s="21"/>
      <c r="U475" s="21"/>
      <c r="V475" s="21"/>
      <c r="W475" s="21"/>
      <c r="X475" s="22"/>
      <c r="Y475" s="23"/>
      <c r="Z475" s="23"/>
      <c r="AA475" s="23"/>
      <c r="AB475" s="23"/>
      <c r="AC475" s="23"/>
      <c r="AD475" s="24"/>
    </row>
    <row r="476" spans="1:30" x14ac:dyDescent="0.35">
      <c r="A476" s="9"/>
      <c r="D476" s="21"/>
      <c r="R476" s="21"/>
      <c r="S476" s="21"/>
      <c r="T476" s="21"/>
      <c r="U476" s="21"/>
      <c r="V476" s="21"/>
      <c r="W476" s="21"/>
      <c r="X476" s="22"/>
      <c r="Y476" s="23"/>
      <c r="Z476" s="23"/>
      <c r="AA476" s="23"/>
      <c r="AB476" s="23"/>
      <c r="AC476" s="23"/>
      <c r="AD476" s="24"/>
    </row>
    <row r="477" spans="1:30" x14ac:dyDescent="0.35">
      <c r="A477" s="9"/>
      <c r="D477" s="21"/>
      <c r="R477" s="21"/>
      <c r="S477" s="21"/>
      <c r="T477" s="21"/>
      <c r="U477" s="21"/>
      <c r="V477" s="21"/>
      <c r="W477" s="21"/>
    </row>
    <row r="478" spans="1:30" x14ac:dyDescent="0.35">
      <c r="A478" s="9"/>
      <c r="D478" s="21"/>
      <c r="R478" s="21"/>
      <c r="S478" s="21"/>
      <c r="T478" s="21"/>
      <c r="U478" s="21"/>
      <c r="V478" s="21"/>
      <c r="W478" s="21"/>
    </row>
    <row r="479" spans="1:30" x14ac:dyDescent="0.35">
      <c r="A479" s="9"/>
      <c r="D479" s="21"/>
      <c r="R479" s="21"/>
      <c r="S479" s="21"/>
      <c r="T479" s="21"/>
      <c r="U479" s="21"/>
      <c r="V479" s="21"/>
      <c r="W479" s="21"/>
    </row>
    <row r="480" spans="1:30" x14ac:dyDescent="0.35">
      <c r="A480" s="9"/>
      <c r="D480" s="21"/>
      <c r="R480" s="21"/>
      <c r="S480" s="21"/>
      <c r="T480" s="21"/>
      <c r="U480" s="21"/>
      <c r="V480" s="21"/>
      <c r="W480" s="21"/>
    </row>
    <row r="481" spans="1:30" x14ac:dyDescent="0.35">
      <c r="A481" s="9"/>
      <c r="D481" s="21"/>
      <c r="R481" s="21"/>
      <c r="S481" s="21"/>
      <c r="T481" s="21"/>
      <c r="U481" s="21"/>
      <c r="V481" s="21"/>
      <c r="W481" s="21"/>
    </row>
    <row r="482" spans="1:30" x14ac:dyDescent="0.35">
      <c r="A482" s="9"/>
      <c r="D482" s="21"/>
      <c r="R482" s="21"/>
      <c r="S482" s="21"/>
      <c r="T482" s="21"/>
      <c r="U482" s="21"/>
      <c r="V482" s="21"/>
      <c r="W482" s="21"/>
    </row>
    <row r="483" spans="1:30" x14ac:dyDescent="0.35">
      <c r="A483" s="9"/>
      <c r="D483" s="21"/>
      <c r="R483" s="21"/>
      <c r="S483" s="21"/>
      <c r="T483" s="21"/>
      <c r="U483" s="21"/>
      <c r="V483" s="21"/>
      <c r="W483" s="21"/>
    </row>
    <row r="484" spans="1:30" x14ac:dyDescent="0.35">
      <c r="A484" s="9"/>
      <c r="D484" s="21"/>
      <c r="R484" s="21"/>
      <c r="S484" s="21"/>
      <c r="T484" s="21"/>
      <c r="U484" s="21"/>
      <c r="V484" s="21"/>
      <c r="W484" s="21"/>
    </row>
    <row r="485" spans="1:30" x14ac:dyDescent="0.35">
      <c r="A485" s="9"/>
      <c r="D485" s="21"/>
      <c r="R485" s="21"/>
      <c r="S485" s="21"/>
      <c r="T485" s="21"/>
      <c r="U485" s="21"/>
      <c r="V485" s="21"/>
      <c r="W485" s="21"/>
    </row>
    <row r="486" spans="1:30" x14ac:dyDescent="0.35">
      <c r="A486" s="9"/>
      <c r="D486" s="21"/>
      <c r="R486" s="21"/>
      <c r="S486" s="21"/>
      <c r="T486" s="21"/>
      <c r="U486" s="21"/>
      <c r="V486" s="21"/>
      <c r="W486" s="21"/>
    </row>
    <row r="487" spans="1:30" x14ac:dyDescent="0.35">
      <c r="A487" s="9"/>
      <c r="D487" s="21"/>
      <c r="R487" s="21"/>
      <c r="S487" s="21"/>
      <c r="T487" s="21"/>
      <c r="U487" s="21"/>
      <c r="V487" s="21"/>
      <c r="W487" s="21"/>
    </row>
    <row r="488" spans="1:30" x14ac:dyDescent="0.35">
      <c r="A488" s="9"/>
      <c r="D488" s="21"/>
      <c r="R488" s="21"/>
      <c r="S488" s="21"/>
      <c r="T488" s="21"/>
      <c r="U488" s="21"/>
      <c r="V488" s="21"/>
      <c r="W488" s="21"/>
    </row>
    <row r="489" spans="1:30" x14ac:dyDescent="0.35">
      <c r="A489" s="9"/>
      <c r="D489" s="21"/>
      <c r="R489" s="21"/>
      <c r="S489" s="21"/>
      <c r="T489" s="21"/>
      <c r="U489" s="21"/>
      <c r="V489" s="21"/>
      <c r="W489" s="21"/>
    </row>
    <row r="490" spans="1:30" x14ac:dyDescent="0.35">
      <c r="A490" s="9"/>
      <c r="D490" s="21"/>
      <c r="R490" s="21"/>
      <c r="S490" s="21"/>
      <c r="T490" s="21"/>
      <c r="U490" s="21"/>
      <c r="V490" s="21"/>
      <c r="W490" s="21"/>
    </row>
    <row r="491" spans="1:30" x14ac:dyDescent="0.35">
      <c r="A491" s="9"/>
      <c r="D491" s="21"/>
      <c r="R491" s="21"/>
      <c r="S491" s="21"/>
      <c r="T491" s="21"/>
      <c r="U491" s="21"/>
      <c r="V491" s="21"/>
      <c r="W491" s="21"/>
    </row>
    <row r="492" spans="1:30" x14ac:dyDescent="0.35">
      <c r="A492" s="9"/>
      <c r="D492" s="21"/>
      <c r="R492" s="21"/>
      <c r="S492" s="21"/>
      <c r="T492" s="21"/>
      <c r="U492" s="21"/>
      <c r="V492" s="21"/>
      <c r="W492" s="21"/>
    </row>
    <row r="493" spans="1:30" x14ac:dyDescent="0.35">
      <c r="A493" s="9"/>
      <c r="D493" s="21"/>
      <c r="X493" s="15"/>
      <c r="Y493" s="2"/>
      <c r="Z493" s="2"/>
      <c r="AA493" s="2"/>
      <c r="AB493" s="2"/>
      <c r="AC493" s="2"/>
      <c r="AD493" s="16"/>
    </row>
    <row r="494" spans="1:30" x14ac:dyDescent="0.35">
      <c r="A494" s="9"/>
      <c r="D494" s="21"/>
      <c r="X494" s="15"/>
      <c r="Y494" s="2"/>
      <c r="Z494" s="2"/>
      <c r="AA494" s="2"/>
      <c r="AB494" s="2"/>
      <c r="AC494" s="2"/>
      <c r="AD494" s="16"/>
    </row>
    <row r="495" spans="1:30" x14ac:dyDescent="0.35">
      <c r="A495" s="9"/>
      <c r="D495" s="21"/>
      <c r="X495" s="15"/>
      <c r="Y495" s="2"/>
      <c r="Z495" s="2"/>
      <c r="AA495" s="2"/>
      <c r="AB495" s="2"/>
      <c r="AC495" s="2"/>
      <c r="AD495" s="16"/>
    </row>
    <row r="496" spans="1:30" x14ac:dyDescent="0.35">
      <c r="A496" s="9"/>
      <c r="D496" s="21"/>
      <c r="X496" s="15"/>
      <c r="Y496" s="2"/>
      <c r="Z496" s="2"/>
      <c r="AA496" s="2"/>
      <c r="AB496" s="2"/>
      <c r="AC496" s="2"/>
      <c r="AD496" s="16"/>
    </row>
    <row r="497" spans="1:30" x14ac:dyDescent="0.35">
      <c r="A497" s="9"/>
      <c r="D497" s="21"/>
      <c r="R497" s="21"/>
      <c r="S497" s="21"/>
      <c r="T497" s="21"/>
      <c r="U497" s="21"/>
      <c r="V497" s="21"/>
      <c r="W497" s="21"/>
    </row>
    <row r="498" spans="1:30" x14ac:dyDescent="0.35">
      <c r="A498" s="9"/>
      <c r="D498" s="21"/>
      <c r="R498" s="21"/>
      <c r="S498" s="21"/>
      <c r="T498" s="21"/>
      <c r="U498" s="21"/>
      <c r="V498" s="21"/>
      <c r="W498" s="21"/>
    </row>
    <row r="499" spans="1:30" x14ac:dyDescent="0.35">
      <c r="A499" s="9"/>
      <c r="D499" s="21"/>
      <c r="R499" s="21"/>
      <c r="S499" s="21"/>
      <c r="T499" s="21"/>
      <c r="U499" s="21"/>
      <c r="V499" s="21"/>
      <c r="W499" s="21"/>
    </row>
    <row r="500" spans="1:30" x14ac:dyDescent="0.35">
      <c r="A500" s="9"/>
      <c r="D500" s="21"/>
      <c r="R500" s="21"/>
      <c r="S500" s="21"/>
      <c r="T500" s="21"/>
      <c r="U500" s="21"/>
      <c r="V500" s="21"/>
      <c r="W500" s="21"/>
    </row>
    <row r="501" spans="1:30" x14ac:dyDescent="0.35">
      <c r="A501" s="9"/>
      <c r="D501" s="21"/>
      <c r="R501" s="21"/>
      <c r="S501" s="21"/>
      <c r="T501" s="21"/>
      <c r="U501" s="21"/>
      <c r="V501" s="21"/>
      <c r="W501" s="21"/>
    </row>
    <row r="502" spans="1:30" x14ac:dyDescent="0.35">
      <c r="A502" s="9"/>
      <c r="D502" s="21"/>
      <c r="R502" s="21"/>
      <c r="S502" s="21"/>
      <c r="T502" s="21"/>
      <c r="U502" s="21"/>
      <c r="V502" s="21"/>
      <c r="W502" s="21"/>
    </row>
    <row r="503" spans="1:30" x14ac:dyDescent="0.35">
      <c r="A503" s="9"/>
      <c r="D503" s="21"/>
      <c r="X503" s="15"/>
      <c r="Y503" s="2"/>
      <c r="Z503" s="2"/>
      <c r="AA503" s="2"/>
      <c r="AB503" s="2"/>
      <c r="AC503" s="2"/>
      <c r="AD503" s="16"/>
    </row>
    <row r="504" spans="1:30" x14ac:dyDescent="0.35">
      <c r="A504" s="9"/>
      <c r="D504" s="21"/>
      <c r="X504" s="15"/>
      <c r="Y504" s="2"/>
      <c r="Z504" s="2"/>
      <c r="AA504" s="2"/>
      <c r="AB504" s="2"/>
      <c r="AC504" s="2"/>
      <c r="AD504" s="16"/>
    </row>
    <row r="505" spans="1:30" x14ac:dyDescent="0.35">
      <c r="A505" s="9"/>
      <c r="D505" s="21"/>
      <c r="X505" s="15"/>
      <c r="Y505" s="2"/>
      <c r="Z505" s="2"/>
      <c r="AA505" s="2"/>
      <c r="AB505" s="2"/>
      <c r="AC505" s="2"/>
      <c r="AD505" s="16"/>
    </row>
    <row r="506" spans="1:30" x14ac:dyDescent="0.35">
      <c r="A506" s="9"/>
      <c r="D506" s="21"/>
      <c r="X506" s="15"/>
      <c r="Y506" s="2"/>
      <c r="Z506" s="2"/>
      <c r="AA506" s="2"/>
      <c r="AB506" s="2"/>
      <c r="AC506" s="2"/>
      <c r="AD506" s="16"/>
    </row>
    <row r="507" spans="1:30" x14ac:dyDescent="0.35">
      <c r="A507" s="9"/>
      <c r="D507" s="21"/>
      <c r="X507" s="15"/>
      <c r="Y507" s="2"/>
      <c r="Z507" s="2"/>
      <c r="AA507" s="2"/>
      <c r="AB507" s="2"/>
      <c r="AC507" s="2"/>
      <c r="AD507" s="16"/>
    </row>
    <row r="508" spans="1:30" x14ac:dyDescent="0.35">
      <c r="A508" s="9"/>
      <c r="D508" s="21"/>
      <c r="X508" s="15"/>
      <c r="Y508" s="2"/>
      <c r="Z508" s="2"/>
      <c r="AA508" s="2"/>
      <c r="AB508" s="2"/>
      <c r="AC508" s="2"/>
      <c r="AD508" s="16"/>
    </row>
    <row r="509" spans="1:30" x14ac:dyDescent="0.35">
      <c r="A509" s="9"/>
      <c r="D509" s="21"/>
      <c r="X509" s="15"/>
      <c r="Y509" s="2"/>
      <c r="Z509" s="2"/>
      <c r="AA509" s="2"/>
      <c r="AB509" s="2"/>
      <c r="AC509" s="2"/>
      <c r="AD509" s="16"/>
    </row>
    <row r="510" spans="1:30" x14ac:dyDescent="0.35">
      <c r="A510" s="9"/>
      <c r="D510" s="21"/>
      <c r="X510" s="15"/>
      <c r="Y510" s="2"/>
      <c r="Z510" s="2"/>
      <c r="AA510" s="2"/>
      <c r="AB510" s="2"/>
      <c r="AC510" s="2"/>
      <c r="AD510" s="16"/>
    </row>
    <row r="511" spans="1:30" x14ac:dyDescent="0.35">
      <c r="A511" s="9"/>
      <c r="B511" s="13"/>
      <c r="C511" s="13"/>
      <c r="D511" s="13"/>
      <c r="J511" s="12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1:30" x14ac:dyDescent="0.35">
      <c r="A512" s="9"/>
      <c r="B512" s="13"/>
      <c r="C512" s="13"/>
      <c r="D512" s="13"/>
      <c r="J512" s="12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1:30" x14ac:dyDescent="0.35">
      <c r="A513" s="9"/>
      <c r="B513" s="13"/>
      <c r="C513" s="13"/>
      <c r="D513" s="13"/>
      <c r="J513" s="12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1:30" x14ac:dyDescent="0.35">
      <c r="A514" s="9"/>
      <c r="B514" s="13"/>
      <c r="C514" s="13"/>
      <c r="D514" s="13"/>
      <c r="J514" s="12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1:30" x14ac:dyDescent="0.35">
      <c r="A515" s="9"/>
      <c r="B515" s="13"/>
      <c r="C515" s="13"/>
      <c r="D515" s="13"/>
      <c r="J515" s="12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1:30" x14ac:dyDescent="0.35">
      <c r="A516" s="9"/>
      <c r="B516" s="13"/>
      <c r="C516" s="13"/>
      <c r="D516" s="13"/>
      <c r="J516" s="12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1:30" x14ac:dyDescent="0.35">
      <c r="A517" s="9"/>
      <c r="B517" s="13"/>
      <c r="C517" s="13"/>
      <c r="D517" s="13"/>
      <c r="J517" s="12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1:30" x14ac:dyDescent="0.35">
      <c r="A518" s="9"/>
      <c r="B518" s="13"/>
      <c r="C518" s="13"/>
      <c r="D518" s="13"/>
      <c r="J518" s="12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1:30" x14ac:dyDescent="0.35">
      <c r="A519" s="9"/>
      <c r="B519" s="13"/>
      <c r="C519" s="13"/>
      <c r="D519" s="13"/>
      <c r="J519" s="12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1:30" x14ac:dyDescent="0.35">
      <c r="A520" s="9"/>
      <c r="B520" s="13"/>
      <c r="C520" s="13"/>
      <c r="D520" s="13"/>
      <c r="J520" s="12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1:30" x14ac:dyDescent="0.35">
      <c r="A521" s="9"/>
      <c r="B521" s="13"/>
      <c r="C521" s="13"/>
      <c r="D521" s="13"/>
      <c r="J521" s="12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1:30" x14ac:dyDescent="0.35">
      <c r="A522" s="9"/>
      <c r="B522" s="13"/>
      <c r="C522" s="13"/>
      <c r="D522" s="13"/>
      <c r="J522" s="12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1:30" x14ac:dyDescent="0.35">
      <c r="A523" s="9"/>
      <c r="B523" s="13"/>
      <c r="C523" s="13"/>
      <c r="D523" s="13"/>
      <c r="J523" s="12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1:30" x14ac:dyDescent="0.35">
      <c r="A524" s="9"/>
      <c r="B524" s="13"/>
      <c r="C524" s="13"/>
      <c r="D524" s="13"/>
      <c r="J524" s="12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1:30" x14ac:dyDescent="0.35">
      <c r="A525" s="9"/>
      <c r="B525" s="13"/>
      <c r="C525" s="13"/>
      <c r="D525" s="13"/>
      <c r="J525" s="12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1:30" x14ac:dyDescent="0.35">
      <c r="A526" s="9"/>
      <c r="B526" s="13"/>
      <c r="C526" s="13"/>
      <c r="D526" s="13"/>
      <c r="J526" s="12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1:30" x14ac:dyDescent="0.35">
      <c r="A527" s="9"/>
      <c r="B527" s="13"/>
      <c r="C527" s="13"/>
      <c r="D527" s="13"/>
      <c r="J527" s="12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1:30" x14ac:dyDescent="0.35">
      <c r="A528" s="9"/>
      <c r="B528" s="13"/>
      <c r="C528" s="13"/>
      <c r="D528" s="13"/>
      <c r="J528" s="12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1:30" x14ac:dyDescent="0.35">
      <c r="A529" s="9"/>
      <c r="B529" s="13"/>
      <c r="C529" s="13"/>
      <c r="D529" s="13"/>
      <c r="J529" s="12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1:30" x14ac:dyDescent="0.35">
      <c r="A530" s="9"/>
      <c r="B530" s="13"/>
      <c r="C530" s="13"/>
      <c r="D530" s="13"/>
      <c r="J530" s="12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1:30" x14ac:dyDescent="0.35">
      <c r="A531" s="9"/>
      <c r="B531" s="13"/>
      <c r="C531" s="13"/>
      <c r="D531" s="13"/>
      <c r="J531" s="12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1:30" x14ac:dyDescent="0.35">
      <c r="A532" s="9"/>
      <c r="B532" s="13"/>
      <c r="C532" s="13"/>
      <c r="D532" s="13"/>
      <c r="J532" s="12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1:30" x14ac:dyDescent="0.35">
      <c r="A533" s="9"/>
      <c r="B533" s="13"/>
      <c r="C533" s="13"/>
      <c r="D533" s="13"/>
      <c r="J533" s="12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1:30" x14ac:dyDescent="0.35">
      <c r="A534" s="9"/>
      <c r="B534" s="13"/>
      <c r="C534" s="13"/>
      <c r="D534" s="13"/>
      <c r="J534" s="12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1:30" x14ac:dyDescent="0.35">
      <c r="A535" s="9"/>
      <c r="B535" s="13"/>
      <c r="C535" s="13"/>
      <c r="D535" s="13"/>
      <c r="J535" s="12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1:30" x14ac:dyDescent="0.35">
      <c r="A536" s="9"/>
      <c r="B536" s="13"/>
      <c r="C536" s="13"/>
      <c r="D536" s="13"/>
      <c r="J536" s="12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1:30" x14ac:dyDescent="0.35">
      <c r="A537" s="9"/>
      <c r="B537" s="13"/>
      <c r="C537" s="13"/>
      <c r="D537" s="13"/>
      <c r="J537" s="12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1:30" x14ac:dyDescent="0.35">
      <c r="A538" s="9"/>
      <c r="B538" s="13"/>
      <c r="C538" s="13"/>
      <c r="D538" s="13"/>
      <c r="J538" s="12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1:30" x14ac:dyDescent="0.35">
      <c r="A539" s="9"/>
      <c r="B539" s="13"/>
      <c r="C539" s="13"/>
      <c r="D539" s="13"/>
      <c r="J539" s="12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1:30" x14ac:dyDescent="0.35">
      <c r="A540" s="9"/>
      <c r="B540" s="13"/>
      <c r="C540" s="13"/>
      <c r="J540" s="12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1:30" x14ac:dyDescent="0.35">
      <c r="A541" s="9"/>
      <c r="B541" s="13"/>
      <c r="C541" s="13"/>
      <c r="J541" s="12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1:30" x14ac:dyDescent="0.35">
      <c r="A542" s="9"/>
      <c r="B542" s="13"/>
      <c r="C542" s="13"/>
      <c r="J542" s="12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1:30" x14ac:dyDescent="0.35">
      <c r="A543" s="9"/>
      <c r="B543" s="13"/>
      <c r="C543" s="13"/>
      <c r="J543" s="12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1:30" x14ac:dyDescent="0.35">
      <c r="A544" s="9"/>
      <c r="B544" s="13"/>
      <c r="C544" s="13"/>
      <c r="J544" s="12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1:32" x14ac:dyDescent="0.35">
      <c r="A545" s="9"/>
      <c r="B545" s="13"/>
      <c r="C545" s="13"/>
      <c r="J545" s="12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1:32" x14ac:dyDescent="0.35">
      <c r="A546" s="9"/>
      <c r="B546" s="13"/>
      <c r="C546" s="13"/>
      <c r="J546" s="12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1:32" x14ac:dyDescent="0.35">
      <c r="A547" s="9"/>
      <c r="B547" s="13"/>
      <c r="C547" s="13"/>
      <c r="J547" s="12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1:32" x14ac:dyDescent="0.35">
      <c r="A548" s="9"/>
      <c r="B548" s="13"/>
      <c r="C548" s="13"/>
      <c r="J548" s="2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F548" s="13"/>
    </row>
    <row r="549" spans="1:32" x14ac:dyDescent="0.35">
      <c r="A549" s="9"/>
      <c r="B549" s="13"/>
      <c r="C549" s="13"/>
      <c r="J549" s="2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F549" s="13"/>
    </row>
    <row r="550" spans="1:32" x14ac:dyDescent="0.35">
      <c r="A550" s="9"/>
      <c r="B550" s="13"/>
      <c r="C550" s="13"/>
      <c r="J550" s="2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F550" s="13"/>
    </row>
    <row r="551" spans="1:32" x14ac:dyDescent="0.35">
      <c r="A551" s="9"/>
      <c r="B551" s="13"/>
      <c r="C551" s="13"/>
      <c r="J551" s="2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F551" s="13"/>
    </row>
    <row r="552" spans="1:32" x14ac:dyDescent="0.35">
      <c r="A552" s="9"/>
      <c r="B552" s="13"/>
      <c r="C552" s="13"/>
      <c r="J552" s="2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F552" s="13"/>
    </row>
    <row r="553" spans="1:32" x14ac:dyDescent="0.35">
      <c r="A553" s="9"/>
      <c r="B553" s="13"/>
      <c r="C553" s="13"/>
      <c r="J553" s="2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F553" s="13"/>
    </row>
    <row r="554" spans="1:32" x14ac:dyDescent="0.35">
      <c r="A554" s="9"/>
      <c r="B554" s="13"/>
      <c r="C554" s="13"/>
      <c r="J554" s="2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F554" s="13"/>
    </row>
    <row r="555" spans="1:32" x14ac:dyDescent="0.35">
      <c r="A555" s="9"/>
      <c r="B555" s="13"/>
      <c r="C555" s="13"/>
      <c r="J555" s="12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1:32" x14ac:dyDescent="0.35">
      <c r="A556" s="9"/>
      <c r="B556" s="13"/>
      <c r="C556" s="13"/>
      <c r="J556" s="12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1:32" x14ac:dyDescent="0.35">
      <c r="A557" s="9"/>
      <c r="B557" s="13"/>
      <c r="C557" s="13"/>
      <c r="J557" s="12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1:32" x14ac:dyDescent="0.35">
      <c r="A558" s="9"/>
      <c r="B558" s="13"/>
      <c r="C558" s="13"/>
      <c r="J558" s="12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1:32" x14ac:dyDescent="0.35">
      <c r="A559" s="9"/>
      <c r="B559" s="13"/>
      <c r="C559" s="13"/>
      <c r="J559" s="12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1:32" x14ac:dyDescent="0.35">
      <c r="A560" s="9"/>
      <c r="B560" s="13"/>
      <c r="C560" s="13"/>
      <c r="J560" s="12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1:32" x14ac:dyDescent="0.35">
      <c r="A561" s="9"/>
      <c r="B561" s="13"/>
      <c r="C561" s="13"/>
      <c r="J561" s="12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1:32" x14ac:dyDescent="0.35">
      <c r="A562" s="9"/>
      <c r="B562" s="13"/>
      <c r="C562" s="13"/>
      <c r="J562" s="12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1:32" x14ac:dyDescent="0.35">
      <c r="A563" s="9"/>
      <c r="B563" s="13"/>
      <c r="C563" s="13"/>
      <c r="J563" s="12"/>
      <c r="K563" s="13"/>
      <c r="L563" s="13"/>
      <c r="M563" s="13"/>
      <c r="N563" s="13"/>
      <c r="O563" s="13"/>
      <c r="P563" s="13"/>
      <c r="Q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1:32" x14ac:dyDescent="0.35">
      <c r="A564" s="9"/>
      <c r="B564" s="13"/>
      <c r="C564" s="13"/>
      <c r="J564" s="12"/>
      <c r="K564" s="13"/>
      <c r="L564" s="13"/>
      <c r="M564" s="13"/>
      <c r="N564" s="13"/>
      <c r="O564" s="13"/>
      <c r="P564" s="13"/>
      <c r="Q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1:32" x14ac:dyDescent="0.35">
      <c r="A565" s="9"/>
      <c r="B565" s="13"/>
      <c r="C565" s="13"/>
      <c r="J565" s="12"/>
      <c r="K565" s="13"/>
      <c r="L565" s="13"/>
      <c r="M565" s="13"/>
      <c r="N565" s="13"/>
      <c r="O565" s="13"/>
      <c r="P565" s="13"/>
      <c r="Q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1:32" x14ac:dyDescent="0.35">
      <c r="A566" s="9"/>
      <c r="B566" s="13"/>
      <c r="C566" s="13"/>
      <c r="J566" s="12"/>
      <c r="K566" s="13"/>
      <c r="L566" s="13"/>
      <c r="M566" s="13"/>
      <c r="N566" s="13"/>
      <c r="O566" s="13"/>
      <c r="P566" s="13"/>
      <c r="Q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1:32" x14ac:dyDescent="0.35">
      <c r="A567" s="9"/>
      <c r="B567" s="13"/>
      <c r="C567" s="13"/>
      <c r="J567" s="12"/>
      <c r="K567" s="13"/>
      <c r="L567" s="13"/>
      <c r="M567" s="13"/>
      <c r="N567" s="13"/>
      <c r="O567" s="13"/>
      <c r="P567" s="13"/>
      <c r="Q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1:32" x14ac:dyDescent="0.35">
      <c r="A568" s="9"/>
      <c r="B568" s="13"/>
      <c r="C568" s="13"/>
      <c r="J568" s="12"/>
      <c r="K568" s="13"/>
      <c r="L568" s="13"/>
      <c r="M568" s="13"/>
      <c r="N568" s="13"/>
      <c r="O568" s="13"/>
      <c r="P568" s="13"/>
      <c r="Q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1:32" x14ac:dyDescent="0.35">
      <c r="A569" s="9"/>
      <c r="B569" s="13"/>
      <c r="C569" s="13"/>
      <c r="J569" s="12"/>
      <c r="K569" s="13"/>
      <c r="L569" s="13"/>
      <c r="M569" s="13"/>
      <c r="N569" s="13"/>
      <c r="O569" s="13"/>
      <c r="P569" s="13"/>
      <c r="Q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1:32" x14ac:dyDescent="0.35">
      <c r="A570" s="9"/>
      <c r="B570" s="13"/>
      <c r="C570" s="13"/>
      <c r="J570" s="12"/>
      <c r="K570" s="13"/>
      <c r="L570" s="13"/>
      <c r="M570" s="13"/>
      <c r="N570" s="13"/>
      <c r="O570" s="13"/>
      <c r="P570" s="13"/>
      <c r="Q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1:32" x14ac:dyDescent="0.35">
      <c r="A571" s="9"/>
      <c r="B571" s="26"/>
      <c r="C571" s="26"/>
      <c r="J571" s="12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F571" s="13"/>
    </row>
    <row r="572" spans="1:32" x14ac:dyDescent="0.35">
      <c r="A572" s="9"/>
      <c r="B572" s="26"/>
      <c r="C572" s="26"/>
      <c r="J572" s="12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F572" s="13"/>
    </row>
    <row r="573" spans="1:32" x14ac:dyDescent="0.35">
      <c r="A573" s="9"/>
      <c r="B573" s="26"/>
      <c r="C573" s="26"/>
      <c r="J573" s="12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F573" s="13"/>
    </row>
    <row r="574" spans="1:32" x14ac:dyDescent="0.35">
      <c r="A574" s="9"/>
      <c r="B574" s="26"/>
      <c r="C574" s="26"/>
      <c r="J574" s="12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F574" s="13"/>
    </row>
    <row r="575" spans="1:32" x14ac:dyDescent="0.35">
      <c r="A575" s="9"/>
      <c r="B575" s="26"/>
      <c r="C575" s="26"/>
      <c r="J575" s="12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F575" s="13"/>
    </row>
    <row r="576" spans="1:32" x14ac:dyDescent="0.35">
      <c r="A576" s="9"/>
      <c r="B576" s="26"/>
      <c r="C576" s="26"/>
      <c r="J576" s="12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F576" s="13"/>
    </row>
    <row r="577" spans="1:32" x14ac:dyDescent="0.35">
      <c r="A577" s="9"/>
      <c r="B577" s="26"/>
      <c r="C577" s="26"/>
      <c r="J577" s="12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F577" s="13"/>
    </row>
    <row r="578" spans="1:32" x14ac:dyDescent="0.35">
      <c r="A578" s="9"/>
      <c r="B578" s="26"/>
      <c r="C578" s="26"/>
      <c r="J578" s="12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F578" s="13"/>
    </row>
    <row r="579" spans="1:32" x14ac:dyDescent="0.35">
      <c r="A579" s="9"/>
      <c r="B579" s="26"/>
      <c r="C579" s="26"/>
      <c r="J579" s="12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F579" s="13"/>
    </row>
    <row r="580" spans="1:32" x14ac:dyDescent="0.35">
      <c r="A580" s="9"/>
      <c r="B580" s="26"/>
      <c r="C580" s="26"/>
      <c r="J580" s="12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F580" s="13"/>
    </row>
    <row r="581" spans="1:32" x14ac:dyDescent="0.35">
      <c r="A581" s="9"/>
      <c r="B581" s="26"/>
      <c r="C581" s="26"/>
      <c r="J581" s="12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1:32" x14ac:dyDescent="0.35">
      <c r="A582" s="9"/>
      <c r="B582" s="26"/>
      <c r="C582" s="26"/>
      <c r="J582" s="12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1:32" x14ac:dyDescent="0.35">
      <c r="A583" s="9"/>
      <c r="B583" s="26"/>
      <c r="C583" s="26"/>
      <c r="J583" s="12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1:32" x14ac:dyDescent="0.35">
      <c r="A584" s="9"/>
      <c r="B584" s="26"/>
      <c r="C584" s="26"/>
      <c r="J584" s="12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1:32" x14ac:dyDescent="0.35">
      <c r="A585" s="9"/>
      <c r="B585" s="26"/>
      <c r="C585" s="26"/>
      <c r="J585" s="12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1:32" x14ac:dyDescent="0.35">
      <c r="A586" s="9"/>
      <c r="B586" s="26"/>
      <c r="C586" s="26"/>
      <c r="J586" s="12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1:32" x14ac:dyDescent="0.35">
      <c r="A587" s="9"/>
      <c r="B587" s="26"/>
      <c r="C587" s="26"/>
      <c r="J587" s="12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1:32" x14ac:dyDescent="0.35">
      <c r="A588" s="9"/>
      <c r="B588" s="26"/>
      <c r="C588" s="26"/>
      <c r="J588" s="12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1:32" x14ac:dyDescent="0.35">
      <c r="A589" s="9"/>
      <c r="B589" s="26"/>
      <c r="C589" s="26"/>
      <c r="J589" s="12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1:32" x14ac:dyDescent="0.35">
      <c r="A590" s="9"/>
      <c r="B590" s="26"/>
      <c r="C590" s="26"/>
      <c r="J590" s="12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1:32" x14ac:dyDescent="0.35">
      <c r="A591" s="9"/>
      <c r="B591" s="26"/>
      <c r="C591" s="26"/>
      <c r="J591" s="12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1:32" x14ac:dyDescent="0.35">
      <c r="A592" s="9"/>
      <c r="B592" s="26"/>
      <c r="C592" s="26"/>
      <c r="J592" s="12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1:30" x14ac:dyDescent="0.35">
      <c r="A593" s="9"/>
      <c r="B593" s="26"/>
      <c r="C593" s="26"/>
      <c r="J593" s="12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1:30" x14ac:dyDescent="0.35">
      <c r="A594" s="9"/>
      <c r="B594" s="26"/>
      <c r="C594" s="26"/>
      <c r="J594" s="12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1:30" x14ac:dyDescent="0.35">
      <c r="A595" s="9"/>
      <c r="B595" s="26"/>
      <c r="C595" s="26"/>
      <c r="J595" s="12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1:30" x14ac:dyDescent="0.35">
      <c r="A596" s="9"/>
      <c r="B596" s="26"/>
      <c r="C596" s="26"/>
      <c r="J596" s="12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1:30" x14ac:dyDescent="0.35">
      <c r="A597" s="9"/>
      <c r="B597" s="26"/>
      <c r="C597" s="26"/>
      <c r="J597" s="12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1:30" x14ac:dyDescent="0.35">
      <c r="A598" s="9"/>
      <c r="B598" s="26"/>
      <c r="C598" s="26"/>
      <c r="J598" s="12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1:30" x14ac:dyDescent="0.35">
      <c r="A599" s="9"/>
      <c r="B599" s="26"/>
      <c r="C599" s="26"/>
      <c r="J599" s="12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1:30" x14ac:dyDescent="0.35">
      <c r="A600" s="9"/>
      <c r="B600" s="26"/>
      <c r="C600" s="26"/>
      <c r="J600" s="12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1:30" x14ac:dyDescent="0.35">
      <c r="A601" s="9"/>
      <c r="B601" s="26"/>
      <c r="C601" s="26"/>
      <c r="J601" s="12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1:30" x14ac:dyDescent="0.35">
      <c r="A602" s="9"/>
      <c r="B602" s="26"/>
      <c r="C602" s="26"/>
      <c r="J602" s="12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1:30" x14ac:dyDescent="0.35">
      <c r="A603" s="9"/>
      <c r="B603" s="26"/>
      <c r="C603" s="26"/>
      <c r="J603" s="12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1:30" x14ac:dyDescent="0.35">
      <c r="A604" s="9"/>
      <c r="B604" s="26"/>
      <c r="C604" s="26"/>
      <c r="J604" s="12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1:30" x14ac:dyDescent="0.35">
      <c r="A605" s="9"/>
      <c r="B605" s="26"/>
      <c r="C605" s="26"/>
      <c r="J605" s="12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1:30" x14ac:dyDescent="0.35">
      <c r="A606" s="9"/>
      <c r="B606" s="26"/>
      <c r="C606" s="26"/>
      <c r="J606" s="12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1:30" x14ac:dyDescent="0.35">
      <c r="A607" s="9"/>
      <c r="B607" s="26"/>
      <c r="C607" s="26"/>
      <c r="J607" s="12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1:30" x14ac:dyDescent="0.35">
      <c r="A608" s="9"/>
      <c r="B608" s="26"/>
      <c r="C608" s="26"/>
      <c r="J608" s="12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1:32" x14ac:dyDescent="0.35">
      <c r="A609" s="9"/>
      <c r="J609" s="12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</row>
    <row r="610" spans="1:32" x14ac:dyDescent="0.35">
      <c r="A610" s="9"/>
      <c r="J610" s="12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</row>
    <row r="611" spans="1:32" x14ac:dyDescent="0.35">
      <c r="A611" s="9"/>
      <c r="J611" s="12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</row>
    <row r="612" spans="1:32" x14ac:dyDescent="0.35">
      <c r="A612" s="9"/>
      <c r="J612" s="12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</row>
    <row r="613" spans="1:32" x14ac:dyDescent="0.35">
      <c r="A613" s="9"/>
      <c r="J613" s="12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</row>
    <row r="614" spans="1:32" x14ac:dyDescent="0.35">
      <c r="A614" s="9"/>
      <c r="J614" s="12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 spans="1:32" x14ac:dyDescent="0.35">
      <c r="A615" s="9"/>
      <c r="J615" s="12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 spans="1:32" x14ac:dyDescent="0.35">
      <c r="A616" s="9"/>
      <c r="J616" s="12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 spans="1:32" x14ac:dyDescent="0.35">
      <c r="A617" s="9"/>
      <c r="J617" s="12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 spans="1:32" x14ac:dyDescent="0.35">
      <c r="A618" s="9"/>
      <c r="J618" s="12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 spans="1:32" x14ac:dyDescent="0.35">
      <c r="A619" s="9"/>
      <c r="J619" s="12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 spans="1:32" x14ac:dyDescent="0.35">
      <c r="A620" s="9"/>
      <c r="J620" s="12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 spans="1:32" x14ac:dyDescent="0.35">
      <c r="A621" s="9"/>
      <c r="J621" s="12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 spans="1:32" x14ac:dyDescent="0.35">
      <c r="A622" s="9"/>
      <c r="J622" s="12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 spans="1:32" x14ac:dyDescent="0.35">
      <c r="A623" s="9"/>
      <c r="J623" s="12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 spans="1:32" x14ac:dyDescent="0.35">
      <c r="A624" s="9"/>
      <c r="J624" s="12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 spans="1:32" x14ac:dyDescent="0.35">
      <c r="A625" s="9"/>
      <c r="J625" s="12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 spans="1:32" x14ac:dyDescent="0.35">
      <c r="A626" s="9"/>
      <c r="J626" s="12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</row>
    <row r="627" spans="1:32" x14ac:dyDescent="0.35">
      <c r="A627" s="9"/>
      <c r="J627" s="12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</row>
    <row r="628" spans="1:32" x14ac:dyDescent="0.35">
      <c r="A628" s="9"/>
      <c r="J628" s="12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</row>
    <row r="629" spans="1:32" x14ac:dyDescent="0.35">
      <c r="A629" s="9"/>
      <c r="J629" s="12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</row>
    <row r="630" spans="1:32" x14ac:dyDescent="0.35">
      <c r="A630" s="9"/>
      <c r="J630" s="12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</row>
    <row r="631" spans="1:32" x14ac:dyDescent="0.35">
      <c r="A631" s="9"/>
      <c r="J631" s="12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</row>
    <row r="632" spans="1:32" x14ac:dyDescent="0.35">
      <c r="A632" s="9"/>
      <c r="J632" s="12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</row>
    <row r="633" spans="1:32" x14ac:dyDescent="0.35">
      <c r="A633" s="9"/>
      <c r="J633" s="12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</row>
    <row r="634" spans="1:32" x14ac:dyDescent="0.35">
      <c r="A634" s="9"/>
      <c r="J634" s="12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</row>
    <row r="635" spans="1:32" x14ac:dyDescent="0.35">
      <c r="A635" s="9"/>
      <c r="J635" s="12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</row>
    <row r="636" spans="1:32" x14ac:dyDescent="0.35">
      <c r="A636" s="9"/>
      <c r="J636" s="12"/>
      <c r="K636" s="13"/>
      <c r="L636" s="13"/>
      <c r="M636" s="13"/>
      <c r="N636" s="13"/>
      <c r="O636" s="13"/>
      <c r="P636" s="13"/>
      <c r="Q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F636" s="13"/>
    </row>
    <row r="637" spans="1:32" x14ac:dyDescent="0.35">
      <c r="A637" s="9"/>
      <c r="J637" s="12"/>
      <c r="K637" s="13"/>
      <c r="L637" s="13"/>
      <c r="M637" s="13"/>
      <c r="N637" s="13"/>
      <c r="O637" s="13"/>
      <c r="P637" s="13"/>
      <c r="Q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F637" s="13"/>
    </row>
    <row r="638" spans="1:32" x14ac:dyDescent="0.35">
      <c r="A638" s="9"/>
      <c r="J638" s="12"/>
      <c r="K638" s="13"/>
      <c r="L638" s="13"/>
      <c r="M638" s="13"/>
      <c r="N638" s="13"/>
      <c r="O638" s="13"/>
      <c r="P638" s="13"/>
      <c r="Q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F638" s="13"/>
    </row>
    <row r="639" spans="1:32" x14ac:dyDescent="0.35">
      <c r="A639" s="9"/>
      <c r="J639" s="12"/>
      <c r="K639" s="13"/>
      <c r="L639" s="13"/>
      <c r="M639" s="13"/>
      <c r="N639" s="13"/>
      <c r="O639" s="13"/>
      <c r="P639" s="13"/>
      <c r="Q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F639" s="13"/>
    </row>
    <row r="640" spans="1:32" x14ac:dyDescent="0.35">
      <c r="A640" s="9"/>
      <c r="J640" s="12"/>
      <c r="K640" s="13"/>
      <c r="L640" s="13"/>
      <c r="M640" s="13"/>
      <c r="N640" s="13"/>
      <c r="O640" s="13"/>
      <c r="P640" s="13"/>
      <c r="Q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F640" s="13"/>
    </row>
    <row r="641" spans="1:32" x14ac:dyDescent="0.35">
      <c r="A641" s="9"/>
      <c r="J641" s="12"/>
      <c r="K641" s="13"/>
      <c r="L641" s="13"/>
      <c r="M641" s="13"/>
      <c r="N641" s="13"/>
      <c r="O641" s="13"/>
      <c r="P641" s="13"/>
      <c r="Q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F641" s="13"/>
    </row>
    <row r="642" spans="1:32" x14ac:dyDescent="0.35">
      <c r="A642" s="9"/>
      <c r="J642" s="12"/>
      <c r="K642" s="13"/>
      <c r="L642" s="13"/>
      <c r="M642" s="13"/>
      <c r="N642" s="13"/>
      <c r="O642" s="13"/>
      <c r="P642" s="13"/>
      <c r="Q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F642" s="13"/>
    </row>
    <row r="643" spans="1:32" x14ac:dyDescent="0.35">
      <c r="A643" s="9"/>
      <c r="J643" s="12"/>
      <c r="K643" s="13"/>
      <c r="L643" s="13"/>
      <c r="M643" s="13"/>
      <c r="N643" s="13"/>
      <c r="O643" s="13"/>
      <c r="P643" s="13"/>
      <c r="Q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F643" s="13"/>
    </row>
    <row r="644" spans="1:32" x14ac:dyDescent="0.35">
      <c r="A644" s="9"/>
      <c r="J644" s="12"/>
      <c r="K644" s="13"/>
      <c r="L644" s="13"/>
      <c r="M644" s="13"/>
      <c r="N644" s="13"/>
      <c r="O644" s="13"/>
      <c r="P644" s="13"/>
      <c r="Q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F644" s="13"/>
    </row>
    <row r="645" spans="1:32" x14ac:dyDescent="0.35">
      <c r="A645" s="9"/>
      <c r="J645" s="12"/>
      <c r="K645" s="13"/>
      <c r="L645" s="13"/>
      <c r="M645" s="13"/>
      <c r="N645" s="13"/>
      <c r="O645" s="13"/>
      <c r="P645" s="13"/>
      <c r="Q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F645" s="13"/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Negreiros</dc:creator>
  <cp:lastModifiedBy>Beatriz Negreiros</cp:lastModifiedBy>
  <dcterms:created xsi:type="dcterms:W3CDTF">2022-05-09T12:34:53Z</dcterms:created>
  <dcterms:modified xsi:type="dcterms:W3CDTF">2025-04-09T10:49:59Z</dcterms:modified>
</cp:coreProperties>
</file>