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Negreiros\000_WiMi\002-publications-presentations\24_Rhine-paper\dataset-codes\vertical-profiles\data\"/>
    </mc:Choice>
  </mc:AlternateContent>
  <xr:revisionPtr revIDLastSave="0" documentId="13_ncr:1_{21A0B3BB-F9F5-4559-9E59-021A06C6BF47}" xr6:coauthVersionLast="36" xr6:coauthVersionMax="36" xr10:uidLastSave="{00000000-0000-0000-0000-000000000000}"/>
  <bookViews>
    <workbookView xWindow="0" yWindow="0" windowWidth="23040" windowHeight="91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0" i="1" l="1"/>
  <c r="M71" i="1"/>
  <c r="M72" i="1"/>
  <c r="M73" i="1"/>
  <c r="O70" i="1"/>
  <c r="O71" i="1"/>
  <c r="O72" i="1"/>
  <c r="O73" i="1"/>
  <c r="P72" i="1"/>
  <c r="P73" i="1"/>
  <c r="X70" i="1"/>
  <c r="X71" i="1"/>
  <c r="X72" i="1"/>
  <c r="X73" i="1"/>
  <c r="AD70" i="1"/>
  <c r="AD71" i="1"/>
  <c r="AD72" i="1"/>
  <c r="AD73" i="1"/>
  <c r="K37" i="1"/>
  <c r="M37" i="1" s="1"/>
  <c r="K38" i="1"/>
  <c r="M38" i="1" s="1"/>
  <c r="K39" i="1"/>
  <c r="M39" i="1" s="1"/>
  <c r="K40" i="1"/>
  <c r="M40" i="1" s="1"/>
  <c r="X37" i="1"/>
  <c r="X38" i="1"/>
  <c r="X39" i="1"/>
  <c r="X40" i="1"/>
  <c r="AD37" i="1"/>
  <c r="AD38" i="1"/>
  <c r="AD39" i="1"/>
  <c r="AD40" i="1"/>
  <c r="P71" i="1" l="1"/>
  <c r="P70" i="1"/>
  <c r="M2" i="1"/>
  <c r="M3" i="1"/>
  <c r="M4" i="1"/>
  <c r="O2" i="1"/>
  <c r="O3" i="1"/>
  <c r="O4" i="1"/>
  <c r="P2" i="1"/>
  <c r="P3" i="1"/>
  <c r="P4" i="1"/>
  <c r="X2" i="1"/>
  <c r="X3" i="1"/>
  <c r="X4" i="1"/>
  <c r="AD2" i="1"/>
  <c r="AD3" i="1"/>
  <c r="AD4" i="1"/>
  <c r="M5" i="1"/>
  <c r="X5" i="1"/>
  <c r="AD5" i="1"/>
  <c r="P5" i="1" l="1"/>
  <c r="O5" i="1"/>
  <c r="K100" i="1" l="1"/>
  <c r="P100" i="1" s="1"/>
  <c r="X100" i="1"/>
  <c r="AG100" i="1" s="1"/>
  <c r="AD100" i="1"/>
  <c r="K99" i="1"/>
  <c r="P99" i="1" s="1"/>
  <c r="X99" i="1"/>
  <c r="AG99" i="1" s="1"/>
  <c r="AD99" i="1"/>
  <c r="K98" i="1"/>
  <c r="P98" i="1" s="1"/>
  <c r="X98" i="1"/>
  <c r="AG98" i="1" s="1"/>
  <c r="AD98" i="1"/>
  <c r="K97" i="1"/>
  <c r="P97" i="1" s="1"/>
  <c r="X97" i="1"/>
  <c r="AG97" i="1" s="1"/>
  <c r="AD97" i="1"/>
  <c r="K96" i="1"/>
  <c r="P96" i="1" s="1"/>
  <c r="X96" i="1"/>
  <c r="AG96" i="1" s="1"/>
  <c r="AD96" i="1"/>
  <c r="K95" i="1"/>
  <c r="P95" i="1" s="1"/>
  <c r="X95" i="1"/>
  <c r="AG95" i="1" s="1"/>
  <c r="AD95" i="1"/>
  <c r="K94" i="1"/>
  <c r="P94" i="1" s="1"/>
  <c r="X94" i="1"/>
  <c r="AG94" i="1" s="1"/>
  <c r="AD94" i="1"/>
  <c r="K93" i="1"/>
  <c r="P93" i="1" s="1"/>
  <c r="X93" i="1"/>
  <c r="AG93" i="1" s="1"/>
  <c r="AD93" i="1"/>
  <c r="K92" i="1"/>
  <c r="P92" i="1" s="1"/>
  <c r="X92" i="1"/>
  <c r="AG92" i="1" s="1"/>
  <c r="AD92" i="1"/>
  <c r="K91" i="1"/>
  <c r="P91" i="1" s="1"/>
  <c r="X91" i="1"/>
  <c r="AG91" i="1" s="1"/>
  <c r="AD91" i="1"/>
  <c r="K90" i="1"/>
  <c r="P90" i="1" s="1"/>
  <c r="X90" i="1"/>
  <c r="AG90" i="1" s="1"/>
  <c r="AD90" i="1"/>
  <c r="K89" i="1"/>
  <c r="P89" i="1" s="1"/>
  <c r="X89" i="1"/>
  <c r="AG89" i="1" s="1"/>
  <c r="AD89" i="1"/>
  <c r="K88" i="1"/>
  <c r="P88" i="1" s="1"/>
  <c r="X88" i="1"/>
  <c r="AG88" i="1" s="1"/>
  <c r="AD88" i="1"/>
  <c r="K87" i="1"/>
  <c r="P87" i="1" s="1"/>
  <c r="X87" i="1"/>
  <c r="AG87" i="1" s="1"/>
  <c r="AD87" i="1"/>
  <c r="K86" i="1"/>
  <c r="P86" i="1" s="1"/>
  <c r="X86" i="1"/>
  <c r="AG86" i="1" s="1"/>
  <c r="AD86" i="1"/>
  <c r="K78" i="1"/>
  <c r="P78" i="1" s="1"/>
  <c r="K85" i="1"/>
  <c r="P85" i="1" s="1"/>
  <c r="X85" i="1"/>
  <c r="AG85" i="1" s="1"/>
  <c r="AD85" i="1"/>
  <c r="K84" i="1"/>
  <c r="P84" i="1" s="1"/>
  <c r="X84" i="1"/>
  <c r="AG84" i="1" s="1"/>
  <c r="AD84" i="1"/>
  <c r="K83" i="1"/>
  <c r="P83" i="1" s="1"/>
  <c r="X83" i="1"/>
  <c r="AG83" i="1" s="1"/>
  <c r="AD83" i="1"/>
  <c r="K82" i="1"/>
  <c r="P82" i="1" s="1"/>
  <c r="X82" i="1"/>
  <c r="AG82" i="1" s="1"/>
  <c r="AD82" i="1"/>
  <c r="K81" i="1"/>
  <c r="P81" i="1" s="1"/>
  <c r="X81" i="1"/>
  <c r="AG81" i="1" s="1"/>
  <c r="AD81" i="1"/>
  <c r="K80" i="1"/>
  <c r="P80" i="1" s="1"/>
  <c r="X80" i="1"/>
  <c r="AG80" i="1" s="1"/>
  <c r="AD80" i="1"/>
  <c r="K79" i="1"/>
  <c r="P79" i="1" s="1"/>
  <c r="X79" i="1"/>
  <c r="AG79" i="1" s="1"/>
  <c r="AD79" i="1"/>
  <c r="X78" i="1"/>
  <c r="AG78" i="1" s="1"/>
  <c r="AD78" i="1"/>
  <c r="K77" i="1"/>
  <c r="P77" i="1" s="1"/>
  <c r="X77" i="1"/>
  <c r="AG77" i="1" s="1"/>
  <c r="AD77" i="1"/>
  <c r="K76" i="1"/>
  <c r="P76" i="1" s="1"/>
  <c r="X76" i="1"/>
  <c r="AG76" i="1" s="1"/>
  <c r="AD76" i="1"/>
  <c r="K75" i="1"/>
  <c r="P75" i="1" s="1"/>
  <c r="X75" i="1"/>
  <c r="AG75" i="1" s="1"/>
  <c r="AD75" i="1"/>
  <c r="K74" i="1"/>
  <c r="P74" i="1" s="1"/>
  <c r="X74" i="1"/>
  <c r="AG74" i="1" s="1"/>
  <c r="AD74" i="1"/>
  <c r="K69" i="1"/>
  <c r="P69" i="1" s="1"/>
  <c r="X69" i="1"/>
  <c r="AG69" i="1" s="1"/>
  <c r="AD69" i="1"/>
  <c r="K68" i="1"/>
  <c r="P68" i="1" s="1"/>
  <c r="X68" i="1"/>
  <c r="AG68" i="1" s="1"/>
  <c r="AD68" i="1"/>
  <c r="K67" i="1"/>
  <c r="P67" i="1" s="1"/>
  <c r="X67" i="1"/>
  <c r="AG67" i="1" s="1"/>
  <c r="AD67" i="1"/>
  <c r="K66" i="1"/>
  <c r="P66" i="1" s="1"/>
  <c r="X66" i="1"/>
  <c r="AG66" i="1" s="1"/>
  <c r="AD66" i="1"/>
  <c r="K65" i="1"/>
  <c r="P65" i="1" s="1"/>
  <c r="X65" i="1"/>
  <c r="AG65" i="1" s="1"/>
  <c r="AD65" i="1"/>
  <c r="K64" i="1"/>
  <c r="P64" i="1" s="1"/>
  <c r="X64" i="1"/>
  <c r="AG64" i="1" s="1"/>
  <c r="AD64" i="1"/>
  <c r="K63" i="1"/>
  <c r="P63" i="1" s="1"/>
  <c r="X63" i="1"/>
  <c r="AG63" i="1" s="1"/>
  <c r="AD63" i="1"/>
  <c r="K62" i="1"/>
  <c r="P62" i="1" s="1"/>
  <c r="X62" i="1"/>
  <c r="AG62" i="1" s="1"/>
  <c r="AD62" i="1"/>
  <c r="X57" i="1"/>
  <c r="AG57" i="1" s="1"/>
  <c r="Y54" i="1"/>
  <c r="K61" i="1"/>
  <c r="P61" i="1" s="1"/>
  <c r="X61" i="1"/>
  <c r="AG61" i="1" s="1"/>
  <c r="AD61" i="1"/>
  <c r="K60" i="1"/>
  <c r="P60" i="1" s="1"/>
  <c r="AD60" i="1"/>
  <c r="K59" i="1"/>
  <c r="P59" i="1" s="1"/>
  <c r="X60" i="1"/>
  <c r="AG60" i="1" s="1"/>
  <c r="AD59" i="1"/>
  <c r="K58" i="1"/>
  <c r="P58" i="1" s="1"/>
  <c r="X59" i="1"/>
  <c r="AG59" i="1" s="1"/>
  <c r="AD58" i="1"/>
  <c r="K57" i="1"/>
  <c r="P57" i="1" s="1"/>
  <c r="X58" i="1"/>
  <c r="AG58" i="1" s="1"/>
  <c r="AD57" i="1"/>
  <c r="K56" i="1"/>
  <c r="P56" i="1" s="1"/>
  <c r="X56" i="1"/>
  <c r="AG56" i="1" s="1"/>
  <c r="AD56" i="1"/>
  <c r="K55" i="1"/>
  <c r="P55" i="1" s="1"/>
  <c r="X55" i="1"/>
  <c r="AG55" i="1" s="1"/>
  <c r="AD55" i="1"/>
  <c r="K54" i="1"/>
  <c r="P54" i="1" s="1"/>
  <c r="X54" i="1"/>
  <c r="AG54" i="1" s="1"/>
  <c r="AD54" i="1"/>
  <c r="K53" i="1"/>
  <c r="P53" i="1" s="1"/>
  <c r="X53" i="1"/>
  <c r="AG53" i="1" s="1"/>
  <c r="AD53" i="1"/>
  <c r="K52" i="1"/>
  <c r="P52" i="1" s="1"/>
  <c r="X52" i="1"/>
  <c r="AG52" i="1" s="1"/>
  <c r="AD52" i="1"/>
  <c r="K51" i="1"/>
  <c r="P51" i="1" s="1"/>
  <c r="X51" i="1"/>
  <c r="AG51" i="1" s="1"/>
  <c r="AD51" i="1"/>
  <c r="K50" i="1"/>
  <c r="P50" i="1" s="1"/>
  <c r="X50" i="1"/>
  <c r="AG50" i="1" s="1"/>
  <c r="AD50" i="1"/>
  <c r="K49" i="1"/>
  <c r="P49" i="1" s="1"/>
  <c r="X49" i="1"/>
  <c r="AG49" i="1" s="1"/>
  <c r="AD49" i="1"/>
  <c r="K48" i="1"/>
  <c r="P48" i="1" s="1"/>
  <c r="X48" i="1"/>
  <c r="AG48" i="1" s="1"/>
  <c r="AD48" i="1"/>
  <c r="K47" i="1"/>
  <c r="P47" i="1" s="1"/>
  <c r="X47" i="1"/>
  <c r="AG47" i="1" s="1"/>
  <c r="AD47" i="1"/>
  <c r="K46" i="1"/>
  <c r="P46" i="1" s="1"/>
  <c r="X46" i="1"/>
  <c r="AG46" i="1" s="1"/>
  <c r="AD46" i="1"/>
  <c r="K45" i="1"/>
  <c r="P45" i="1" s="1"/>
  <c r="X45" i="1"/>
  <c r="AG45" i="1" s="1"/>
  <c r="AD45" i="1"/>
  <c r="K44" i="1"/>
  <c r="P44" i="1" s="1"/>
  <c r="X44" i="1"/>
  <c r="AG44" i="1" s="1"/>
  <c r="AD44" i="1"/>
  <c r="K43" i="1"/>
  <c r="P43" i="1" s="1"/>
  <c r="X43" i="1"/>
  <c r="AG43" i="1" s="1"/>
  <c r="AD43" i="1"/>
  <c r="K42" i="1"/>
  <c r="P42" i="1" s="1"/>
  <c r="X42" i="1"/>
  <c r="AG42" i="1" s="1"/>
  <c r="AD42" i="1"/>
  <c r="K41" i="1"/>
  <c r="P41" i="1" s="1"/>
  <c r="X41" i="1"/>
  <c r="AG41" i="1" s="1"/>
  <c r="AD41" i="1"/>
  <c r="K36" i="1"/>
  <c r="P36" i="1" s="1"/>
  <c r="X36" i="1"/>
  <c r="AG36" i="1" s="1"/>
  <c r="AD36" i="1"/>
  <c r="K35" i="1"/>
  <c r="P35" i="1" s="1"/>
  <c r="X35" i="1"/>
  <c r="AG35" i="1" s="1"/>
  <c r="AD35" i="1"/>
  <c r="K34" i="1"/>
  <c r="P34" i="1" s="1"/>
  <c r="X34" i="1"/>
  <c r="AG34" i="1" s="1"/>
  <c r="AD34" i="1"/>
  <c r="K33" i="1"/>
  <c r="P33" i="1" s="1"/>
  <c r="X33" i="1"/>
  <c r="AG33" i="1" s="1"/>
  <c r="AD33" i="1"/>
  <c r="K32" i="1"/>
  <c r="P32" i="1" s="1"/>
  <c r="X32" i="1"/>
  <c r="AG32" i="1" s="1"/>
  <c r="AD32" i="1"/>
  <c r="K31" i="1"/>
  <c r="P31" i="1" s="1"/>
  <c r="X31" i="1"/>
  <c r="AG31" i="1" s="1"/>
  <c r="AD31" i="1"/>
  <c r="K30" i="1"/>
  <c r="P30" i="1" s="1"/>
  <c r="X30" i="1"/>
  <c r="AG30" i="1" s="1"/>
  <c r="AD30" i="1"/>
  <c r="K29" i="1"/>
  <c r="P29" i="1" s="1"/>
  <c r="X29" i="1"/>
  <c r="AG29" i="1" s="1"/>
  <c r="AD29" i="1"/>
  <c r="K28" i="1"/>
  <c r="P28" i="1" s="1"/>
  <c r="X28" i="1"/>
  <c r="AG28" i="1" s="1"/>
  <c r="AD28" i="1"/>
  <c r="K27" i="1"/>
  <c r="P27" i="1" s="1"/>
  <c r="X27" i="1"/>
  <c r="AG27" i="1" s="1"/>
  <c r="AD27" i="1"/>
  <c r="K26" i="1"/>
  <c r="P26" i="1" s="1"/>
  <c r="X26" i="1"/>
  <c r="AG26" i="1" s="1"/>
  <c r="AD26" i="1"/>
  <c r="K25" i="1"/>
  <c r="P25" i="1" s="1"/>
  <c r="X25" i="1"/>
  <c r="AG25" i="1" s="1"/>
  <c r="AD25" i="1"/>
  <c r="K24" i="1"/>
  <c r="P24" i="1" s="1"/>
  <c r="X24" i="1"/>
  <c r="AG24" i="1" s="1"/>
  <c r="AD24" i="1"/>
  <c r="K23" i="1"/>
  <c r="P23" i="1" s="1"/>
  <c r="X23" i="1"/>
  <c r="AG23" i="1" s="1"/>
  <c r="AD23" i="1"/>
  <c r="K22" i="1"/>
  <c r="P22" i="1" s="1"/>
  <c r="X22" i="1"/>
  <c r="AG22" i="1" s="1"/>
  <c r="AD22" i="1"/>
  <c r="K21" i="1"/>
  <c r="P21" i="1" s="1"/>
  <c r="X21" i="1"/>
  <c r="AG21" i="1" s="1"/>
  <c r="AD21" i="1"/>
  <c r="X14" i="1"/>
  <c r="AG14" i="1" s="1"/>
  <c r="K20" i="1"/>
  <c r="P20" i="1" s="1"/>
  <c r="X20" i="1"/>
  <c r="AG20" i="1" s="1"/>
  <c r="AD20" i="1"/>
  <c r="K19" i="1"/>
  <c r="P19" i="1" s="1"/>
  <c r="X19" i="1"/>
  <c r="AG19" i="1" s="1"/>
  <c r="AD19" i="1"/>
  <c r="K18" i="1"/>
  <c r="P18" i="1" s="1"/>
  <c r="X18" i="1"/>
  <c r="AG18" i="1" s="1"/>
  <c r="AD18" i="1"/>
  <c r="K17" i="1"/>
  <c r="P17" i="1" s="1"/>
  <c r="X17" i="1"/>
  <c r="AG17" i="1" s="1"/>
  <c r="AD17" i="1"/>
  <c r="K16" i="1"/>
  <c r="P16" i="1" s="1"/>
  <c r="X16" i="1"/>
  <c r="AG16" i="1" s="1"/>
  <c r="AD16" i="1"/>
  <c r="K15" i="1"/>
  <c r="P15" i="1" s="1"/>
  <c r="X15" i="1"/>
  <c r="AG15" i="1" s="1"/>
  <c r="AD15" i="1"/>
  <c r="K14" i="1"/>
  <c r="P14" i="1" s="1"/>
  <c r="AD14" i="1"/>
  <c r="K13" i="1"/>
  <c r="P13" i="1" s="1"/>
  <c r="X13" i="1"/>
  <c r="AG13" i="1" s="1"/>
  <c r="AD13" i="1"/>
  <c r="K12" i="1"/>
  <c r="P12" i="1" s="1"/>
  <c r="X12" i="1"/>
  <c r="AG12" i="1" s="1"/>
  <c r="AD12" i="1"/>
  <c r="K11" i="1"/>
  <c r="P11" i="1" s="1"/>
  <c r="X11" i="1"/>
  <c r="AG11" i="1" s="1"/>
  <c r="AD11" i="1"/>
  <c r="K10" i="1"/>
  <c r="P10" i="1" s="1"/>
  <c r="X10" i="1"/>
  <c r="AG10" i="1" s="1"/>
  <c r="AD10" i="1"/>
  <c r="K9" i="1"/>
  <c r="P9" i="1" s="1"/>
  <c r="X9" i="1"/>
  <c r="AG9" i="1" s="1"/>
  <c r="AD9" i="1"/>
  <c r="K8" i="1"/>
  <c r="P8" i="1" s="1"/>
  <c r="X8" i="1"/>
  <c r="AG8" i="1" s="1"/>
  <c r="AD8" i="1"/>
  <c r="K7" i="1"/>
  <c r="P7" i="1" s="1"/>
  <c r="X7" i="1"/>
  <c r="AG7" i="1" s="1"/>
  <c r="AD7" i="1"/>
  <c r="K6" i="1"/>
  <c r="P6" i="1" s="1"/>
  <c r="X6" i="1"/>
  <c r="AG6" i="1" s="1"/>
  <c r="AD6" i="1"/>
  <c r="O49" i="1" l="1"/>
  <c r="M49" i="1"/>
  <c r="O60" i="1"/>
  <c r="M60" i="1"/>
  <c r="O74" i="1"/>
  <c r="M74" i="1"/>
  <c r="O90" i="1"/>
  <c r="M90" i="1"/>
  <c r="O98" i="1"/>
  <c r="M98" i="1"/>
  <c r="O9" i="1"/>
  <c r="M9" i="1"/>
  <c r="M20" i="1"/>
  <c r="O20" i="1"/>
  <c r="O25" i="1"/>
  <c r="M25" i="1"/>
  <c r="O32" i="1"/>
  <c r="M32" i="1"/>
  <c r="O44" i="1"/>
  <c r="M44" i="1"/>
  <c r="O52" i="1"/>
  <c r="M52" i="1"/>
  <c r="O65" i="1"/>
  <c r="M65" i="1"/>
  <c r="O77" i="1"/>
  <c r="M77" i="1"/>
  <c r="O80" i="1"/>
  <c r="M80" i="1"/>
  <c r="O78" i="1"/>
  <c r="M78" i="1"/>
  <c r="O93" i="1"/>
  <c r="M93" i="1"/>
  <c r="O35" i="1"/>
  <c r="M35" i="1"/>
  <c r="M47" i="1"/>
  <c r="O47" i="1"/>
  <c r="O55" i="1"/>
  <c r="M55" i="1"/>
  <c r="O68" i="1"/>
  <c r="M68" i="1"/>
  <c r="M83" i="1"/>
  <c r="O83" i="1"/>
  <c r="O88" i="1"/>
  <c r="M88" i="1"/>
  <c r="O96" i="1"/>
  <c r="M96" i="1"/>
  <c r="O14" i="1"/>
  <c r="M14" i="1"/>
  <c r="O54" i="1"/>
  <c r="M54" i="1"/>
  <c r="O67" i="1"/>
  <c r="M67" i="1"/>
  <c r="O82" i="1"/>
  <c r="M82" i="1"/>
  <c r="O22" i="1"/>
  <c r="M22" i="1"/>
  <c r="O85" i="1"/>
  <c r="M85" i="1"/>
  <c r="O15" i="1"/>
  <c r="M15" i="1"/>
  <c r="O28" i="1"/>
  <c r="M28" i="1"/>
  <c r="O42" i="1"/>
  <c r="M42" i="1"/>
  <c r="O75" i="1"/>
  <c r="M75" i="1"/>
  <c r="O91" i="1"/>
  <c r="M91" i="1"/>
  <c r="O27" i="1"/>
  <c r="M27" i="1"/>
  <c r="O87" i="1"/>
  <c r="M87" i="1"/>
  <c r="O6" i="1"/>
  <c r="M6" i="1"/>
  <c r="O17" i="1"/>
  <c r="M17" i="1"/>
  <c r="O57" i="1"/>
  <c r="M57" i="1"/>
  <c r="O12" i="1"/>
  <c r="M12" i="1"/>
  <c r="O23" i="1"/>
  <c r="M23" i="1"/>
  <c r="O61" i="1"/>
  <c r="M61" i="1"/>
  <c r="O53" i="1"/>
  <c r="M53" i="1"/>
  <c r="M86" i="1"/>
  <c r="O86" i="1"/>
  <c r="O94" i="1"/>
  <c r="M94" i="1"/>
  <c r="O11" i="1"/>
  <c r="M11" i="1"/>
  <c r="O34" i="1"/>
  <c r="M34" i="1"/>
  <c r="O46" i="1"/>
  <c r="M46" i="1"/>
  <c r="O95" i="1"/>
  <c r="M95" i="1"/>
  <c r="O41" i="1"/>
  <c r="M41" i="1"/>
  <c r="O62" i="1"/>
  <c r="M62" i="1"/>
  <c r="O7" i="1"/>
  <c r="M7" i="1"/>
  <c r="O18" i="1"/>
  <c r="M18" i="1"/>
  <c r="O30" i="1"/>
  <c r="M30" i="1"/>
  <c r="M50" i="1"/>
  <c r="O50" i="1"/>
  <c r="O58" i="1"/>
  <c r="M58" i="1"/>
  <c r="O99" i="1"/>
  <c r="M99" i="1"/>
  <c r="O10" i="1"/>
  <c r="M10" i="1"/>
  <c r="O33" i="1"/>
  <c r="M33" i="1"/>
  <c r="O45" i="1"/>
  <c r="M45" i="1"/>
  <c r="O16" i="1"/>
  <c r="M16" i="1"/>
  <c r="O21" i="1"/>
  <c r="M21" i="1"/>
  <c r="O29" i="1"/>
  <c r="M29" i="1"/>
  <c r="O36" i="1"/>
  <c r="M36" i="1"/>
  <c r="O48" i="1"/>
  <c r="M48" i="1"/>
  <c r="O56" i="1"/>
  <c r="M56" i="1"/>
  <c r="O69" i="1"/>
  <c r="M69" i="1"/>
  <c r="O84" i="1"/>
  <c r="M84" i="1"/>
  <c r="O89" i="1"/>
  <c r="M89" i="1"/>
  <c r="O97" i="1"/>
  <c r="M97" i="1"/>
  <c r="M63" i="1"/>
  <c r="O63" i="1"/>
  <c r="O26" i="1"/>
  <c r="M26" i="1"/>
  <c r="O66" i="1"/>
  <c r="M66" i="1"/>
  <c r="O81" i="1"/>
  <c r="M81" i="1"/>
  <c r="O13" i="1"/>
  <c r="M13" i="1"/>
  <c r="O8" i="1"/>
  <c r="M8" i="1"/>
  <c r="O19" i="1"/>
  <c r="M19" i="1"/>
  <c r="O24" i="1"/>
  <c r="M24" i="1"/>
  <c r="O31" i="1"/>
  <c r="M31" i="1"/>
  <c r="O43" i="1"/>
  <c r="M43" i="1"/>
  <c r="O51" i="1"/>
  <c r="M51" i="1"/>
  <c r="M59" i="1"/>
  <c r="O59" i="1"/>
  <c r="O64" i="1"/>
  <c r="M64" i="1"/>
  <c r="O76" i="1"/>
  <c r="M76" i="1"/>
  <c r="O79" i="1"/>
  <c r="M79" i="1"/>
  <c r="O92" i="1"/>
  <c r="M92" i="1"/>
  <c r="O100" i="1"/>
  <c r="M100" i="1"/>
</calcChain>
</file>

<file path=xl/sharedStrings.xml><?xml version="1.0" encoding="utf-8"?>
<sst xmlns="http://schemas.openxmlformats.org/spreadsheetml/2006/main" count="319" uniqueCount="58">
  <si>
    <t>river</t>
  </si>
  <si>
    <t>wl_m</t>
  </si>
  <si>
    <t>sediment_depth_m</t>
  </si>
  <si>
    <t>sample_name</t>
  </si>
  <si>
    <t>H_m</t>
  </si>
  <si>
    <t>site_name</t>
  </si>
  <si>
    <t>date</t>
  </si>
  <si>
    <t>lon</t>
  </si>
  <si>
    <t>lat</t>
  </si>
  <si>
    <t>comment</t>
  </si>
  <si>
    <t>sample_id</t>
  </si>
  <si>
    <t>dp_position</t>
  </si>
  <si>
    <t>temp_c</t>
  </si>
  <si>
    <t>idoc_mgl</t>
  </si>
  <si>
    <t>idoc_sat</t>
  </si>
  <si>
    <t>meas_station</t>
  </si>
  <si>
    <t>campaign</t>
  </si>
  <si>
    <t>operator_name</t>
  </si>
  <si>
    <t>Negreiros</t>
  </si>
  <si>
    <t>rep1 (mg/l)</t>
  </si>
  <si>
    <t>rep2 (mg/l)</t>
  </si>
  <si>
    <t>rep2 (%)</t>
  </si>
  <si>
    <t>Scolari</t>
  </si>
  <si>
    <t>rep3 (mg/l)</t>
  </si>
  <si>
    <t>rep1 (%)</t>
  </si>
  <si>
    <t>rep3 (%)</t>
  </si>
  <si>
    <t>rep4 (mg/l)</t>
  </si>
  <si>
    <t>rep4 (%)</t>
  </si>
  <si>
    <t>A-1</t>
  </si>
  <si>
    <t>A-2</t>
  </si>
  <si>
    <t>A-3</t>
  </si>
  <si>
    <t>A-4</t>
  </si>
  <si>
    <t>A</t>
  </si>
  <si>
    <t>B-1</t>
  </si>
  <si>
    <t>B</t>
  </si>
  <si>
    <t>B-2</t>
  </si>
  <si>
    <t>B-3</t>
  </si>
  <si>
    <t>B-4</t>
  </si>
  <si>
    <t>turbid and bubbly</t>
  </si>
  <si>
    <t>Schwindt</t>
  </si>
  <si>
    <t>Scolari, Schwindt</t>
  </si>
  <si>
    <t>C-1</t>
  </si>
  <si>
    <t>C-2</t>
  </si>
  <si>
    <t>C-3</t>
  </si>
  <si>
    <t>C-4</t>
  </si>
  <si>
    <t>C</t>
  </si>
  <si>
    <t>Negreiros, Scolari</t>
  </si>
  <si>
    <t>Negreiros, Schwindt</t>
  </si>
  <si>
    <t>bed_elevation_dhhn</t>
  </si>
  <si>
    <t>absolute_elevation_dhhn</t>
  </si>
  <si>
    <t>elevation_point1</t>
  </si>
  <si>
    <t>rel_elevation_point1</t>
  </si>
  <si>
    <t>depth_sat_zone</t>
  </si>
  <si>
    <t>wl_only_unsat</t>
  </si>
  <si>
    <t>A-SW</t>
  </si>
  <si>
    <t>B-SW</t>
  </si>
  <si>
    <t>C-SW</t>
  </si>
  <si>
    <t>delta_IDO_norm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</si>
</sst>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right" vertical="center"/>
    </xf>
    <xf numFmtId="49" fontId="0" fillId="0" borderId="0" xfId="0" applyNumberForma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</cellXfs>
  <cellStyles count="1">
    <cellStyle name="Standard" xfId="0" builtinId="0"/>
  </cellStyles>
  <dxfs count="38"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G100" totalsRowShown="0" headerRowDxfId="37" dataDxfId="35" headerRowBorderDxfId="36" tableBorderDxfId="34" totalsRowBorderDxfId="33">
  <autoFilter ref="A1:AG100" xr:uid="{00000000-0009-0000-0100-000001000000}"/>
  <sortState ref="A2:Q681">
    <sortCondition ref="B1:B681"/>
  </sortState>
  <tableColumns count="33">
    <tableColumn id="1" xr3:uid="{00000000-0010-0000-0000-000001000000}" name="river" dataDxfId="32"/>
    <tableColumn id="12" xr3:uid="{00000000-0010-0000-0000-00000C000000}" name="meas_station" dataDxfId="31"/>
    <tableColumn id="3" xr3:uid="{00000000-0010-0000-0000-000003000000}" name="sample_id" dataDxfId="30"/>
    <tableColumn id="4" xr3:uid="{00000000-0010-0000-0000-000004000000}" name="sample_name" dataDxfId="29"/>
    <tableColumn id="2" xr3:uid="{00000000-0010-0000-0000-000002000000}" name="site_name" dataDxfId="28"/>
    <tableColumn id="5" xr3:uid="{00000000-0010-0000-0000-000005000000}" name="date" dataDxfId="27"/>
    <tableColumn id="6" xr3:uid="{00000000-0010-0000-0000-000006000000}" name="campaign" dataDxfId="26"/>
    <tableColumn id="7" xr3:uid="{00000000-0010-0000-0000-000007000000}" name="lon" dataDxfId="25"/>
    <tableColumn id="8" xr3:uid="{00000000-0010-0000-0000-000008000000}" name="lat" dataDxfId="24"/>
    <tableColumn id="9" xr3:uid="{00000000-0010-0000-0000-000009000000}" name="dp_position" dataDxfId="23"/>
    <tableColumn id="10" xr3:uid="{00000000-0010-0000-0000-00000A000000}" name="sediment_depth_m" dataDxfId="22">
      <calculatedColumnFormula>0.99-Table1[[#This Row],[H_m]]-0.03*(Table1[[#This Row],[dp_position]]-1)</calculatedColumnFormula>
    </tableColumn>
    <tableColumn id="23" xr3:uid="{00000000-0010-0000-0000-000017000000}" name="bed_elevation_dhhn" dataDxfId="21"/>
    <tableColumn id="28" xr3:uid="{00000000-0010-0000-0000-00001C000000}" name="absolute_elevation_dhhn" dataDxfId="20">
      <calculatedColumnFormula>Table1[[#This Row],[bed_elevation_dhhn]]-Table1[[#This Row],[sediment_depth_m]]</calculatedColumnFormula>
    </tableColumn>
    <tableColumn id="29" xr3:uid="{00000000-0010-0000-0000-00001D000000}" name="elevation_point1" dataDxfId="19"/>
    <tableColumn id="30" xr3:uid="{00000000-0010-0000-0000-00001E000000}" name="rel_elevation_point1" dataDxfId="18">
      <calculatedColumnFormula>Table1[[#This Row],[elevation_point1]]-Table1[[#This Row],[bed_elevation_dhhn]]+Table1[[#This Row],[sediment_depth_m]]</calculatedColumnFormula>
    </tableColumn>
    <tableColumn id="31" xr3:uid="{00000000-0010-0000-0000-00001F000000}" name="depth_sat_zone" dataDxfId="17">
      <calculatedColumnFormula>Table1[[#This Row],[sediment_depth_m]]+Table1[[#This Row],[wl_only_unsat]]</calculatedColumnFormula>
    </tableColumn>
    <tableColumn id="32" xr3:uid="{00000000-0010-0000-0000-000020000000}" name="wl_only_unsat" dataDxfId="16"/>
    <tableColumn id="11" xr3:uid="{00000000-0010-0000-0000-00000B000000}" name="wl_m" dataDxfId="15"/>
    <tableColumn id="13" xr3:uid="{00000000-0010-0000-0000-00000D000000}" name="H_m" dataDxfId="14"/>
    <tableColumn id="18" xr3:uid="{00000000-0010-0000-0000-000012000000}" name="rep1 (mg/l)" dataDxfId="13"/>
    <tableColumn id="20" xr3:uid="{00000000-0010-0000-0000-000014000000}" name="rep2 (mg/l)" dataDxfId="12"/>
    <tableColumn id="24" xr3:uid="{00000000-0010-0000-0000-000018000000}" name="rep3 (mg/l)" dataDxfId="11"/>
    <tableColumn id="26" xr3:uid="{00000000-0010-0000-0000-00001A000000}" name="rep4 (mg/l)" dataDxfId="10"/>
    <tableColumn id="15" xr3:uid="{00000000-0010-0000-0000-00000F000000}" name="idoc_mgl" dataDxfId="9">
      <calculatedColumnFormula>AVERAGE(Table1[[#This Row],[rep1 (mg/l)]:[rep4 (mg/l)]])</calculatedColumnFormula>
    </tableColumn>
    <tableColumn id="16" xr3:uid="{00000000-0010-0000-0000-000010000000}" name="temp_c" dataDxfId="8"/>
    <tableColumn id="21" xr3:uid="{00000000-0010-0000-0000-000015000000}" name="rep1 (%)" dataDxfId="7"/>
    <tableColumn id="22" xr3:uid="{00000000-0010-0000-0000-000016000000}" name="rep2 (%)" dataDxfId="6"/>
    <tableColumn id="25" xr3:uid="{00000000-0010-0000-0000-000019000000}" name="rep3 (%)" dataDxfId="5"/>
    <tableColumn id="27" xr3:uid="{00000000-0010-0000-0000-00001B000000}" name="rep4 (%)" dataDxfId="4"/>
    <tableColumn id="17" xr3:uid="{00000000-0010-0000-0000-000011000000}" name="idoc_sat" dataDxfId="3">
      <calculatedColumnFormula>AVERAGE(Table1[[#This Row],[rep1 (%)]:[rep4 (%)]])</calculatedColumnFormula>
    </tableColumn>
    <tableColumn id="14" xr3:uid="{00000000-0010-0000-0000-00000E000000}" name="operator_name" dataDxfId="2"/>
    <tableColumn id="19" xr3:uid="{00000000-0010-0000-0000-000013000000}" name="comment" dataDxfId="1"/>
    <tableColumn id="33" xr3:uid="{A7DE9080-8A28-47C4-9DF0-C11485B9313B}" name="delta_IDO_norm" dataDxfId="0">
      <calculatedColumnFormula>(Table1[[#This Row],[idoc_mgl]]-$X$3)/$X$3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79"/>
  <sheetViews>
    <sheetView tabSelected="1" zoomScale="85" zoomScaleNormal="85" workbookViewId="0">
      <pane ySplit="1" topLeftCell="A65" activePane="bottomLeft" state="frozen"/>
      <selection pane="bottomLeft" activeCell="AG81" sqref="AG81"/>
    </sheetView>
  </sheetViews>
  <sheetFormatPr baseColWidth="10" defaultColWidth="9.08984375" defaultRowHeight="14.5" x14ac:dyDescent="0.35"/>
  <cols>
    <col min="1" max="1" width="20.08984375" style="10" customWidth="1"/>
    <col min="2" max="2" width="23.54296875" style="10" customWidth="1"/>
    <col min="3" max="3" width="25.81640625" style="10" hidden="1" customWidth="1"/>
    <col min="4" max="4" width="14.08984375" style="10" hidden="1" customWidth="1"/>
    <col min="5" max="5" width="13.08984375" style="8" hidden="1" customWidth="1"/>
    <col min="6" max="6" width="15.54296875" style="10" hidden="1" customWidth="1"/>
    <col min="7" max="7" width="14.81640625" style="10" hidden="1" customWidth="1"/>
    <col min="8" max="8" width="13.08984375" style="10" hidden="1" customWidth="1"/>
    <col min="9" max="9" width="10.81640625" style="10" hidden="1" customWidth="1"/>
    <col min="10" max="10" width="18.54296875" style="16" hidden="1" customWidth="1"/>
    <col min="11" max="17" width="23.81640625" style="10" hidden="1" customWidth="1"/>
    <col min="18" max="18" width="9.08984375" style="10" hidden="1" customWidth="1"/>
    <col min="19" max="23" width="18.6328125" style="10" hidden="1" customWidth="1"/>
    <col min="24" max="24" width="9.54296875" style="10" customWidth="1"/>
    <col min="25" max="25" width="12.81640625" style="10" hidden="1" customWidth="1"/>
    <col min="26" max="26" width="14.6328125" style="10" hidden="1" customWidth="1"/>
    <col min="27" max="29" width="13.54296875" style="10" hidden="1" customWidth="1"/>
    <col min="30" max="30" width="11.08984375" style="10" hidden="1" customWidth="1"/>
    <col min="31" max="31" width="20.1796875" style="10" hidden="1" customWidth="1"/>
    <col min="32" max="32" width="0" style="10" hidden="1" customWidth="1"/>
    <col min="33" max="16384" width="9.08984375" style="10"/>
  </cols>
  <sheetData>
    <row r="1" spans="1:33" s="1" customFormat="1" x14ac:dyDescent="0.35">
      <c r="A1" s="4" t="s">
        <v>0</v>
      </c>
      <c r="B1" s="4" t="s">
        <v>15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16</v>
      </c>
      <c r="H1" s="3" t="s">
        <v>7</v>
      </c>
      <c r="I1" s="3" t="s">
        <v>8</v>
      </c>
      <c r="J1" s="5" t="s">
        <v>11</v>
      </c>
      <c r="K1" s="3" t="s">
        <v>2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1</v>
      </c>
      <c r="S1" s="3" t="s">
        <v>4</v>
      </c>
      <c r="T1" s="3" t="s">
        <v>19</v>
      </c>
      <c r="U1" s="3" t="s">
        <v>20</v>
      </c>
      <c r="V1" s="3" t="s">
        <v>23</v>
      </c>
      <c r="W1" s="3" t="s">
        <v>26</v>
      </c>
      <c r="X1" s="3" t="s">
        <v>13</v>
      </c>
      <c r="Y1" s="3" t="s">
        <v>12</v>
      </c>
      <c r="Z1" s="3" t="s">
        <v>24</v>
      </c>
      <c r="AA1" s="3" t="s">
        <v>21</v>
      </c>
      <c r="AB1" s="3" t="s">
        <v>25</v>
      </c>
      <c r="AC1" s="3" t="s">
        <v>27</v>
      </c>
      <c r="AD1" s="3" t="s">
        <v>14</v>
      </c>
      <c r="AE1" s="3" t="s">
        <v>17</v>
      </c>
      <c r="AF1" s="3" t="s">
        <v>9</v>
      </c>
      <c r="AG1" s="26" t="s">
        <v>57</v>
      </c>
    </row>
    <row r="2" spans="1:33" s="1" customFormat="1" x14ac:dyDescent="0.35">
      <c r="A2" s="6"/>
      <c r="B2" s="6" t="s">
        <v>54</v>
      </c>
      <c r="C2" s="6"/>
      <c r="D2" s="6"/>
      <c r="E2" s="6" t="s">
        <v>32</v>
      </c>
      <c r="F2" s="7"/>
      <c r="G2" s="8"/>
      <c r="H2" s="6"/>
      <c r="I2" s="6"/>
      <c r="J2" s="24"/>
      <c r="K2" s="6">
        <v>-0.1</v>
      </c>
      <c r="L2" s="6"/>
      <c r="M2" s="6">
        <f>Table1[[#This Row],[bed_elevation_dhhn]]-Table1[[#This Row],[sediment_depth_m]]</f>
        <v>0.1</v>
      </c>
      <c r="N2" s="6"/>
      <c r="O2" s="6">
        <f>Table1[[#This Row],[elevation_point1]]-Table1[[#This Row],[bed_elevation_dhhn]]+Table1[[#This Row],[sediment_depth_m]]</f>
        <v>-0.1</v>
      </c>
      <c r="P2" s="6">
        <f>Table1[[#This Row],[sediment_depth_m]]+Table1[[#This Row],[wl_only_unsat]]</f>
        <v>-0.1</v>
      </c>
      <c r="Q2" s="6"/>
      <c r="R2" s="6"/>
      <c r="S2" s="6"/>
      <c r="T2" s="6">
        <v>8.68</v>
      </c>
      <c r="U2" s="6">
        <v>9.08</v>
      </c>
      <c r="V2" s="6">
        <v>9.1300000000000008</v>
      </c>
      <c r="W2" s="6"/>
      <c r="X2" s="6">
        <f>AVERAGE(Table1[[#This Row],[rep1 (mg/l)]:[rep4 (mg/l)]])</f>
        <v>8.9633333333333329</v>
      </c>
      <c r="Y2" s="10">
        <v>25.1</v>
      </c>
      <c r="Z2" s="6">
        <v>106.7</v>
      </c>
      <c r="AA2" s="6">
        <v>111.8</v>
      </c>
      <c r="AB2" s="6">
        <v>112.3</v>
      </c>
      <c r="AC2" s="6"/>
      <c r="AD2" s="6">
        <f>AVERAGE(Table1[[#This Row],[rep1 (%)]:[rep4 (%)]])</f>
        <v>110.26666666666667</v>
      </c>
      <c r="AE2" s="6"/>
      <c r="AF2" s="6"/>
      <c r="AG2" s="25"/>
    </row>
    <row r="3" spans="1:33" s="1" customFormat="1" x14ac:dyDescent="0.35">
      <c r="A3" s="6"/>
      <c r="B3" s="6" t="s">
        <v>54</v>
      </c>
      <c r="C3" s="6"/>
      <c r="D3" s="6"/>
      <c r="E3" s="6" t="s">
        <v>32</v>
      </c>
      <c r="F3" s="7"/>
      <c r="G3" s="8"/>
      <c r="H3" s="6"/>
      <c r="I3" s="6"/>
      <c r="J3" s="24"/>
      <c r="K3" s="6">
        <v>-0.06</v>
      </c>
      <c r="L3" s="6"/>
      <c r="M3" s="6">
        <f>Table1[[#This Row],[bed_elevation_dhhn]]-Table1[[#This Row],[sediment_depth_m]]</f>
        <v>0.06</v>
      </c>
      <c r="N3" s="6"/>
      <c r="O3" s="6">
        <f>Table1[[#This Row],[elevation_point1]]-Table1[[#This Row],[bed_elevation_dhhn]]+Table1[[#This Row],[sediment_depth_m]]</f>
        <v>-0.06</v>
      </c>
      <c r="P3" s="6">
        <f>Table1[[#This Row],[sediment_depth_m]]+Table1[[#This Row],[wl_only_unsat]]</f>
        <v>-0.06</v>
      </c>
      <c r="Q3" s="6"/>
      <c r="R3" s="6"/>
      <c r="S3" s="6"/>
      <c r="T3" s="6">
        <v>8.68</v>
      </c>
      <c r="U3" s="6">
        <v>9.08</v>
      </c>
      <c r="V3" s="6">
        <v>9.1300000000000008</v>
      </c>
      <c r="W3" s="6"/>
      <c r="X3" s="6">
        <f>AVERAGE(Table1[[#This Row],[rep1 (mg/l)]:[rep4 (mg/l)]])</f>
        <v>8.9633333333333329</v>
      </c>
      <c r="Y3" s="10">
        <v>25.1</v>
      </c>
      <c r="Z3" s="6">
        <v>106.7</v>
      </c>
      <c r="AA3" s="6">
        <v>111.8</v>
      </c>
      <c r="AB3" s="6">
        <v>112.3</v>
      </c>
      <c r="AC3" s="6"/>
      <c r="AD3" s="6">
        <f>AVERAGE(Table1[[#This Row],[rep1 (%)]:[rep4 (%)]])</f>
        <v>110.26666666666667</v>
      </c>
      <c r="AE3" s="6"/>
      <c r="AF3" s="6"/>
      <c r="AG3" s="25"/>
    </row>
    <row r="4" spans="1:33" s="1" customFormat="1" x14ac:dyDescent="0.35">
      <c r="A4" s="6"/>
      <c r="B4" s="6" t="s">
        <v>54</v>
      </c>
      <c r="C4" s="6"/>
      <c r="D4" s="6"/>
      <c r="E4" s="6" t="s">
        <v>32</v>
      </c>
      <c r="F4" s="7"/>
      <c r="G4" s="8"/>
      <c r="H4" s="6"/>
      <c r="I4" s="6"/>
      <c r="J4" s="24"/>
      <c r="K4" s="6">
        <v>-0.03</v>
      </c>
      <c r="L4" s="6"/>
      <c r="M4" s="6">
        <f>Table1[[#This Row],[bed_elevation_dhhn]]-Table1[[#This Row],[sediment_depth_m]]</f>
        <v>0.03</v>
      </c>
      <c r="N4" s="6"/>
      <c r="O4" s="6">
        <f>Table1[[#This Row],[elevation_point1]]-Table1[[#This Row],[bed_elevation_dhhn]]+Table1[[#This Row],[sediment_depth_m]]</f>
        <v>-0.03</v>
      </c>
      <c r="P4" s="6">
        <f>Table1[[#This Row],[sediment_depth_m]]+Table1[[#This Row],[wl_only_unsat]]</f>
        <v>-0.03</v>
      </c>
      <c r="Q4" s="6"/>
      <c r="R4" s="6"/>
      <c r="S4" s="6"/>
      <c r="T4" s="6">
        <v>8.68</v>
      </c>
      <c r="U4" s="6">
        <v>9.08</v>
      </c>
      <c r="V4" s="6">
        <v>9.1300000000000008</v>
      </c>
      <c r="W4" s="6"/>
      <c r="X4" s="6">
        <f>AVERAGE(Table1[[#This Row],[rep1 (mg/l)]:[rep4 (mg/l)]])</f>
        <v>8.9633333333333329</v>
      </c>
      <c r="Y4" s="10">
        <v>25.1</v>
      </c>
      <c r="Z4" s="6">
        <v>106.7</v>
      </c>
      <c r="AA4" s="6">
        <v>111.8</v>
      </c>
      <c r="AB4" s="6">
        <v>112.3</v>
      </c>
      <c r="AC4" s="6"/>
      <c r="AD4" s="6">
        <f>AVERAGE(Table1[[#This Row],[rep1 (%)]:[rep4 (%)]])</f>
        <v>110.26666666666667</v>
      </c>
      <c r="AE4" s="6"/>
      <c r="AF4" s="6"/>
      <c r="AG4" s="25"/>
    </row>
    <row r="5" spans="1:33" s="1" customFormat="1" x14ac:dyDescent="0.35">
      <c r="A5" s="6"/>
      <c r="B5" s="6" t="s">
        <v>54</v>
      </c>
      <c r="C5" s="6"/>
      <c r="D5" s="6"/>
      <c r="E5" s="6" t="s">
        <v>32</v>
      </c>
      <c r="F5" s="7"/>
      <c r="G5" s="8"/>
      <c r="H5" s="6"/>
      <c r="I5" s="6"/>
      <c r="J5" s="24"/>
      <c r="K5" s="6">
        <v>0</v>
      </c>
      <c r="L5" s="6"/>
      <c r="M5" s="6">
        <f>Table1[[#This Row],[bed_elevation_dhhn]]-Table1[[#This Row],[sediment_depth_m]]</f>
        <v>0</v>
      </c>
      <c r="N5" s="6"/>
      <c r="O5" s="6">
        <f>Table1[[#This Row],[elevation_point1]]-Table1[[#This Row],[bed_elevation_dhhn]]+Table1[[#This Row],[sediment_depth_m]]</f>
        <v>0</v>
      </c>
      <c r="P5" s="6">
        <f>Table1[[#This Row],[sediment_depth_m]]+Table1[[#This Row],[wl_only_unsat]]</f>
        <v>0</v>
      </c>
      <c r="Q5" s="6"/>
      <c r="R5" s="6"/>
      <c r="S5" s="6"/>
      <c r="T5" s="6">
        <v>8.68</v>
      </c>
      <c r="U5" s="6">
        <v>9.08</v>
      </c>
      <c r="V5" s="6">
        <v>9.1300000000000008</v>
      </c>
      <c r="W5" s="6"/>
      <c r="X5" s="6">
        <f>AVERAGE(Table1[[#This Row],[rep1 (mg/l)]:[rep4 (mg/l)]])</f>
        <v>8.9633333333333329</v>
      </c>
      <c r="Y5" s="10">
        <v>25.1</v>
      </c>
      <c r="Z5" s="6">
        <v>106.7</v>
      </c>
      <c r="AA5" s="6">
        <v>111.8</v>
      </c>
      <c r="AB5" s="6">
        <v>112.3</v>
      </c>
      <c r="AC5" s="6"/>
      <c r="AD5" s="6">
        <f>AVERAGE(Table1[[#This Row],[rep1 (%)]:[rep4 (%)]])</f>
        <v>110.26666666666667</v>
      </c>
      <c r="AE5" s="6"/>
      <c r="AF5" s="6"/>
      <c r="AG5" s="25"/>
    </row>
    <row r="6" spans="1:33" x14ac:dyDescent="0.35">
      <c r="A6" s="23"/>
      <c r="B6" s="6" t="s">
        <v>28</v>
      </c>
      <c r="C6" s="6"/>
      <c r="D6" s="6"/>
      <c r="E6" s="6" t="s">
        <v>32</v>
      </c>
      <c r="F6" s="7"/>
      <c r="G6" s="8"/>
      <c r="H6" s="6"/>
      <c r="I6" s="6"/>
      <c r="J6" s="24">
        <v>8</v>
      </c>
      <c r="K6" s="6">
        <f>0.99-Table1[[#This Row],[H_m]]-0.03*(Table1[[#This Row],[dp_position]]-1)</f>
        <v>0.64</v>
      </c>
      <c r="L6" s="6">
        <v>110.2643333</v>
      </c>
      <c r="M6" s="6">
        <f>Table1[[#This Row],[bed_elevation_dhhn]]-Table1[[#This Row],[sediment_depth_m]]</f>
        <v>109.6243333</v>
      </c>
      <c r="N6" s="6">
        <v>110.2643333</v>
      </c>
      <c r="O6" s="6">
        <f>Table1[[#This Row],[elevation_point1]]-Table1[[#This Row],[bed_elevation_dhhn]]+Table1[[#This Row],[sediment_depth_m]]</f>
        <v>0.64</v>
      </c>
      <c r="P6" s="6">
        <f>Table1[[#This Row],[sediment_depth_m]]+Table1[[#This Row],[wl_only_unsat]]</f>
        <v>0.38116670000000802</v>
      </c>
      <c r="Q6">
        <v>-0.25883329999999199</v>
      </c>
      <c r="S6" s="10">
        <v>0.14000000000000001</v>
      </c>
      <c r="T6" s="6">
        <v>0.9</v>
      </c>
      <c r="U6" s="6">
        <v>1</v>
      </c>
      <c r="V6" s="6"/>
      <c r="W6" s="6"/>
      <c r="X6" s="6">
        <f>AVERAGE(Table1[[#This Row],[rep1 (mg/l)]:[rep4 (mg/l)]])</f>
        <v>0.95</v>
      </c>
      <c r="Y6" s="10">
        <v>25.1</v>
      </c>
      <c r="Z6" s="6">
        <v>11</v>
      </c>
      <c r="AA6" s="6">
        <v>12.2</v>
      </c>
      <c r="AB6" s="6"/>
      <c r="AC6" s="6"/>
      <c r="AD6" s="6">
        <f>AVERAGE(Table1[[#This Row],[rep1 (%)]:[rep4 (%)]])</f>
        <v>11.6</v>
      </c>
      <c r="AE6" s="10" t="s">
        <v>18</v>
      </c>
      <c r="AG6" s="6">
        <f>(Table1[[#This Row],[idoc_mgl]]-$X$3)/$X$3</f>
        <v>-0.89401264410561554</v>
      </c>
    </row>
    <row r="7" spans="1:33" x14ac:dyDescent="0.35">
      <c r="A7" s="23"/>
      <c r="B7" s="6" t="s">
        <v>28</v>
      </c>
      <c r="C7" s="6"/>
      <c r="D7" s="6"/>
      <c r="E7" s="6" t="s">
        <v>32</v>
      </c>
      <c r="F7" s="7"/>
      <c r="G7" s="8"/>
      <c r="H7" s="6"/>
      <c r="I7" s="6"/>
      <c r="J7" s="24">
        <v>7</v>
      </c>
      <c r="K7" s="6">
        <f>0.99-Table1[[#This Row],[H_m]]-0.03*(Table1[[#This Row],[dp_position]]-1)</f>
        <v>0.66999999999999993</v>
      </c>
      <c r="L7" s="6">
        <v>110.2643333</v>
      </c>
      <c r="M7" s="6">
        <f>Table1[[#This Row],[bed_elevation_dhhn]]-Table1[[#This Row],[sediment_depth_m]]</f>
        <v>109.5943333</v>
      </c>
      <c r="N7" s="6">
        <v>110.2643333</v>
      </c>
      <c r="O7" s="6">
        <f>Table1[[#This Row],[elevation_point1]]-Table1[[#This Row],[bed_elevation_dhhn]]+Table1[[#This Row],[sediment_depth_m]]</f>
        <v>0.66999999999999993</v>
      </c>
      <c r="P7" s="6">
        <f>Table1[[#This Row],[sediment_depth_m]]+Table1[[#This Row],[wl_only_unsat]]</f>
        <v>0.41116670000000793</v>
      </c>
      <c r="Q7">
        <v>-0.25883329999999199</v>
      </c>
      <c r="S7" s="10">
        <v>0.14000000000000001</v>
      </c>
      <c r="T7" s="6">
        <v>0.72</v>
      </c>
      <c r="U7" s="6">
        <v>0.86</v>
      </c>
      <c r="V7" s="6"/>
      <c r="W7" s="6"/>
      <c r="X7" s="6">
        <f>AVERAGE(Table1[[#This Row],[rep1 (mg/l)]:[rep4 (mg/l)]])</f>
        <v>0.79</v>
      </c>
      <c r="Y7" s="10">
        <v>25.1</v>
      </c>
      <c r="Z7" s="6">
        <v>8.9</v>
      </c>
      <c r="AA7" s="6">
        <v>10.5</v>
      </c>
      <c r="AB7" s="6"/>
      <c r="AC7" s="6"/>
      <c r="AD7" s="6">
        <f>AVERAGE(Table1[[#This Row],[rep1 (%)]:[rep4 (%)]])</f>
        <v>9.6999999999999993</v>
      </c>
      <c r="AE7" s="10" t="s">
        <v>18</v>
      </c>
      <c r="AG7" s="6">
        <f>(Table1[[#This Row],[idoc_mgl]]-$X$3)/$X$3</f>
        <v>-0.9118631461509854</v>
      </c>
    </row>
    <row r="8" spans="1:33" x14ac:dyDescent="0.35">
      <c r="A8" s="23"/>
      <c r="B8" s="6" t="s">
        <v>28</v>
      </c>
      <c r="C8" s="6"/>
      <c r="D8" s="6"/>
      <c r="E8" s="6" t="s">
        <v>32</v>
      </c>
      <c r="F8" s="7"/>
      <c r="G8" s="8"/>
      <c r="H8" s="6"/>
      <c r="I8" s="6"/>
      <c r="J8" s="24">
        <v>6</v>
      </c>
      <c r="K8" s="6">
        <f>0.99-Table1[[#This Row],[H_m]]-0.03*(Table1[[#This Row],[dp_position]]-1)</f>
        <v>0.7</v>
      </c>
      <c r="L8" s="6">
        <v>110.2643333</v>
      </c>
      <c r="M8" s="6">
        <f>Table1[[#This Row],[bed_elevation_dhhn]]-Table1[[#This Row],[sediment_depth_m]]</f>
        <v>109.5643333</v>
      </c>
      <c r="N8" s="6">
        <v>110.2643333</v>
      </c>
      <c r="O8" s="6">
        <f>Table1[[#This Row],[elevation_point1]]-Table1[[#This Row],[bed_elevation_dhhn]]+Table1[[#This Row],[sediment_depth_m]]</f>
        <v>0.7</v>
      </c>
      <c r="P8" s="6">
        <f>Table1[[#This Row],[sediment_depth_m]]+Table1[[#This Row],[wl_only_unsat]]</f>
        <v>0.44116670000000796</v>
      </c>
      <c r="Q8">
        <v>-0.25883329999999199</v>
      </c>
      <c r="S8" s="10">
        <v>0.14000000000000001</v>
      </c>
      <c r="T8" s="6">
        <v>0.16</v>
      </c>
      <c r="U8" s="6">
        <v>0.15</v>
      </c>
      <c r="V8" s="6">
        <v>0.16</v>
      </c>
      <c r="W8" s="6"/>
      <c r="X8" s="6">
        <f>AVERAGE(Table1[[#This Row],[rep1 (mg/l)]:[rep4 (mg/l)]])</f>
        <v>0.15666666666666665</v>
      </c>
      <c r="Y8" s="10">
        <v>25.1</v>
      </c>
      <c r="Z8" s="6">
        <v>1.9</v>
      </c>
      <c r="AA8" s="6"/>
      <c r="AB8" s="6">
        <v>2</v>
      </c>
      <c r="AC8" s="6"/>
      <c r="AD8" s="6">
        <f>AVERAGE(Table1[[#This Row],[rep1 (%)]:[rep4 (%)]])</f>
        <v>1.95</v>
      </c>
      <c r="AE8" s="10" t="s">
        <v>18</v>
      </c>
      <c r="AG8" s="6">
        <f>(Table1[[#This Row],[idoc_mgl]]-$X$3)/$X$3</f>
        <v>-0.9825213834139086</v>
      </c>
    </row>
    <row r="9" spans="1:33" x14ac:dyDescent="0.35">
      <c r="A9" s="23"/>
      <c r="B9" s="6" t="s">
        <v>28</v>
      </c>
      <c r="C9" s="6"/>
      <c r="D9" s="6"/>
      <c r="E9" s="6" t="s">
        <v>32</v>
      </c>
      <c r="F9" s="7"/>
      <c r="G9" s="8"/>
      <c r="H9" s="6"/>
      <c r="I9" s="6"/>
      <c r="J9" s="24">
        <v>5</v>
      </c>
      <c r="K9" s="6">
        <f>0.99-Table1[[#This Row],[H_m]]-0.03*(Table1[[#This Row],[dp_position]]-1)</f>
        <v>0.73</v>
      </c>
      <c r="L9" s="6">
        <v>110.2643333</v>
      </c>
      <c r="M9" s="6">
        <f>Table1[[#This Row],[bed_elevation_dhhn]]-Table1[[#This Row],[sediment_depth_m]]</f>
        <v>109.5343333</v>
      </c>
      <c r="N9" s="6">
        <v>110.2643333</v>
      </c>
      <c r="O9" s="6">
        <f>Table1[[#This Row],[elevation_point1]]-Table1[[#This Row],[bed_elevation_dhhn]]+Table1[[#This Row],[sediment_depth_m]]</f>
        <v>0.73</v>
      </c>
      <c r="P9" s="6">
        <f>Table1[[#This Row],[sediment_depth_m]]+Table1[[#This Row],[wl_only_unsat]]</f>
        <v>0.47116670000000799</v>
      </c>
      <c r="Q9">
        <v>-0.25883329999999199</v>
      </c>
      <c r="S9" s="10">
        <v>0.14000000000000001</v>
      </c>
      <c r="T9" s="6">
        <v>0.31</v>
      </c>
      <c r="U9" s="6">
        <v>0.24</v>
      </c>
      <c r="V9" s="6">
        <v>0.22</v>
      </c>
      <c r="W9" s="6"/>
      <c r="X9" s="6">
        <f>AVERAGE(Table1[[#This Row],[rep1 (mg/l)]:[rep4 (mg/l)]])</f>
        <v>0.25666666666666665</v>
      </c>
      <c r="Y9" s="10">
        <v>26.2</v>
      </c>
      <c r="Z9" s="6">
        <v>3.9</v>
      </c>
      <c r="AA9" s="6">
        <v>3</v>
      </c>
      <c r="AB9" s="6">
        <v>2.7</v>
      </c>
      <c r="AC9" s="6"/>
      <c r="AD9" s="6">
        <f>AVERAGE(Table1[[#This Row],[rep1 (%)]:[rep4 (%)]])</f>
        <v>3.2000000000000006</v>
      </c>
      <c r="AE9" s="10" t="s">
        <v>18</v>
      </c>
      <c r="AG9" s="6">
        <f>(Table1[[#This Row],[idoc_mgl]]-$X$3)/$X$3</f>
        <v>-0.97136481963555232</v>
      </c>
    </row>
    <row r="10" spans="1:33" x14ac:dyDescent="0.35">
      <c r="A10" s="23"/>
      <c r="B10" s="6" t="s">
        <v>28</v>
      </c>
      <c r="C10" s="6"/>
      <c r="D10" s="6"/>
      <c r="E10" s="6" t="s">
        <v>32</v>
      </c>
      <c r="F10" s="7"/>
      <c r="G10" s="8"/>
      <c r="H10" s="6"/>
      <c r="I10" s="6"/>
      <c r="J10" s="24">
        <v>4</v>
      </c>
      <c r="K10" s="6">
        <f>0.99-Table1[[#This Row],[H_m]]-0.03*(Table1[[#This Row],[dp_position]]-1)</f>
        <v>0.76</v>
      </c>
      <c r="L10" s="6">
        <v>110.2643333</v>
      </c>
      <c r="M10" s="6">
        <f>Table1[[#This Row],[bed_elevation_dhhn]]-Table1[[#This Row],[sediment_depth_m]]</f>
        <v>109.5043333</v>
      </c>
      <c r="N10" s="6">
        <v>110.2643333</v>
      </c>
      <c r="O10" s="6">
        <f>Table1[[#This Row],[elevation_point1]]-Table1[[#This Row],[bed_elevation_dhhn]]+Table1[[#This Row],[sediment_depth_m]]</f>
        <v>0.76</v>
      </c>
      <c r="P10" s="6">
        <f>Table1[[#This Row],[sediment_depth_m]]+Table1[[#This Row],[wl_only_unsat]]</f>
        <v>0.50116670000000796</v>
      </c>
      <c r="Q10">
        <v>-0.25883329999999199</v>
      </c>
      <c r="S10" s="10">
        <v>0.14000000000000001</v>
      </c>
      <c r="T10" s="6">
        <v>0.31</v>
      </c>
      <c r="U10" s="6">
        <v>0.23</v>
      </c>
      <c r="V10" s="6">
        <v>0.19</v>
      </c>
      <c r="W10" s="6"/>
      <c r="X10" s="6">
        <f>AVERAGE(Table1[[#This Row],[rep1 (mg/l)]:[rep4 (mg/l)]])</f>
        <v>0.24333333333333332</v>
      </c>
      <c r="Y10" s="10">
        <v>25.7</v>
      </c>
      <c r="Z10" s="6">
        <v>3.8</v>
      </c>
      <c r="AA10" s="6">
        <v>2.8</v>
      </c>
      <c r="AB10" s="6">
        <v>2.2999999999999998</v>
      </c>
      <c r="AC10" s="6"/>
      <c r="AD10" s="6">
        <f>AVERAGE(Table1[[#This Row],[rep1 (%)]:[rep4 (%)]])</f>
        <v>2.9666666666666663</v>
      </c>
      <c r="AE10" s="10" t="s">
        <v>18</v>
      </c>
      <c r="AG10" s="6">
        <f>(Table1[[#This Row],[idoc_mgl]]-$X$3)/$X$3</f>
        <v>-0.97285236147266629</v>
      </c>
    </row>
    <row r="11" spans="1:33" x14ac:dyDescent="0.35">
      <c r="A11" s="23"/>
      <c r="B11" s="6" t="s">
        <v>28</v>
      </c>
      <c r="C11" s="6"/>
      <c r="D11" s="6"/>
      <c r="E11" s="6" t="s">
        <v>32</v>
      </c>
      <c r="F11" s="7"/>
      <c r="G11" s="8"/>
      <c r="H11" s="6"/>
      <c r="I11" s="6"/>
      <c r="J11" s="24">
        <v>3</v>
      </c>
      <c r="K11" s="6">
        <f>0.99-Table1[[#This Row],[H_m]]-0.03*(Table1[[#This Row],[dp_position]]-1)</f>
        <v>0.79</v>
      </c>
      <c r="L11" s="6">
        <v>110.2643333</v>
      </c>
      <c r="M11" s="6">
        <f>Table1[[#This Row],[bed_elevation_dhhn]]-Table1[[#This Row],[sediment_depth_m]]</f>
        <v>109.4743333</v>
      </c>
      <c r="N11" s="6">
        <v>110.2643333</v>
      </c>
      <c r="O11" s="6">
        <f>Table1[[#This Row],[elevation_point1]]-Table1[[#This Row],[bed_elevation_dhhn]]+Table1[[#This Row],[sediment_depth_m]]</f>
        <v>0.79</v>
      </c>
      <c r="P11" s="6">
        <f>Table1[[#This Row],[sediment_depth_m]]+Table1[[#This Row],[wl_only_unsat]]</f>
        <v>0.53116670000000799</v>
      </c>
      <c r="Q11">
        <v>-0.25883329999999199</v>
      </c>
      <c r="S11" s="10">
        <v>0.14000000000000001</v>
      </c>
      <c r="T11" s="6">
        <v>0.14000000000000001</v>
      </c>
      <c r="U11" s="6">
        <v>0.17</v>
      </c>
      <c r="V11" s="6"/>
      <c r="W11" s="6"/>
      <c r="X11" s="6">
        <f>AVERAGE(Table1[[#This Row],[rep1 (mg/l)]:[rep4 (mg/l)]])</f>
        <v>0.15500000000000003</v>
      </c>
      <c r="Y11" s="10">
        <v>25.9</v>
      </c>
      <c r="Z11" s="6">
        <v>1.7</v>
      </c>
      <c r="AA11" s="6">
        <v>2.1</v>
      </c>
      <c r="AB11" s="6"/>
      <c r="AC11" s="6"/>
      <c r="AD11" s="6">
        <f>AVERAGE(Table1[[#This Row],[rep1 (%)]:[rep4 (%)]])</f>
        <v>1.9</v>
      </c>
      <c r="AE11" s="10" t="s">
        <v>18</v>
      </c>
      <c r="AG11" s="6">
        <f>(Table1[[#This Row],[idoc_mgl]]-$X$3)/$X$3</f>
        <v>-0.98270732614354783</v>
      </c>
    </row>
    <row r="12" spans="1:33" x14ac:dyDescent="0.35">
      <c r="A12" s="23"/>
      <c r="B12" s="6" t="s">
        <v>29</v>
      </c>
      <c r="C12" s="6"/>
      <c r="D12" s="6"/>
      <c r="E12" s="6" t="s">
        <v>32</v>
      </c>
      <c r="F12" s="7"/>
      <c r="G12" s="8"/>
      <c r="H12" s="6"/>
      <c r="I12" s="6"/>
      <c r="J12" s="24">
        <v>15</v>
      </c>
      <c r="K12" s="6">
        <f>0.99-Table1[[#This Row],[H_m]]-0.03*(Table1[[#This Row],[dp_position]]-1)</f>
        <v>2.9999999999999971E-2</v>
      </c>
      <c r="L12" s="6">
        <v>110.015</v>
      </c>
      <c r="M12" s="6">
        <f>Table1[[#This Row],[bed_elevation_dhhn]]-Table1[[#This Row],[sediment_depth_m]]</f>
        <v>109.985</v>
      </c>
      <c r="N12" s="6">
        <v>110.2643333</v>
      </c>
      <c r="O12" s="6">
        <f>Table1[[#This Row],[elevation_point1]]-Table1[[#This Row],[bed_elevation_dhhn]]+Table1[[#This Row],[sediment_depth_m]]</f>
        <v>0.2793333000000035</v>
      </c>
      <c r="P12" s="6">
        <f>Table1[[#This Row],[sediment_depth_m]]+Table1[[#This Row],[wl_only_unsat]]</f>
        <v>2.9999999999999971E-2</v>
      </c>
      <c r="Q12" s="6"/>
      <c r="R12" s="10">
        <v>0.14000000000000001</v>
      </c>
      <c r="S12" s="10">
        <v>0.54</v>
      </c>
      <c r="T12" s="6">
        <v>8.8699999999999992</v>
      </c>
      <c r="U12" s="6">
        <v>8.8000000000000007</v>
      </c>
      <c r="V12" s="6"/>
      <c r="W12" s="6"/>
      <c r="X12" s="6">
        <f>AVERAGE(Table1[[#This Row],[rep1 (mg/l)]:[rep4 (mg/l)]])</f>
        <v>8.8350000000000009</v>
      </c>
      <c r="Y12" s="10">
        <v>26.2</v>
      </c>
      <c r="Z12" s="6">
        <v>111.1</v>
      </c>
      <c r="AA12" s="6">
        <v>110.1</v>
      </c>
      <c r="AB12" s="6"/>
      <c r="AC12" s="6"/>
      <c r="AD12" s="6">
        <f>AVERAGE(Table1[[#This Row],[rep1 (%)]:[rep4 (%)]])</f>
        <v>110.6</v>
      </c>
      <c r="AE12" s="10" t="s">
        <v>22</v>
      </c>
      <c r="AG12" s="6">
        <f>(Table1[[#This Row],[idoc_mgl]]-$X$3)/$X$3</f>
        <v>-1.4317590182223736E-2</v>
      </c>
    </row>
    <row r="13" spans="1:33" x14ac:dyDescent="0.35">
      <c r="A13" s="23"/>
      <c r="B13" s="6" t="s">
        <v>29</v>
      </c>
      <c r="C13" s="6"/>
      <c r="D13" s="6"/>
      <c r="E13" s="6" t="s">
        <v>32</v>
      </c>
      <c r="F13" s="7"/>
      <c r="G13" s="8"/>
      <c r="H13" s="6"/>
      <c r="I13" s="6"/>
      <c r="J13" s="24">
        <v>14</v>
      </c>
      <c r="K13" s="6">
        <f>0.99-Table1[[#This Row],[H_m]]-0.03*(Table1[[#This Row],[dp_position]]-1)</f>
        <v>5.9999999999999942E-2</v>
      </c>
      <c r="L13" s="6">
        <v>110.015</v>
      </c>
      <c r="M13" s="6">
        <f>Table1[[#This Row],[bed_elevation_dhhn]]-Table1[[#This Row],[sediment_depth_m]]</f>
        <v>109.955</v>
      </c>
      <c r="N13" s="6">
        <v>110.2643333</v>
      </c>
      <c r="O13" s="6">
        <f>Table1[[#This Row],[elevation_point1]]-Table1[[#This Row],[bed_elevation_dhhn]]+Table1[[#This Row],[sediment_depth_m]]</f>
        <v>0.30933330000000347</v>
      </c>
      <c r="P13" s="6">
        <f>Table1[[#This Row],[sediment_depth_m]]+Table1[[#This Row],[wl_only_unsat]]</f>
        <v>5.9999999999999942E-2</v>
      </c>
      <c r="Q13" s="6"/>
      <c r="R13" s="10">
        <v>0.14000000000000001</v>
      </c>
      <c r="S13" s="10">
        <v>0.54</v>
      </c>
      <c r="T13" s="6">
        <v>4.59</v>
      </c>
      <c r="U13" s="6">
        <v>5.15</v>
      </c>
      <c r="V13" s="6">
        <v>5.76</v>
      </c>
      <c r="W13" s="6">
        <v>5.44</v>
      </c>
      <c r="X13" s="6">
        <f>AVERAGE(Table1[[#This Row],[rep1 (mg/l)]:[rep4 (mg/l)]])</f>
        <v>5.2350000000000003</v>
      </c>
      <c r="Y13" s="10">
        <v>25.8</v>
      </c>
      <c r="Z13" s="6">
        <v>57.1</v>
      </c>
      <c r="AA13" s="6">
        <v>64.099999999999994</v>
      </c>
      <c r="AB13" s="6">
        <v>71.099999999999994</v>
      </c>
      <c r="AC13" s="6">
        <v>67.8</v>
      </c>
      <c r="AD13" s="6">
        <f>AVERAGE(Table1[[#This Row],[rep1 (%)]:[rep4 (%)]])</f>
        <v>65.024999999999991</v>
      </c>
      <c r="AE13" s="10" t="s">
        <v>22</v>
      </c>
      <c r="AG13" s="6">
        <f>(Table1[[#This Row],[idoc_mgl]]-$X$3)/$X$3</f>
        <v>-0.41595388620304941</v>
      </c>
    </row>
    <row r="14" spans="1:33" x14ac:dyDescent="0.35">
      <c r="A14" s="23"/>
      <c r="B14" s="6" t="s">
        <v>29</v>
      </c>
      <c r="C14" s="6"/>
      <c r="D14" s="6"/>
      <c r="E14" s="6" t="s">
        <v>32</v>
      </c>
      <c r="F14" s="7"/>
      <c r="G14" s="8"/>
      <c r="H14" s="6"/>
      <c r="I14" s="6"/>
      <c r="J14" s="24">
        <v>13</v>
      </c>
      <c r="K14" s="6">
        <f>0.99-Table1[[#This Row],[H_m]]-0.03*(Table1[[#This Row],[dp_position]]-1)</f>
        <v>8.9999999999999969E-2</v>
      </c>
      <c r="L14" s="6">
        <v>110.015</v>
      </c>
      <c r="M14" s="6">
        <f>Table1[[#This Row],[bed_elevation_dhhn]]-Table1[[#This Row],[sediment_depth_m]]</f>
        <v>109.925</v>
      </c>
      <c r="N14" s="6">
        <v>110.2643333</v>
      </c>
      <c r="O14" s="6">
        <f>Table1[[#This Row],[elevation_point1]]-Table1[[#This Row],[bed_elevation_dhhn]]+Table1[[#This Row],[sediment_depth_m]]</f>
        <v>0.3393333000000035</v>
      </c>
      <c r="P14" s="6">
        <f>Table1[[#This Row],[sediment_depth_m]]+Table1[[#This Row],[wl_only_unsat]]</f>
        <v>8.9999999999999969E-2</v>
      </c>
      <c r="Q14" s="6"/>
      <c r="R14" s="10">
        <v>0.14000000000000001</v>
      </c>
      <c r="S14" s="10">
        <v>0.54</v>
      </c>
      <c r="T14" s="6">
        <v>2.04</v>
      </c>
      <c r="U14" s="6">
        <v>1.93</v>
      </c>
      <c r="V14" s="6"/>
      <c r="W14" s="6"/>
      <c r="X14" s="6">
        <f>AVERAGE(Table1[[#This Row],[rep1 (mg/l)]:[rep4 (mg/l)]])</f>
        <v>1.9849999999999999</v>
      </c>
      <c r="Y14" s="10">
        <v>25.8</v>
      </c>
      <c r="Z14" s="6">
        <v>25.4</v>
      </c>
      <c r="AA14" s="6">
        <v>23.9</v>
      </c>
      <c r="AB14" s="6"/>
      <c r="AC14" s="6"/>
      <c r="AD14" s="6">
        <f>AVERAGE(Table1[[#This Row],[rep1 (%)]:[rep4 (%)]])</f>
        <v>24.65</v>
      </c>
      <c r="AE14" s="10" t="s">
        <v>22</v>
      </c>
      <c r="AG14" s="6">
        <f>(Table1[[#This Row],[idoc_mgl]]-$X$3)/$X$3</f>
        <v>-0.77854220899962812</v>
      </c>
    </row>
    <row r="15" spans="1:33" x14ac:dyDescent="0.35">
      <c r="A15" s="23"/>
      <c r="B15" s="6" t="s">
        <v>29</v>
      </c>
      <c r="C15" s="6"/>
      <c r="D15" s="6"/>
      <c r="E15" s="6" t="s">
        <v>32</v>
      </c>
      <c r="F15" s="7"/>
      <c r="G15" s="8"/>
      <c r="H15" s="6"/>
      <c r="I15" s="6"/>
      <c r="J15" s="24">
        <v>11</v>
      </c>
      <c r="K15" s="6">
        <f>0.99-Table1[[#This Row],[H_m]]-0.03*(Table1[[#This Row],[dp_position]]-1)</f>
        <v>0.14999999999999997</v>
      </c>
      <c r="L15" s="6">
        <v>110.015</v>
      </c>
      <c r="M15" s="6">
        <f>Table1[[#This Row],[bed_elevation_dhhn]]-Table1[[#This Row],[sediment_depth_m]]</f>
        <v>109.86499999999999</v>
      </c>
      <c r="N15" s="6">
        <v>110.2643333</v>
      </c>
      <c r="O15" s="6">
        <f>Table1[[#This Row],[elevation_point1]]-Table1[[#This Row],[bed_elevation_dhhn]]+Table1[[#This Row],[sediment_depth_m]]</f>
        <v>0.3993333000000035</v>
      </c>
      <c r="P15" s="6">
        <f>Table1[[#This Row],[sediment_depth_m]]+Table1[[#This Row],[wl_only_unsat]]</f>
        <v>0.14999999999999997</v>
      </c>
      <c r="Q15" s="6"/>
      <c r="R15" s="10">
        <v>0.14000000000000001</v>
      </c>
      <c r="S15" s="10">
        <v>0.54</v>
      </c>
      <c r="T15" s="6">
        <v>1.98</v>
      </c>
      <c r="U15" s="6">
        <v>1.08</v>
      </c>
      <c r="V15" s="6">
        <v>0.74</v>
      </c>
      <c r="W15" s="6"/>
      <c r="X15" s="6">
        <f>AVERAGE(Table1[[#This Row],[rep1 (mg/l)]:[rep4 (mg/l)]])</f>
        <v>1.2666666666666666</v>
      </c>
      <c r="Y15" s="10">
        <v>26.3</v>
      </c>
      <c r="Z15" s="6">
        <v>24.9</v>
      </c>
      <c r="AA15" s="6">
        <v>13.5</v>
      </c>
      <c r="AB15" s="6">
        <v>9.1999999999999993</v>
      </c>
      <c r="AC15" s="6"/>
      <c r="AD15" s="6">
        <f>AVERAGE(Table1[[#This Row],[rep1 (%)]:[rep4 (%)]])</f>
        <v>15.866666666666665</v>
      </c>
      <c r="AE15" s="10" t="s">
        <v>22</v>
      </c>
      <c r="AG15" s="6">
        <f>(Table1[[#This Row],[idoc_mgl]]-$X$3)/$X$3</f>
        <v>-0.85868352547415394</v>
      </c>
    </row>
    <row r="16" spans="1:33" x14ac:dyDescent="0.35">
      <c r="A16" s="23"/>
      <c r="B16" s="6" t="s">
        <v>29</v>
      </c>
      <c r="C16" s="6"/>
      <c r="D16" s="6"/>
      <c r="E16" s="6" t="s">
        <v>32</v>
      </c>
      <c r="F16" s="7"/>
      <c r="G16" s="8"/>
      <c r="H16" s="6"/>
      <c r="I16" s="6"/>
      <c r="J16" s="24">
        <v>9</v>
      </c>
      <c r="K16" s="6">
        <f>0.99-Table1[[#This Row],[H_m]]-0.03*(Table1[[#This Row],[dp_position]]-1)</f>
        <v>0.20999999999999996</v>
      </c>
      <c r="L16" s="6">
        <v>110.015</v>
      </c>
      <c r="M16" s="6">
        <f>Table1[[#This Row],[bed_elevation_dhhn]]-Table1[[#This Row],[sediment_depth_m]]</f>
        <v>109.80500000000001</v>
      </c>
      <c r="N16" s="6">
        <v>110.2643333</v>
      </c>
      <c r="O16" s="6">
        <f>Table1[[#This Row],[elevation_point1]]-Table1[[#This Row],[bed_elevation_dhhn]]+Table1[[#This Row],[sediment_depth_m]]</f>
        <v>0.4593333000000035</v>
      </c>
      <c r="P16" s="6">
        <f>Table1[[#This Row],[sediment_depth_m]]+Table1[[#This Row],[wl_only_unsat]]</f>
        <v>0.20999999999999996</v>
      </c>
      <c r="Q16" s="6"/>
      <c r="R16" s="10">
        <v>0.14000000000000001</v>
      </c>
      <c r="S16" s="10">
        <v>0.54</v>
      </c>
      <c r="T16" s="6"/>
      <c r="U16" s="6">
        <v>1.1599999999999999</v>
      </c>
      <c r="V16" s="6">
        <v>1.1599999999999999</v>
      </c>
      <c r="W16" s="6">
        <v>0.98</v>
      </c>
      <c r="X16" s="6">
        <f>AVERAGE(Table1[[#This Row],[rep1 (mg/l)]:[rep4 (mg/l)]])</f>
        <v>1.0999999999999999</v>
      </c>
      <c r="Y16" s="10">
        <v>25.8</v>
      </c>
      <c r="Z16" s="6"/>
      <c r="AA16" s="6">
        <v>14.4</v>
      </c>
      <c r="AB16" s="6">
        <v>14.5</v>
      </c>
      <c r="AC16" s="6">
        <v>12.2</v>
      </c>
      <c r="AD16" s="6">
        <f>AVERAGE(Table1[[#This Row],[rep1 (%)]:[rep4 (%)]])</f>
        <v>13.699999999999998</v>
      </c>
      <c r="AE16" s="10" t="s">
        <v>22</v>
      </c>
      <c r="AG16" s="6">
        <f>(Table1[[#This Row],[idoc_mgl]]-$X$3)/$X$3</f>
        <v>-0.87727779843808107</v>
      </c>
    </row>
    <row r="17" spans="1:33" x14ac:dyDescent="0.35">
      <c r="A17" s="23"/>
      <c r="B17" s="6" t="s">
        <v>29</v>
      </c>
      <c r="C17" s="6"/>
      <c r="D17" s="6"/>
      <c r="E17" s="6" t="s">
        <v>32</v>
      </c>
      <c r="F17" s="7"/>
      <c r="G17" s="8"/>
      <c r="H17" s="6"/>
      <c r="I17" s="6"/>
      <c r="J17" s="24">
        <v>7</v>
      </c>
      <c r="K17" s="6">
        <f>0.99-Table1[[#This Row],[H_m]]-0.03*(Table1[[#This Row],[dp_position]]-1)</f>
        <v>0.26999999999999996</v>
      </c>
      <c r="L17" s="6">
        <v>110.015</v>
      </c>
      <c r="M17" s="6">
        <f>Table1[[#This Row],[bed_elevation_dhhn]]-Table1[[#This Row],[sediment_depth_m]]</f>
        <v>109.745</v>
      </c>
      <c r="N17" s="6">
        <v>110.2643333</v>
      </c>
      <c r="O17" s="6">
        <f>Table1[[#This Row],[elevation_point1]]-Table1[[#This Row],[bed_elevation_dhhn]]+Table1[[#This Row],[sediment_depth_m]]</f>
        <v>0.51933330000000355</v>
      </c>
      <c r="P17" s="6">
        <f>Table1[[#This Row],[sediment_depth_m]]+Table1[[#This Row],[wl_only_unsat]]</f>
        <v>0.26999999999999996</v>
      </c>
      <c r="Q17" s="6"/>
      <c r="R17" s="10">
        <v>0.14000000000000001</v>
      </c>
      <c r="S17" s="10">
        <v>0.54</v>
      </c>
      <c r="T17" s="6">
        <v>0.64</v>
      </c>
      <c r="U17" s="6">
        <v>0.63</v>
      </c>
      <c r="V17" s="6">
        <v>0.66</v>
      </c>
      <c r="W17" s="6"/>
      <c r="X17" s="6">
        <f>AVERAGE(Table1[[#This Row],[rep1 (mg/l)]:[rep4 (mg/l)]])</f>
        <v>0.64333333333333342</v>
      </c>
      <c r="Y17" s="10">
        <v>25.7</v>
      </c>
      <c r="Z17" s="6">
        <v>7.9</v>
      </c>
      <c r="AA17" s="6">
        <v>7.8</v>
      </c>
      <c r="AB17" s="6">
        <v>8.1999999999999993</v>
      </c>
      <c r="AC17" s="6"/>
      <c r="AD17" s="6">
        <f>AVERAGE(Table1[[#This Row],[rep1 (%)]:[rep4 (%)]])</f>
        <v>7.9666666666666659</v>
      </c>
      <c r="AE17" s="10" t="s">
        <v>22</v>
      </c>
      <c r="AG17" s="6">
        <f>(Table1[[#This Row],[idoc_mgl]]-$X$3)/$X$3</f>
        <v>-0.92822610635924141</v>
      </c>
    </row>
    <row r="18" spans="1:33" x14ac:dyDescent="0.35">
      <c r="A18" s="23"/>
      <c r="B18" s="6" t="s">
        <v>29</v>
      </c>
      <c r="C18" s="6"/>
      <c r="D18" s="6"/>
      <c r="E18" s="6" t="s">
        <v>32</v>
      </c>
      <c r="F18" s="7"/>
      <c r="G18" s="8"/>
      <c r="H18" s="6"/>
      <c r="I18" s="6"/>
      <c r="J18" s="24">
        <v>5</v>
      </c>
      <c r="K18" s="6">
        <f>0.99-Table1[[#This Row],[H_m]]-0.03*(Table1[[#This Row],[dp_position]]-1)</f>
        <v>0.32999999999999996</v>
      </c>
      <c r="L18" s="6">
        <v>110.015</v>
      </c>
      <c r="M18" s="6">
        <f>Table1[[#This Row],[bed_elevation_dhhn]]-Table1[[#This Row],[sediment_depth_m]]</f>
        <v>109.685</v>
      </c>
      <c r="N18" s="6">
        <v>110.2643333</v>
      </c>
      <c r="O18" s="6">
        <f>Table1[[#This Row],[elevation_point1]]-Table1[[#This Row],[bed_elevation_dhhn]]+Table1[[#This Row],[sediment_depth_m]]</f>
        <v>0.57933330000000349</v>
      </c>
      <c r="P18" s="6">
        <f>Table1[[#This Row],[sediment_depth_m]]+Table1[[#This Row],[wl_only_unsat]]</f>
        <v>0.32999999999999996</v>
      </c>
      <c r="Q18" s="6"/>
      <c r="R18" s="10">
        <v>0.14000000000000001</v>
      </c>
      <c r="S18" s="10">
        <v>0.54</v>
      </c>
      <c r="T18" s="6">
        <v>0.41</v>
      </c>
      <c r="U18" s="6">
        <v>0.38</v>
      </c>
      <c r="V18" s="6">
        <v>0.34</v>
      </c>
      <c r="W18" s="6"/>
      <c r="X18" s="6">
        <f>AVERAGE(Table1[[#This Row],[rep1 (mg/l)]:[rep4 (mg/l)]])</f>
        <v>0.37666666666666671</v>
      </c>
      <c r="Y18" s="10">
        <v>25.6</v>
      </c>
      <c r="Z18" s="6">
        <v>5.0999999999999996</v>
      </c>
      <c r="AA18" s="6">
        <v>4.7</v>
      </c>
      <c r="AB18" s="6">
        <v>4.2</v>
      </c>
      <c r="AC18" s="6"/>
      <c r="AD18" s="6">
        <f>AVERAGE(Table1[[#This Row],[rep1 (%)]:[rep4 (%)]])</f>
        <v>4.666666666666667</v>
      </c>
      <c r="AE18" s="10" t="s">
        <v>22</v>
      </c>
      <c r="AG18" s="6">
        <f>(Table1[[#This Row],[idoc_mgl]]-$X$3)/$X$3</f>
        <v>-0.9579769431015247</v>
      </c>
    </row>
    <row r="19" spans="1:33" x14ac:dyDescent="0.35">
      <c r="A19" s="23"/>
      <c r="B19" s="6" t="s">
        <v>29</v>
      </c>
      <c r="C19" s="6"/>
      <c r="D19" s="6"/>
      <c r="E19" s="6" t="s">
        <v>32</v>
      </c>
      <c r="F19" s="7"/>
      <c r="G19" s="8"/>
      <c r="H19" s="6"/>
      <c r="I19" s="6"/>
      <c r="J19" s="24">
        <v>3</v>
      </c>
      <c r="K19" s="6">
        <f>0.99-Table1[[#This Row],[H_m]]-0.03*(Table1[[#This Row],[dp_position]]-1)</f>
        <v>0.38999999999999996</v>
      </c>
      <c r="L19" s="6">
        <v>110.015</v>
      </c>
      <c r="M19" s="6">
        <f>Table1[[#This Row],[bed_elevation_dhhn]]-Table1[[#This Row],[sediment_depth_m]]</f>
        <v>109.625</v>
      </c>
      <c r="N19" s="6">
        <v>110.2643333</v>
      </c>
      <c r="O19" s="6">
        <f>Table1[[#This Row],[elevation_point1]]-Table1[[#This Row],[bed_elevation_dhhn]]+Table1[[#This Row],[sediment_depth_m]]</f>
        <v>0.63933330000000343</v>
      </c>
      <c r="P19" s="6">
        <f>Table1[[#This Row],[sediment_depth_m]]+Table1[[#This Row],[wl_only_unsat]]</f>
        <v>0.38999999999999996</v>
      </c>
      <c r="Q19" s="6"/>
      <c r="R19" s="10">
        <v>0.14000000000000001</v>
      </c>
      <c r="S19" s="10">
        <v>0.54</v>
      </c>
      <c r="T19" s="6">
        <v>0.48</v>
      </c>
      <c r="U19" s="6">
        <v>0.44</v>
      </c>
      <c r="V19" s="6">
        <v>0.34</v>
      </c>
      <c r="W19" s="6"/>
      <c r="X19" s="6">
        <f>AVERAGE(Table1[[#This Row],[rep1 (mg/l)]:[rep4 (mg/l)]])</f>
        <v>0.42</v>
      </c>
      <c r="Y19" s="10">
        <v>25.4</v>
      </c>
      <c r="Z19" s="6">
        <v>5.9</v>
      </c>
      <c r="AA19" s="6">
        <v>5.5</v>
      </c>
      <c r="AB19" s="6">
        <v>4.8</v>
      </c>
      <c r="AC19" s="6"/>
      <c r="AD19" s="6">
        <f>AVERAGE(Table1[[#This Row],[rep1 (%)]:[rep4 (%)]])</f>
        <v>5.3999999999999995</v>
      </c>
      <c r="AE19" s="10" t="s">
        <v>22</v>
      </c>
      <c r="AG19" s="6">
        <f>(Table1[[#This Row],[idoc_mgl]]-$X$3)/$X$3</f>
        <v>-0.95314243213090366</v>
      </c>
    </row>
    <row r="20" spans="1:33" x14ac:dyDescent="0.35">
      <c r="A20" s="23"/>
      <c r="B20" s="6" t="s">
        <v>29</v>
      </c>
      <c r="C20" s="6"/>
      <c r="D20" s="6"/>
      <c r="E20" s="6" t="s">
        <v>32</v>
      </c>
      <c r="F20" s="7"/>
      <c r="G20" s="8"/>
      <c r="H20" s="6"/>
      <c r="I20" s="6"/>
      <c r="J20" s="24">
        <v>1</v>
      </c>
      <c r="K20" s="6">
        <f>0.99-Table1[[#This Row],[H_m]]-0.03*(Table1[[#This Row],[dp_position]]-1)</f>
        <v>0.44999999999999996</v>
      </c>
      <c r="L20" s="6">
        <v>110.015</v>
      </c>
      <c r="M20" s="6">
        <f>Table1[[#This Row],[bed_elevation_dhhn]]-Table1[[#This Row],[sediment_depth_m]]</f>
        <v>109.565</v>
      </c>
      <c r="N20" s="6">
        <v>110.2643333</v>
      </c>
      <c r="O20" s="6">
        <f>Table1[[#This Row],[elevation_point1]]-Table1[[#This Row],[bed_elevation_dhhn]]+Table1[[#This Row],[sediment_depth_m]]</f>
        <v>0.69933330000000349</v>
      </c>
      <c r="P20" s="6">
        <f>Table1[[#This Row],[sediment_depth_m]]+Table1[[#This Row],[wl_only_unsat]]</f>
        <v>0.44999999999999996</v>
      </c>
      <c r="Q20" s="6"/>
      <c r="R20" s="10">
        <v>0.14000000000000001</v>
      </c>
      <c r="S20" s="10">
        <v>0.54</v>
      </c>
      <c r="T20" s="6">
        <v>1.1399999999999999</v>
      </c>
      <c r="U20" s="6">
        <v>0.84</v>
      </c>
      <c r="V20" s="6">
        <v>0.6</v>
      </c>
      <c r="W20" s="6">
        <v>0.49</v>
      </c>
      <c r="X20" s="6">
        <f>AVERAGE(Table1[[#This Row],[rep1 (mg/l)]:[rep4 (mg/l)]])</f>
        <v>0.76750000000000007</v>
      </c>
      <c r="Y20" s="10">
        <v>25.5</v>
      </c>
      <c r="Z20" s="6">
        <v>14.1</v>
      </c>
      <c r="AA20" s="6">
        <v>10.4</v>
      </c>
      <c r="AB20" s="6">
        <v>7.4</v>
      </c>
      <c r="AC20" s="6">
        <v>6.1</v>
      </c>
      <c r="AD20" s="6">
        <f>AVERAGE(Table1[[#This Row],[rep1 (%)]:[rep4 (%)]])</f>
        <v>9.5</v>
      </c>
      <c r="AE20" s="10" t="s">
        <v>22</v>
      </c>
      <c r="AG20" s="6">
        <f>(Table1[[#This Row],[idoc_mgl]]-$X$3)/$X$3</f>
        <v>-0.91437337300111565</v>
      </c>
    </row>
    <row r="21" spans="1:33" x14ac:dyDescent="0.35">
      <c r="A21" s="23"/>
      <c r="B21" s="6" t="s">
        <v>30</v>
      </c>
      <c r="C21" s="6"/>
      <c r="D21" s="6"/>
      <c r="E21" s="6" t="s">
        <v>32</v>
      </c>
      <c r="F21" s="7"/>
      <c r="G21" s="8"/>
      <c r="H21" s="6"/>
      <c r="I21" s="6"/>
      <c r="J21" s="24">
        <v>15</v>
      </c>
      <c r="K21" s="6">
        <f>0.99-Table1[[#This Row],[H_m]]-0.03*(Table1[[#This Row],[dp_position]]-1)</f>
        <v>0.06</v>
      </c>
      <c r="L21" s="6">
        <v>109.708</v>
      </c>
      <c r="M21" s="6">
        <f>Table1[[#This Row],[bed_elevation_dhhn]]-Table1[[#This Row],[sediment_depth_m]]</f>
        <v>109.648</v>
      </c>
      <c r="N21" s="6">
        <v>110.2643333</v>
      </c>
      <c r="O21" s="6">
        <f>Table1[[#This Row],[elevation_point1]]-Table1[[#This Row],[bed_elevation_dhhn]]+Table1[[#This Row],[sediment_depth_m]]</f>
        <v>0.61633330000000575</v>
      </c>
      <c r="P21" s="6">
        <f>Table1[[#This Row],[sediment_depth_m]]+Table1[[#This Row],[wl_only_unsat]]</f>
        <v>0.06</v>
      </c>
      <c r="Q21" s="6"/>
      <c r="R21" s="10">
        <v>0.34</v>
      </c>
      <c r="S21" s="10">
        <v>0.51</v>
      </c>
      <c r="T21" s="6">
        <v>8.4700000000000006</v>
      </c>
      <c r="U21" s="6">
        <v>8.82</v>
      </c>
      <c r="V21" s="6">
        <v>8.74</v>
      </c>
      <c r="W21" s="6"/>
      <c r="X21" s="6">
        <f>AVERAGE(Table1[[#This Row],[rep1 (mg/l)]:[rep4 (mg/l)]])</f>
        <v>8.6766666666666676</v>
      </c>
      <c r="Y21" s="10">
        <v>27.9</v>
      </c>
      <c r="Z21" s="6">
        <v>109.5</v>
      </c>
      <c r="AA21" s="6">
        <v>112.4</v>
      </c>
      <c r="AB21" s="6">
        <v>110.8</v>
      </c>
      <c r="AC21" s="6"/>
      <c r="AD21" s="6">
        <f>AVERAGE(Table1[[#This Row],[rep1 (%)]:[rep4 (%)]])</f>
        <v>110.89999999999999</v>
      </c>
      <c r="AE21" s="10" t="s">
        <v>22</v>
      </c>
      <c r="AG21" s="6">
        <f>(Table1[[#This Row],[idoc_mgl]]-$X$3)/$X$3</f>
        <v>-3.1982149497954478E-2</v>
      </c>
    </row>
    <row r="22" spans="1:33" x14ac:dyDescent="0.35">
      <c r="A22" s="23"/>
      <c r="B22" s="6" t="s">
        <v>30</v>
      </c>
      <c r="C22" s="6"/>
      <c r="D22" s="6"/>
      <c r="E22" s="6" t="s">
        <v>32</v>
      </c>
      <c r="F22" s="7"/>
      <c r="G22" s="8"/>
      <c r="H22" s="6"/>
      <c r="I22" s="6"/>
      <c r="J22" s="24">
        <v>13</v>
      </c>
      <c r="K22" s="6">
        <f>0.99-Table1[[#This Row],[H_m]]-0.03*(Table1[[#This Row],[dp_position]]-1)</f>
        <v>0.12</v>
      </c>
      <c r="L22" s="6">
        <v>109.708</v>
      </c>
      <c r="M22" s="6">
        <f>Table1[[#This Row],[bed_elevation_dhhn]]-Table1[[#This Row],[sediment_depth_m]]</f>
        <v>109.58799999999999</v>
      </c>
      <c r="N22" s="6">
        <v>110.2643333</v>
      </c>
      <c r="O22" s="6">
        <f>Table1[[#This Row],[elevation_point1]]-Table1[[#This Row],[bed_elevation_dhhn]]+Table1[[#This Row],[sediment_depth_m]]</f>
        <v>0.67633330000000569</v>
      </c>
      <c r="P22" s="6">
        <f>Table1[[#This Row],[sediment_depth_m]]+Table1[[#This Row],[wl_only_unsat]]</f>
        <v>0.12</v>
      </c>
      <c r="Q22" s="6"/>
      <c r="R22" s="10">
        <v>0.34</v>
      </c>
      <c r="S22" s="10">
        <v>0.51</v>
      </c>
      <c r="T22" s="6">
        <v>8.49</v>
      </c>
      <c r="U22" s="6">
        <v>8.89</v>
      </c>
      <c r="V22" s="6">
        <v>8.42</v>
      </c>
      <c r="W22" s="6"/>
      <c r="X22" s="6">
        <f>AVERAGE(Table1[[#This Row],[rep1 (mg/l)]:[rep4 (mg/l)]])</f>
        <v>8.6000000000000014</v>
      </c>
      <c r="Y22" s="10">
        <v>26.5</v>
      </c>
      <c r="Z22" s="6">
        <v>112.3</v>
      </c>
      <c r="AA22" s="6">
        <v>111.2</v>
      </c>
      <c r="AB22" s="6">
        <v>111.5</v>
      </c>
      <c r="AC22" s="6"/>
      <c r="AD22" s="6">
        <f>AVERAGE(Table1[[#This Row],[rep1 (%)]:[rep4 (%)]])</f>
        <v>111.66666666666667</v>
      </c>
      <c r="AE22" s="10" t="s">
        <v>22</v>
      </c>
      <c r="AG22" s="6">
        <f>(Table1[[#This Row],[idoc_mgl]]-$X$3)/$X$3</f>
        <v>-4.0535515061360897E-2</v>
      </c>
    </row>
    <row r="23" spans="1:33" x14ac:dyDescent="0.35">
      <c r="A23" s="23"/>
      <c r="B23" s="6" t="s">
        <v>30</v>
      </c>
      <c r="C23" s="6"/>
      <c r="D23" s="6"/>
      <c r="E23" s="6" t="s">
        <v>32</v>
      </c>
      <c r="F23" s="7"/>
      <c r="G23" s="8"/>
      <c r="H23" s="6"/>
      <c r="I23" s="6"/>
      <c r="J23" s="24">
        <v>11</v>
      </c>
      <c r="K23" s="6">
        <f>0.99-Table1[[#This Row],[H_m]]-0.03*(Table1[[#This Row],[dp_position]]-1)</f>
        <v>0.18</v>
      </c>
      <c r="L23" s="6">
        <v>109.708</v>
      </c>
      <c r="M23" s="6">
        <f>Table1[[#This Row],[bed_elevation_dhhn]]-Table1[[#This Row],[sediment_depth_m]]</f>
        <v>109.52799999999999</v>
      </c>
      <c r="N23" s="6">
        <v>110.2643333</v>
      </c>
      <c r="O23" s="6">
        <f>Table1[[#This Row],[elevation_point1]]-Table1[[#This Row],[bed_elevation_dhhn]]+Table1[[#This Row],[sediment_depth_m]]</f>
        <v>0.73633330000000563</v>
      </c>
      <c r="P23" s="6">
        <f>Table1[[#This Row],[sediment_depth_m]]+Table1[[#This Row],[wl_only_unsat]]</f>
        <v>0.18</v>
      </c>
      <c r="Q23" s="6"/>
      <c r="R23" s="10">
        <v>0.34</v>
      </c>
      <c r="S23" s="10">
        <v>0.51</v>
      </c>
      <c r="T23" s="6">
        <v>8.74</v>
      </c>
      <c r="U23" s="6">
        <v>8.7899999999999991</v>
      </c>
      <c r="V23" s="6">
        <v>6.54</v>
      </c>
      <c r="W23" s="6">
        <v>7.49</v>
      </c>
      <c r="X23" s="6">
        <f>AVERAGE(Table1[[#This Row],[rep1 (mg/l)]:[rep4 (mg/l)]])</f>
        <v>7.8900000000000006</v>
      </c>
      <c r="Y23" s="10">
        <v>26.2</v>
      </c>
      <c r="Z23" s="6">
        <v>109.4</v>
      </c>
      <c r="AA23" s="6">
        <v>109.9</v>
      </c>
      <c r="AB23" s="6">
        <v>80.900000000000006</v>
      </c>
      <c r="AC23" s="6">
        <v>9.3000000000000007</v>
      </c>
      <c r="AD23" s="6">
        <f>AVERAGE(Table1[[#This Row],[rep1 (%)]:[rep4 (%)]])</f>
        <v>77.375000000000014</v>
      </c>
      <c r="AE23" s="10" t="s">
        <v>22</v>
      </c>
      <c r="AG23" s="6">
        <f>(Table1[[#This Row],[idoc_mgl]]-$X$3)/$X$3</f>
        <v>-0.11974711788769049</v>
      </c>
    </row>
    <row r="24" spans="1:33" x14ac:dyDescent="0.35">
      <c r="A24" s="23"/>
      <c r="B24" s="6" t="s">
        <v>30</v>
      </c>
      <c r="C24" s="6"/>
      <c r="D24" s="6"/>
      <c r="E24" s="6" t="s">
        <v>32</v>
      </c>
      <c r="F24" s="7"/>
      <c r="G24" s="8"/>
      <c r="H24" s="6"/>
      <c r="I24" s="6"/>
      <c r="J24" s="24">
        <v>9</v>
      </c>
      <c r="K24" s="6">
        <f>0.99-Table1[[#This Row],[H_m]]-0.03*(Table1[[#This Row],[dp_position]]-1)</f>
        <v>0.24</v>
      </c>
      <c r="L24" s="6">
        <v>109.708</v>
      </c>
      <c r="M24" s="6">
        <f>Table1[[#This Row],[bed_elevation_dhhn]]-Table1[[#This Row],[sediment_depth_m]]</f>
        <v>109.468</v>
      </c>
      <c r="N24" s="6">
        <v>110.2643333</v>
      </c>
      <c r="O24" s="6">
        <f>Table1[[#This Row],[elevation_point1]]-Table1[[#This Row],[bed_elevation_dhhn]]+Table1[[#This Row],[sediment_depth_m]]</f>
        <v>0.79633330000000568</v>
      </c>
      <c r="P24" s="6">
        <f>Table1[[#This Row],[sediment_depth_m]]+Table1[[#This Row],[wl_only_unsat]]</f>
        <v>0.24</v>
      </c>
      <c r="Q24" s="6"/>
      <c r="R24" s="10">
        <v>0.34</v>
      </c>
      <c r="S24" s="10">
        <v>0.51</v>
      </c>
      <c r="T24" s="6">
        <v>7.25</v>
      </c>
      <c r="U24" s="6">
        <v>7.13</v>
      </c>
      <c r="V24" s="6">
        <v>7.3</v>
      </c>
      <c r="W24" s="6"/>
      <c r="X24" s="6">
        <f>AVERAGE(Table1[[#This Row],[rep1 (mg/l)]:[rep4 (mg/l)]])</f>
        <v>7.2266666666666666</v>
      </c>
      <c r="Y24" s="10">
        <v>26.2</v>
      </c>
      <c r="Z24" s="6">
        <v>90.6</v>
      </c>
      <c r="AA24" s="6">
        <v>89.3</v>
      </c>
      <c r="AB24" s="6">
        <v>91.4</v>
      </c>
      <c r="AC24" s="6"/>
      <c r="AD24" s="6">
        <f>AVERAGE(Table1[[#This Row],[rep1 (%)]:[rep4 (%)]])</f>
        <v>90.433333333333323</v>
      </c>
      <c r="AE24" s="10" t="s">
        <v>22</v>
      </c>
      <c r="AG24" s="6">
        <f>(Table1[[#This Row],[idoc_mgl]]-$X$3)/$X$3</f>
        <v>-0.19375232428412045</v>
      </c>
    </row>
    <row r="25" spans="1:33" x14ac:dyDescent="0.35">
      <c r="A25" s="23"/>
      <c r="B25" s="6" t="s">
        <v>30</v>
      </c>
      <c r="C25" s="6"/>
      <c r="D25" s="6"/>
      <c r="E25" s="6" t="s">
        <v>32</v>
      </c>
      <c r="F25" s="7"/>
      <c r="G25" s="8"/>
      <c r="H25" s="6"/>
      <c r="I25" s="6"/>
      <c r="J25" s="24">
        <v>8</v>
      </c>
      <c r="K25" s="6">
        <f>0.99-Table1[[#This Row],[H_m]]-0.03*(Table1[[#This Row],[dp_position]]-1)</f>
        <v>0.27</v>
      </c>
      <c r="L25" s="6">
        <v>109.708</v>
      </c>
      <c r="M25" s="6">
        <f>Table1[[#This Row],[bed_elevation_dhhn]]-Table1[[#This Row],[sediment_depth_m]]</f>
        <v>109.438</v>
      </c>
      <c r="N25" s="6">
        <v>110.2643333</v>
      </c>
      <c r="O25" s="6">
        <f>Table1[[#This Row],[elevation_point1]]-Table1[[#This Row],[bed_elevation_dhhn]]+Table1[[#This Row],[sediment_depth_m]]</f>
        <v>0.82633330000000571</v>
      </c>
      <c r="P25" s="6">
        <f>Table1[[#This Row],[sediment_depth_m]]+Table1[[#This Row],[wl_only_unsat]]</f>
        <v>0.27</v>
      </c>
      <c r="Q25" s="6"/>
      <c r="R25" s="10">
        <v>0.34</v>
      </c>
      <c r="S25" s="10">
        <v>0.51</v>
      </c>
      <c r="T25" s="6">
        <v>3.98</v>
      </c>
      <c r="U25" s="6">
        <v>4.16</v>
      </c>
      <c r="V25" s="6">
        <v>5.27</v>
      </c>
      <c r="W25" s="6">
        <v>5.33</v>
      </c>
      <c r="X25" s="6">
        <f>AVERAGE(Table1[[#This Row],[rep1 (mg/l)]:[rep4 (mg/l)]])</f>
        <v>4.6850000000000005</v>
      </c>
      <c r="Y25" s="10">
        <v>26.1</v>
      </c>
      <c r="Z25" s="6">
        <v>49.7</v>
      </c>
      <c r="AA25" s="6">
        <v>52.1</v>
      </c>
      <c r="AB25" s="6">
        <v>65.900000000000006</v>
      </c>
      <c r="AC25" s="6">
        <v>73</v>
      </c>
      <c r="AD25" s="6">
        <f>AVERAGE(Table1[[#This Row],[rep1 (%)]:[rep4 (%)]])</f>
        <v>60.175000000000004</v>
      </c>
      <c r="AE25" s="10" t="s">
        <v>22</v>
      </c>
      <c r="AG25" s="6">
        <f>(Table1[[#This Row],[idoc_mgl]]-$X$3)/$X$3</f>
        <v>-0.47731498698400887</v>
      </c>
    </row>
    <row r="26" spans="1:33" x14ac:dyDescent="0.35">
      <c r="A26" s="23"/>
      <c r="B26" s="6" t="s">
        <v>30</v>
      </c>
      <c r="C26" s="6"/>
      <c r="D26" s="6"/>
      <c r="E26" s="6" t="s">
        <v>32</v>
      </c>
      <c r="F26" s="7"/>
      <c r="G26" s="8"/>
      <c r="H26" s="6"/>
      <c r="I26" s="6"/>
      <c r="J26" s="24">
        <v>7</v>
      </c>
      <c r="K26" s="6">
        <f>0.99-Table1[[#This Row],[H_m]]-0.03*(Table1[[#This Row],[dp_position]]-1)</f>
        <v>0.3</v>
      </c>
      <c r="L26" s="6">
        <v>109.708</v>
      </c>
      <c r="M26" s="6">
        <f>Table1[[#This Row],[bed_elevation_dhhn]]-Table1[[#This Row],[sediment_depth_m]]</f>
        <v>109.408</v>
      </c>
      <c r="N26" s="6">
        <v>110.2643333</v>
      </c>
      <c r="O26" s="6">
        <f>Table1[[#This Row],[elevation_point1]]-Table1[[#This Row],[bed_elevation_dhhn]]+Table1[[#This Row],[sediment_depth_m]]</f>
        <v>0.85633330000000574</v>
      </c>
      <c r="P26" s="6">
        <f>Table1[[#This Row],[sediment_depth_m]]+Table1[[#This Row],[wl_only_unsat]]</f>
        <v>0.3</v>
      </c>
      <c r="Q26" s="6"/>
      <c r="R26" s="10">
        <v>0.34</v>
      </c>
      <c r="S26" s="10">
        <v>0.51</v>
      </c>
      <c r="T26" s="6">
        <v>3.37</v>
      </c>
      <c r="U26" s="6">
        <v>3.4</v>
      </c>
      <c r="V26" s="6">
        <v>3.88</v>
      </c>
      <c r="W26" s="6"/>
      <c r="X26" s="6">
        <f>AVERAGE(Table1[[#This Row],[rep1 (mg/l)]:[rep4 (mg/l)]])</f>
        <v>3.5499999999999994</v>
      </c>
      <c r="Y26" s="10">
        <v>26.2</v>
      </c>
      <c r="Z26" s="6">
        <v>42.2</v>
      </c>
      <c r="AA26" s="6">
        <v>9.5</v>
      </c>
      <c r="AB26" s="6">
        <v>48.8</v>
      </c>
      <c r="AC26" s="6"/>
      <c r="AD26" s="6">
        <f>AVERAGE(Table1[[#This Row],[rep1 (%)]:[rep4 (%)]])</f>
        <v>33.5</v>
      </c>
      <c r="AE26" s="10" t="s">
        <v>22</v>
      </c>
      <c r="AG26" s="6">
        <f>(Table1[[#This Row],[idoc_mgl]]-$X$3)/$X$3</f>
        <v>-0.60394198586835268</v>
      </c>
    </row>
    <row r="27" spans="1:33" x14ac:dyDescent="0.35">
      <c r="A27" s="23"/>
      <c r="B27" s="6" t="s">
        <v>30</v>
      </c>
      <c r="C27" s="6"/>
      <c r="D27" s="6"/>
      <c r="E27" s="6" t="s">
        <v>32</v>
      </c>
      <c r="F27" s="7"/>
      <c r="G27" s="8"/>
      <c r="H27" s="6"/>
      <c r="I27" s="6"/>
      <c r="J27" s="24">
        <v>5</v>
      </c>
      <c r="K27" s="6">
        <f>0.99-Table1[[#This Row],[H_m]]-0.03*(Table1[[#This Row],[dp_position]]-1)</f>
        <v>0.36</v>
      </c>
      <c r="L27" s="6">
        <v>109.708</v>
      </c>
      <c r="M27" s="6">
        <f>Table1[[#This Row],[bed_elevation_dhhn]]-Table1[[#This Row],[sediment_depth_m]]</f>
        <v>109.348</v>
      </c>
      <c r="N27" s="6">
        <v>110.2643333</v>
      </c>
      <c r="O27" s="6">
        <f>Table1[[#This Row],[elevation_point1]]-Table1[[#This Row],[bed_elevation_dhhn]]+Table1[[#This Row],[sediment_depth_m]]</f>
        <v>0.91633330000000568</v>
      </c>
      <c r="P27" s="6">
        <f>Table1[[#This Row],[sediment_depth_m]]+Table1[[#This Row],[wl_only_unsat]]</f>
        <v>0.36</v>
      </c>
      <c r="Q27" s="6"/>
      <c r="R27" s="10">
        <v>0.34</v>
      </c>
      <c r="S27" s="10">
        <v>0.51</v>
      </c>
      <c r="T27" s="6">
        <v>4.41</v>
      </c>
      <c r="U27" s="6">
        <v>4.72</v>
      </c>
      <c r="V27" s="6">
        <v>4.18</v>
      </c>
      <c r="W27" s="6"/>
      <c r="X27" s="6">
        <f>AVERAGE(Table1[[#This Row],[rep1 (mg/l)]:[rep4 (mg/l)]])</f>
        <v>4.4366666666666665</v>
      </c>
      <c r="Y27" s="10">
        <v>26.1</v>
      </c>
      <c r="Z27" s="6">
        <v>55.1</v>
      </c>
      <c r="AA27" s="6">
        <v>59</v>
      </c>
      <c r="AB27" s="6">
        <v>52.4</v>
      </c>
      <c r="AC27" s="6"/>
      <c r="AD27" s="6">
        <f>AVERAGE(Table1[[#This Row],[rep1 (%)]:[rep4 (%)]])</f>
        <v>55.5</v>
      </c>
      <c r="AE27" s="10" t="s">
        <v>22</v>
      </c>
      <c r="AG27" s="6">
        <f>(Table1[[#This Row],[idoc_mgl]]-$X$3)/$X$3</f>
        <v>-0.50502045370026027</v>
      </c>
    </row>
    <row r="28" spans="1:33" x14ac:dyDescent="0.35">
      <c r="A28" s="23"/>
      <c r="B28" s="6" t="s">
        <v>30</v>
      </c>
      <c r="C28" s="6"/>
      <c r="D28" s="6"/>
      <c r="E28" s="6" t="s">
        <v>32</v>
      </c>
      <c r="F28" s="7"/>
      <c r="G28" s="8"/>
      <c r="H28" s="6"/>
      <c r="I28" s="6"/>
      <c r="J28" s="24">
        <v>3</v>
      </c>
      <c r="K28" s="6">
        <f>0.99-Table1[[#This Row],[H_m]]-0.03*(Table1[[#This Row],[dp_position]]-1)</f>
        <v>0.42</v>
      </c>
      <c r="L28" s="6">
        <v>109.708</v>
      </c>
      <c r="M28" s="6">
        <f>Table1[[#This Row],[bed_elevation_dhhn]]-Table1[[#This Row],[sediment_depth_m]]</f>
        <v>109.288</v>
      </c>
      <c r="N28" s="6">
        <v>110.2643333</v>
      </c>
      <c r="O28" s="6">
        <f>Table1[[#This Row],[elevation_point1]]-Table1[[#This Row],[bed_elevation_dhhn]]+Table1[[#This Row],[sediment_depth_m]]</f>
        <v>0.97633330000000562</v>
      </c>
      <c r="P28" s="6">
        <f>Table1[[#This Row],[sediment_depth_m]]+Table1[[#This Row],[wl_only_unsat]]</f>
        <v>0.42</v>
      </c>
      <c r="Q28" s="6"/>
      <c r="R28" s="10">
        <v>0.34</v>
      </c>
      <c r="S28" s="10">
        <v>0.51</v>
      </c>
      <c r="T28" s="6">
        <v>1.92</v>
      </c>
      <c r="U28" s="6">
        <v>2.0099999999999998</v>
      </c>
      <c r="V28" s="6">
        <v>2.1</v>
      </c>
      <c r="W28" s="6"/>
      <c r="X28" s="6">
        <f>AVERAGE(Table1[[#This Row],[rep1 (mg/l)]:[rep4 (mg/l)]])</f>
        <v>2.0099999999999998</v>
      </c>
      <c r="Y28" s="10">
        <v>26.1</v>
      </c>
      <c r="Z28" s="6">
        <v>24</v>
      </c>
      <c r="AA28" s="6">
        <v>25.1</v>
      </c>
      <c r="AB28" s="6">
        <v>26.2</v>
      </c>
      <c r="AC28" s="6"/>
      <c r="AD28" s="6">
        <f>AVERAGE(Table1[[#This Row],[rep1 (%)]:[rep4 (%)]])</f>
        <v>25.099999999999998</v>
      </c>
      <c r="AE28" s="10" t="s">
        <v>22</v>
      </c>
      <c r="AG28" s="6">
        <f>(Table1[[#This Row],[idoc_mgl]]-$X$3)/$X$3</f>
        <v>-0.77575306805503907</v>
      </c>
    </row>
    <row r="29" spans="1:33" x14ac:dyDescent="0.35">
      <c r="A29" s="23"/>
      <c r="B29" s="6" t="s">
        <v>30</v>
      </c>
      <c r="C29" s="6"/>
      <c r="D29" s="6"/>
      <c r="E29" s="6" t="s">
        <v>32</v>
      </c>
      <c r="F29" s="7"/>
      <c r="G29" s="8"/>
      <c r="H29" s="6"/>
      <c r="I29" s="6"/>
      <c r="J29" s="24">
        <v>1</v>
      </c>
      <c r="K29" s="6">
        <f>0.99-Table1[[#This Row],[H_m]]-0.03*(Table1[[#This Row],[dp_position]]-1)</f>
        <v>0.48</v>
      </c>
      <c r="L29" s="6">
        <v>109.708</v>
      </c>
      <c r="M29" s="6">
        <f>Table1[[#This Row],[bed_elevation_dhhn]]-Table1[[#This Row],[sediment_depth_m]]</f>
        <v>109.22799999999999</v>
      </c>
      <c r="N29" s="6">
        <v>110.2643333</v>
      </c>
      <c r="O29" s="6">
        <f>Table1[[#This Row],[elevation_point1]]-Table1[[#This Row],[bed_elevation_dhhn]]+Table1[[#This Row],[sediment_depth_m]]</f>
        <v>1.0363333000000057</v>
      </c>
      <c r="P29" s="6">
        <f>Table1[[#This Row],[sediment_depth_m]]+Table1[[#This Row],[wl_only_unsat]]</f>
        <v>0.48</v>
      </c>
      <c r="Q29" s="6"/>
      <c r="R29" s="10">
        <v>0.34</v>
      </c>
      <c r="S29" s="10">
        <v>0.51</v>
      </c>
      <c r="T29" s="6">
        <v>2.04</v>
      </c>
      <c r="U29" s="6">
        <v>2.11</v>
      </c>
      <c r="V29" s="6">
        <v>2.16</v>
      </c>
      <c r="W29" s="6"/>
      <c r="X29" s="6">
        <f>AVERAGE(Table1[[#This Row],[rep1 (mg/l)]:[rep4 (mg/l)]])</f>
        <v>2.1033333333333335</v>
      </c>
      <c r="Y29" s="10">
        <v>26</v>
      </c>
      <c r="Z29" s="6">
        <v>25.4</v>
      </c>
      <c r="AA29" s="6">
        <v>26.4</v>
      </c>
      <c r="AB29" s="6">
        <v>27</v>
      </c>
      <c r="AC29" s="6"/>
      <c r="AD29" s="6">
        <f>AVERAGE(Table1[[#This Row],[rep1 (%)]:[rep4 (%)]])</f>
        <v>26.266666666666666</v>
      </c>
      <c r="AE29" s="10" t="s">
        <v>22</v>
      </c>
      <c r="AG29" s="6">
        <f>(Table1[[#This Row],[idoc_mgl]]-$X$3)/$X$3</f>
        <v>-0.76534027519523984</v>
      </c>
    </row>
    <row r="30" spans="1:33" x14ac:dyDescent="0.35">
      <c r="A30" s="23"/>
      <c r="B30" s="6" t="s">
        <v>31</v>
      </c>
      <c r="C30" s="6"/>
      <c r="D30" s="6"/>
      <c r="E30" s="6" t="s">
        <v>32</v>
      </c>
      <c r="F30" s="7"/>
      <c r="G30" s="8"/>
      <c r="H30" s="6"/>
      <c r="I30" s="6"/>
      <c r="J30" s="24">
        <v>13</v>
      </c>
      <c r="K30" s="6">
        <f>0.99-Table1[[#This Row],[H_m]]-0.03*(Table1[[#This Row],[dp_position]]-1)</f>
        <v>1.0000000000000009E-2</v>
      </c>
      <c r="L30" s="6">
        <v>109.22933329999999</v>
      </c>
      <c r="M30" s="6">
        <f>Table1[[#This Row],[bed_elevation_dhhn]]-Table1[[#This Row],[sediment_depth_m]]</f>
        <v>109.21933329999999</v>
      </c>
      <c r="N30" s="6">
        <v>110.2643333</v>
      </c>
      <c r="O30" s="6">
        <f>Table1[[#This Row],[elevation_point1]]-Table1[[#This Row],[bed_elevation_dhhn]]+Table1[[#This Row],[sediment_depth_m]]</f>
        <v>1.0450000000000108</v>
      </c>
      <c r="P30" s="6">
        <f>Table1[[#This Row],[sediment_depth_m]]+Table1[[#This Row],[wl_only_unsat]]</f>
        <v>1.0000000000000009E-2</v>
      </c>
      <c r="Q30" s="6"/>
      <c r="R30" s="6">
        <v>0.56000000000000005</v>
      </c>
      <c r="S30" s="10">
        <v>0.62</v>
      </c>
      <c r="T30" s="6">
        <v>8.92</v>
      </c>
      <c r="U30" s="6">
        <v>8.9499999999999993</v>
      </c>
      <c r="V30" s="6"/>
      <c r="W30" s="6"/>
      <c r="X30" s="6">
        <f>AVERAGE(Table1[[#This Row],[rep1 (mg/l)]:[rep4 (mg/l)]])</f>
        <v>8.9349999999999987</v>
      </c>
      <c r="Y30" s="10">
        <v>26.1</v>
      </c>
      <c r="Z30" s="6">
        <v>111.3</v>
      </c>
      <c r="AA30" s="6">
        <v>111.3</v>
      </c>
      <c r="AB30" s="6"/>
      <c r="AC30" s="6"/>
      <c r="AD30" s="6">
        <f>AVERAGE(Table1[[#This Row],[rep1 (%)]:[rep4 (%)]])</f>
        <v>111.3</v>
      </c>
      <c r="AE30" s="10" t="s">
        <v>39</v>
      </c>
      <c r="AG30" s="6">
        <f>(Table1[[#This Row],[idoc_mgl]]-$X$3)/$X$3</f>
        <v>-3.1610264038677066E-3</v>
      </c>
    </row>
    <row r="31" spans="1:33" x14ac:dyDescent="0.35">
      <c r="A31" s="23"/>
      <c r="B31" s="6" t="s">
        <v>31</v>
      </c>
      <c r="C31" s="6"/>
      <c r="D31" s="6"/>
      <c r="E31" s="6" t="s">
        <v>32</v>
      </c>
      <c r="F31" s="7"/>
      <c r="G31" s="8"/>
      <c r="H31" s="6"/>
      <c r="I31" s="6"/>
      <c r="J31" s="24">
        <v>11</v>
      </c>
      <c r="K31" s="6">
        <f>0.99-Table1[[#This Row],[H_m]]-0.03*(Table1[[#This Row],[dp_position]]-1)</f>
        <v>7.0000000000000007E-2</v>
      </c>
      <c r="L31" s="6">
        <v>109.22933329999999</v>
      </c>
      <c r="M31" s="6">
        <f>Table1[[#This Row],[bed_elevation_dhhn]]-Table1[[#This Row],[sediment_depth_m]]</f>
        <v>109.1593333</v>
      </c>
      <c r="N31" s="6">
        <v>110.2643333</v>
      </c>
      <c r="O31" s="6">
        <f>Table1[[#This Row],[elevation_point1]]-Table1[[#This Row],[bed_elevation_dhhn]]+Table1[[#This Row],[sediment_depth_m]]</f>
        <v>1.1050000000000109</v>
      </c>
      <c r="P31" s="6">
        <f>Table1[[#This Row],[sediment_depth_m]]+Table1[[#This Row],[wl_only_unsat]]</f>
        <v>7.0000000000000007E-2</v>
      </c>
      <c r="Q31" s="6"/>
      <c r="R31" s="6">
        <v>0.56000000000000005</v>
      </c>
      <c r="S31" s="10">
        <v>0.62</v>
      </c>
      <c r="T31" s="6">
        <v>7.27</v>
      </c>
      <c r="U31" s="6">
        <v>6.8</v>
      </c>
      <c r="V31" s="6">
        <v>6.53</v>
      </c>
      <c r="W31" s="6"/>
      <c r="X31" s="6">
        <f>AVERAGE(Table1[[#This Row],[rep1 (mg/l)]:[rep4 (mg/l)]])</f>
        <v>6.8666666666666671</v>
      </c>
      <c r="Y31" s="10">
        <v>25.8</v>
      </c>
      <c r="Z31" s="6">
        <v>90.2</v>
      </c>
      <c r="AA31" s="6">
        <v>84.3</v>
      </c>
      <c r="AB31" s="6">
        <v>81</v>
      </c>
      <c r="AC31" s="6"/>
      <c r="AD31" s="6">
        <f>AVERAGE(Table1[[#This Row],[rep1 (%)]:[rep4 (%)]])</f>
        <v>85.166666666666671</v>
      </c>
      <c r="AE31" s="10" t="s">
        <v>39</v>
      </c>
      <c r="AG31" s="6">
        <f>(Table1[[#This Row],[idoc_mgl]]-$X$3)/$X$3</f>
        <v>-0.23391595388620295</v>
      </c>
    </row>
    <row r="32" spans="1:33" x14ac:dyDescent="0.35">
      <c r="A32" s="23"/>
      <c r="B32" s="6" t="s">
        <v>31</v>
      </c>
      <c r="C32" s="6"/>
      <c r="D32" s="6"/>
      <c r="E32" s="6" t="s">
        <v>32</v>
      </c>
      <c r="F32" s="7"/>
      <c r="G32" s="8"/>
      <c r="H32" s="6"/>
      <c r="I32" s="6"/>
      <c r="J32" s="24">
        <v>9</v>
      </c>
      <c r="K32" s="6">
        <f>0.99-Table1[[#This Row],[H_m]]-0.03*(Table1[[#This Row],[dp_position]]-1)</f>
        <v>0.13</v>
      </c>
      <c r="L32" s="6">
        <v>109.22933329999999</v>
      </c>
      <c r="M32" s="6">
        <f>Table1[[#This Row],[bed_elevation_dhhn]]-Table1[[#This Row],[sediment_depth_m]]</f>
        <v>109.0993333</v>
      </c>
      <c r="N32" s="6">
        <v>110.2643333</v>
      </c>
      <c r="O32" s="6">
        <f>Table1[[#This Row],[elevation_point1]]-Table1[[#This Row],[bed_elevation_dhhn]]+Table1[[#This Row],[sediment_depth_m]]</f>
        <v>1.1650000000000107</v>
      </c>
      <c r="P32" s="6">
        <f>Table1[[#This Row],[sediment_depth_m]]+Table1[[#This Row],[wl_only_unsat]]</f>
        <v>0.13</v>
      </c>
      <c r="Q32" s="6"/>
      <c r="R32" s="6">
        <v>0.56000000000000005</v>
      </c>
      <c r="S32" s="10">
        <v>0.62</v>
      </c>
      <c r="T32" s="6">
        <v>4.7</v>
      </c>
      <c r="U32" s="6">
        <v>4.78</v>
      </c>
      <c r="V32" s="6"/>
      <c r="W32" s="6"/>
      <c r="X32" s="6">
        <f>AVERAGE(Table1[[#This Row],[rep1 (mg/l)]:[rep4 (mg/l)]])</f>
        <v>4.74</v>
      </c>
      <c r="Y32" s="10">
        <v>25.6</v>
      </c>
      <c r="Z32" s="6">
        <v>58.3</v>
      </c>
      <c r="AA32" s="6">
        <v>58.8</v>
      </c>
      <c r="AB32" s="6"/>
      <c r="AC32" s="6"/>
      <c r="AD32" s="6">
        <f>AVERAGE(Table1[[#This Row],[rep1 (%)]:[rep4 (%)]])</f>
        <v>58.55</v>
      </c>
      <c r="AE32" s="10" t="s">
        <v>39</v>
      </c>
      <c r="AG32" s="6">
        <f>(Table1[[#This Row],[idoc_mgl]]-$X$3)/$X$3</f>
        <v>-0.47117887690591292</v>
      </c>
    </row>
    <row r="33" spans="1:33" x14ac:dyDescent="0.35">
      <c r="A33" s="23"/>
      <c r="B33" s="6" t="s">
        <v>31</v>
      </c>
      <c r="C33" s="6"/>
      <c r="D33" s="6"/>
      <c r="E33" s="6" t="s">
        <v>32</v>
      </c>
      <c r="F33" s="7"/>
      <c r="G33" s="8"/>
      <c r="H33" s="6"/>
      <c r="I33" s="6"/>
      <c r="J33" s="24">
        <v>7</v>
      </c>
      <c r="K33" s="6">
        <f>0.99-Table1[[#This Row],[H_m]]-0.03*(Table1[[#This Row],[dp_position]]-1)</f>
        <v>0.19</v>
      </c>
      <c r="L33" s="6">
        <v>109.22933329999999</v>
      </c>
      <c r="M33" s="6">
        <f>Table1[[#This Row],[bed_elevation_dhhn]]-Table1[[#This Row],[sediment_depth_m]]</f>
        <v>109.0393333</v>
      </c>
      <c r="N33" s="6">
        <v>110.2643333</v>
      </c>
      <c r="O33" s="6">
        <f>Table1[[#This Row],[elevation_point1]]-Table1[[#This Row],[bed_elevation_dhhn]]+Table1[[#This Row],[sediment_depth_m]]</f>
        <v>1.2250000000000107</v>
      </c>
      <c r="P33" s="6">
        <f>Table1[[#This Row],[sediment_depth_m]]+Table1[[#This Row],[wl_only_unsat]]</f>
        <v>0.19</v>
      </c>
      <c r="Q33" s="6"/>
      <c r="R33" s="6">
        <v>0.56000000000000005</v>
      </c>
      <c r="S33" s="10">
        <v>0.62</v>
      </c>
      <c r="T33" s="6">
        <v>4.17</v>
      </c>
      <c r="U33" s="6">
        <v>4.09</v>
      </c>
      <c r="V33" s="6"/>
      <c r="W33" s="6"/>
      <c r="X33" s="6">
        <f>AVERAGE(Table1[[#This Row],[rep1 (mg/l)]:[rep4 (mg/l)]])</f>
        <v>4.13</v>
      </c>
      <c r="Y33" s="10">
        <v>25.6</v>
      </c>
      <c r="Z33" s="6">
        <v>51.6</v>
      </c>
      <c r="AA33" s="6">
        <v>50.5</v>
      </c>
      <c r="AB33" s="6"/>
      <c r="AC33" s="6"/>
      <c r="AD33" s="6">
        <f>AVERAGE(Table1[[#This Row],[rep1 (%)]:[rep4 (%)]])</f>
        <v>51.05</v>
      </c>
      <c r="AE33" s="10" t="s">
        <v>39</v>
      </c>
      <c r="AG33" s="6">
        <f>(Table1[[#This Row],[idoc_mgl]]-$X$3)/$X$3</f>
        <v>-0.53923391595388614</v>
      </c>
    </row>
    <row r="34" spans="1:33" x14ac:dyDescent="0.35">
      <c r="A34" s="23"/>
      <c r="B34" s="6" t="s">
        <v>31</v>
      </c>
      <c r="C34" s="6"/>
      <c r="D34" s="6"/>
      <c r="E34" s="6" t="s">
        <v>32</v>
      </c>
      <c r="F34" s="7"/>
      <c r="G34" s="8"/>
      <c r="H34" s="6"/>
      <c r="I34" s="6"/>
      <c r="J34" s="24">
        <v>5</v>
      </c>
      <c r="K34" s="6">
        <f>0.99-Table1[[#This Row],[H_m]]-0.03*(Table1[[#This Row],[dp_position]]-1)</f>
        <v>0.25</v>
      </c>
      <c r="L34" s="6">
        <v>109.22933329999999</v>
      </c>
      <c r="M34" s="6">
        <f>Table1[[#This Row],[bed_elevation_dhhn]]-Table1[[#This Row],[sediment_depth_m]]</f>
        <v>108.97933329999999</v>
      </c>
      <c r="N34" s="6">
        <v>110.2643333</v>
      </c>
      <c r="O34" s="6">
        <f>Table1[[#This Row],[elevation_point1]]-Table1[[#This Row],[bed_elevation_dhhn]]+Table1[[#This Row],[sediment_depth_m]]</f>
        <v>1.2850000000000108</v>
      </c>
      <c r="P34" s="6">
        <f>Table1[[#This Row],[sediment_depth_m]]+Table1[[#This Row],[wl_only_unsat]]</f>
        <v>0.25</v>
      </c>
      <c r="Q34" s="6"/>
      <c r="R34" s="6">
        <v>0.56000000000000005</v>
      </c>
      <c r="S34" s="10">
        <v>0.62</v>
      </c>
      <c r="T34" s="6">
        <v>4.1399999999999997</v>
      </c>
      <c r="U34" s="6">
        <v>4.22</v>
      </c>
      <c r="V34" s="6"/>
      <c r="W34" s="6"/>
      <c r="X34" s="6">
        <f>AVERAGE(Table1[[#This Row],[rep1 (mg/l)]:[rep4 (mg/l)]])</f>
        <v>4.18</v>
      </c>
      <c r="Y34" s="10">
        <v>25.5</v>
      </c>
      <c r="Z34" s="6">
        <v>51.1</v>
      </c>
      <c r="AA34" s="6">
        <v>52.1</v>
      </c>
      <c r="AB34" s="6"/>
      <c r="AC34" s="6"/>
      <c r="AD34" s="6">
        <f>AVERAGE(Table1[[#This Row],[rep1 (%)]:[rep4 (%)]])</f>
        <v>51.6</v>
      </c>
      <c r="AE34" s="10" t="s">
        <v>39</v>
      </c>
      <c r="AG34" s="6">
        <f>(Table1[[#This Row],[idoc_mgl]]-$X$3)/$X$3</f>
        <v>-0.53365563406470806</v>
      </c>
    </row>
    <row r="35" spans="1:33" x14ac:dyDescent="0.35">
      <c r="A35" s="23"/>
      <c r="B35" s="6" t="s">
        <v>31</v>
      </c>
      <c r="C35" s="6"/>
      <c r="D35" s="6"/>
      <c r="E35" s="6" t="s">
        <v>32</v>
      </c>
      <c r="F35" s="7"/>
      <c r="G35" s="8"/>
      <c r="H35" s="6"/>
      <c r="I35" s="6"/>
      <c r="J35" s="24">
        <v>3</v>
      </c>
      <c r="K35" s="6">
        <f>0.99-Table1[[#This Row],[H_m]]-0.03*(Table1[[#This Row],[dp_position]]-1)</f>
        <v>0.31</v>
      </c>
      <c r="L35" s="6">
        <v>109.22933329999999</v>
      </c>
      <c r="M35" s="6">
        <f>Table1[[#This Row],[bed_elevation_dhhn]]-Table1[[#This Row],[sediment_depth_m]]</f>
        <v>108.91933329999999</v>
      </c>
      <c r="N35" s="6">
        <v>110.2643333</v>
      </c>
      <c r="O35" s="6">
        <f>Table1[[#This Row],[elevation_point1]]-Table1[[#This Row],[bed_elevation_dhhn]]+Table1[[#This Row],[sediment_depth_m]]</f>
        <v>1.3450000000000109</v>
      </c>
      <c r="P35" s="6">
        <f>Table1[[#This Row],[sediment_depth_m]]+Table1[[#This Row],[wl_only_unsat]]</f>
        <v>0.31</v>
      </c>
      <c r="Q35" s="6"/>
      <c r="R35" s="6">
        <v>0.56000000000000005</v>
      </c>
      <c r="S35" s="10">
        <v>0.62</v>
      </c>
      <c r="T35" s="6">
        <v>4.7699999999999996</v>
      </c>
      <c r="U35" s="6">
        <v>4.22</v>
      </c>
      <c r="V35" s="6">
        <v>4.05</v>
      </c>
      <c r="W35" s="6"/>
      <c r="X35" s="6">
        <f>AVERAGE(Table1[[#This Row],[rep1 (mg/l)]:[rep4 (mg/l)]])</f>
        <v>4.3466666666666667</v>
      </c>
      <c r="Y35" s="10">
        <v>25.3</v>
      </c>
      <c r="Z35" s="6">
        <v>58.1</v>
      </c>
      <c r="AA35" s="6">
        <v>51.5</v>
      </c>
      <c r="AB35" s="6">
        <v>49.5</v>
      </c>
      <c r="AC35" s="6"/>
      <c r="AD35" s="6">
        <f>AVERAGE(Table1[[#This Row],[rep1 (%)]:[rep4 (%)]])</f>
        <v>53.033333333333331</v>
      </c>
      <c r="AE35" s="10" t="s">
        <v>39</v>
      </c>
      <c r="AG35" s="6">
        <f>(Table1[[#This Row],[idoc_mgl]]-$X$3)/$X$3</f>
        <v>-0.51506136110078093</v>
      </c>
    </row>
    <row r="36" spans="1:33" x14ac:dyDescent="0.35">
      <c r="A36" s="23"/>
      <c r="B36" s="6" t="s">
        <v>31</v>
      </c>
      <c r="C36" s="6"/>
      <c r="D36" s="6"/>
      <c r="E36" s="6" t="s">
        <v>32</v>
      </c>
      <c r="F36" s="7"/>
      <c r="G36" s="8"/>
      <c r="H36" s="6"/>
      <c r="I36" s="6"/>
      <c r="J36" s="24">
        <v>2</v>
      </c>
      <c r="K36" s="6">
        <f>0.99-Table1[[#This Row],[H_m]]-0.03*(Table1[[#This Row],[dp_position]]-1)</f>
        <v>0.33999999999999997</v>
      </c>
      <c r="L36" s="6">
        <v>109.22933329999999</v>
      </c>
      <c r="M36" s="6">
        <f>Table1[[#This Row],[bed_elevation_dhhn]]-Table1[[#This Row],[sediment_depth_m]]</f>
        <v>108.88933329999999</v>
      </c>
      <c r="N36" s="6">
        <v>110.2643333</v>
      </c>
      <c r="O36" s="6">
        <f>Table1[[#This Row],[elevation_point1]]-Table1[[#This Row],[bed_elevation_dhhn]]+Table1[[#This Row],[sediment_depth_m]]</f>
        <v>1.3750000000000107</v>
      </c>
      <c r="P36" s="6">
        <f>Table1[[#This Row],[sediment_depth_m]]+Table1[[#This Row],[wl_only_unsat]]</f>
        <v>0.33999999999999997</v>
      </c>
      <c r="Q36" s="6"/>
      <c r="R36" s="6">
        <v>0.56000000000000005</v>
      </c>
      <c r="S36" s="10">
        <v>0.62</v>
      </c>
      <c r="T36" s="6">
        <v>3.85</v>
      </c>
      <c r="U36" s="6">
        <v>3.85</v>
      </c>
      <c r="V36" s="6"/>
      <c r="W36" s="6"/>
      <c r="X36" s="6">
        <f>AVERAGE(Table1[[#This Row],[rep1 (mg/l)]:[rep4 (mg/l)]])</f>
        <v>3.85</v>
      </c>
      <c r="Y36" s="10">
        <v>25.3</v>
      </c>
      <c r="Z36" s="6">
        <v>47.4</v>
      </c>
      <c r="AA36" s="6">
        <v>47.1</v>
      </c>
      <c r="AB36" s="6"/>
      <c r="AC36" s="6"/>
      <c r="AD36" s="6">
        <f>AVERAGE(Table1[[#This Row],[rep1 (%)]:[rep4 (%)]])</f>
        <v>47.25</v>
      </c>
      <c r="AE36" s="10" t="s">
        <v>39</v>
      </c>
      <c r="AG36" s="6">
        <f>(Table1[[#This Row],[idoc_mgl]]-$X$3)/$X$3</f>
        <v>-0.57047229453328374</v>
      </c>
    </row>
    <row r="37" spans="1:33" x14ac:dyDescent="0.35">
      <c r="A37" s="23"/>
      <c r="B37" s="6" t="s">
        <v>55</v>
      </c>
      <c r="C37" s="6"/>
      <c r="D37" s="6"/>
      <c r="E37" s="6" t="s">
        <v>34</v>
      </c>
      <c r="F37" s="7"/>
      <c r="G37" s="8"/>
      <c r="H37" s="6"/>
      <c r="I37" s="6"/>
      <c r="J37" s="6">
        <v>-0.1</v>
      </c>
      <c r="K37" s="6">
        <f>0.99-Table1[[#This Row],[H_m]]-0.03*(Table1[[#This Row],[dp_position]]-1)</f>
        <v>1.0229999999999999</v>
      </c>
      <c r="L37" s="6"/>
      <c r="M37" s="6">
        <f>Table1[[#This Row],[bed_elevation_dhhn]]-Table1[[#This Row],[sediment_depth_m]]</f>
        <v>-1.0229999999999999</v>
      </c>
      <c r="N37" s="6"/>
      <c r="O37" s="6"/>
      <c r="P37" s="6">
        <v>-0.1</v>
      </c>
      <c r="Q37" s="6"/>
      <c r="R37" s="6"/>
      <c r="T37" s="6">
        <v>7.2</v>
      </c>
      <c r="U37" s="6">
        <v>8.02</v>
      </c>
      <c r="V37" s="6">
        <v>8.08</v>
      </c>
      <c r="W37" s="6"/>
      <c r="X37" s="6">
        <f>AVERAGE(Table1[[#This Row],[rep1 (mg/l)]:[rep4 (mg/l)]])</f>
        <v>7.7666666666666657</v>
      </c>
      <c r="Y37" s="10">
        <v>24.8</v>
      </c>
      <c r="Z37" s="6">
        <v>96.6</v>
      </c>
      <c r="AA37" s="6">
        <v>97.8</v>
      </c>
      <c r="AB37" s="6">
        <v>98.5</v>
      </c>
      <c r="AC37" s="6"/>
      <c r="AD37" s="6">
        <f>AVERAGE(Table1[[#This Row],[rep1 (%)]:[rep4 (%)]])</f>
        <v>97.633333333333326</v>
      </c>
      <c r="AG37" s="6"/>
    </row>
    <row r="38" spans="1:33" x14ac:dyDescent="0.35">
      <c r="A38" s="23"/>
      <c r="B38" s="6" t="s">
        <v>55</v>
      </c>
      <c r="C38" s="6"/>
      <c r="D38" s="6"/>
      <c r="E38" s="6" t="s">
        <v>34</v>
      </c>
      <c r="F38" s="7"/>
      <c r="G38" s="8"/>
      <c r="H38" s="6"/>
      <c r="I38" s="6"/>
      <c r="J38" s="6">
        <v>-0.06</v>
      </c>
      <c r="K38" s="6">
        <f>0.99-Table1[[#This Row],[H_m]]-0.03*(Table1[[#This Row],[dp_position]]-1)</f>
        <v>1.0218</v>
      </c>
      <c r="L38" s="6"/>
      <c r="M38" s="6">
        <f>Table1[[#This Row],[bed_elevation_dhhn]]-Table1[[#This Row],[sediment_depth_m]]</f>
        <v>-1.0218</v>
      </c>
      <c r="N38" s="6"/>
      <c r="O38" s="6"/>
      <c r="P38" s="6">
        <v>-0.06</v>
      </c>
      <c r="Q38" s="6"/>
      <c r="R38" s="6"/>
      <c r="T38" s="6">
        <v>7.2</v>
      </c>
      <c r="U38" s="6">
        <v>8.02</v>
      </c>
      <c r="V38" s="6">
        <v>8.08</v>
      </c>
      <c r="W38" s="6"/>
      <c r="X38" s="6">
        <f>AVERAGE(Table1[[#This Row],[rep1 (mg/l)]:[rep4 (mg/l)]])</f>
        <v>7.7666666666666657</v>
      </c>
      <c r="Y38" s="10">
        <v>24.8</v>
      </c>
      <c r="Z38" s="6">
        <v>96.6</v>
      </c>
      <c r="AA38" s="6">
        <v>97.8</v>
      </c>
      <c r="AB38" s="6">
        <v>98.5</v>
      </c>
      <c r="AC38" s="6"/>
      <c r="AD38" s="6">
        <f>AVERAGE(Table1[[#This Row],[rep1 (%)]:[rep4 (%)]])</f>
        <v>97.633333333333326</v>
      </c>
      <c r="AG38" s="6"/>
    </row>
    <row r="39" spans="1:33" x14ac:dyDescent="0.35">
      <c r="A39" s="23"/>
      <c r="B39" s="6" t="s">
        <v>55</v>
      </c>
      <c r="C39" s="6"/>
      <c r="D39" s="6"/>
      <c r="E39" s="6" t="s">
        <v>34</v>
      </c>
      <c r="F39" s="7"/>
      <c r="G39" s="8"/>
      <c r="H39" s="6"/>
      <c r="I39" s="6"/>
      <c r="J39" s="6">
        <v>-0.03</v>
      </c>
      <c r="K39" s="6">
        <f>0.99-Table1[[#This Row],[H_m]]-0.03*(Table1[[#This Row],[dp_position]]-1)</f>
        <v>1.0208999999999999</v>
      </c>
      <c r="L39" s="6"/>
      <c r="M39" s="6">
        <f>Table1[[#This Row],[bed_elevation_dhhn]]-Table1[[#This Row],[sediment_depth_m]]</f>
        <v>-1.0208999999999999</v>
      </c>
      <c r="N39" s="6"/>
      <c r="O39" s="6"/>
      <c r="P39" s="6">
        <v>-0.03</v>
      </c>
      <c r="Q39" s="6"/>
      <c r="R39" s="6"/>
      <c r="T39" s="6">
        <v>7.2</v>
      </c>
      <c r="U39" s="6">
        <v>8.02</v>
      </c>
      <c r="V39" s="6">
        <v>8.08</v>
      </c>
      <c r="W39" s="6"/>
      <c r="X39" s="6">
        <f>AVERAGE(Table1[[#This Row],[rep1 (mg/l)]:[rep4 (mg/l)]])</f>
        <v>7.7666666666666657</v>
      </c>
      <c r="Y39" s="10">
        <v>24.8</v>
      </c>
      <c r="Z39" s="6">
        <v>96.6</v>
      </c>
      <c r="AA39" s="6">
        <v>97.8</v>
      </c>
      <c r="AB39" s="6">
        <v>98.5</v>
      </c>
      <c r="AC39" s="6"/>
      <c r="AD39" s="6">
        <f>AVERAGE(Table1[[#This Row],[rep1 (%)]:[rep4 (%)]])</f>
        <v>97.633333333333326</v>
      </c>
      <c r="AG39" s="6"/>
    </row>
    <row r="40" spans="1:33" x14ac:dyDescent="0.35">
      <c r="A40" s="23"/>
      <c r="B40" s="6" t="s">
        <v>55</v>
      </c>
      <c r="C40" s="6"/>
      <c r="D40" s="6"/>
      <c r="E40" s="6" t="s">
        <v>34</v>
      </c>
      <c r="F40" s="7"/>
      <c r="G40" s="8"/>
      <c r="H40" s="6"/>
      <c r="I40" s="6"/>
      <c r="J40" s="6">
        <v>0</v>
      </c>
      <c r="K40" s="6">
        <f>0.99-Table1[[#This Row],[H_m]]-0.03*(Table1[[#This Row],[dp_position]]-1)</f>
        <v>1.02</v>
      </c>
      <c r="L40" s="6"/>
      <c r="M40" s="6">
        <f>Table1[[#This Row],[bed_elevation_dhhn]]-Table1[[#This Row],[sediment_depth_m]]</f>
        <v>-1.02</v>
      </c>
      <c r="N40" s="6"/>
      <c r="O40" s="6"/>
      <c r="P40" s="6">
        <v>0</v>
      </c>
      <c r="Q40" s="6"/>
      <c r="R40" s="6"/>
      <c r="T40" s="6">
        <v>7.2</v>
      </c>
      <c r="U40" s="6">
        <v>8.02</v>
      </c>
      <c r="V40" s="6">
        <v>8.08</v>
      </c>
      <c r="W40" s="6"/>
      <c r="X40" s="6">
        <f>AVERAGE(Table1[[#This Row],[rep1 (mg/l)]:[rep4 (mg/l)]])</f>
        <v>7.7666666666666657</v>
      </c>
      <c r="Y40" s="10">
        <v>24.8</v>
      </c>
      <c r="Z40" s="6">
        <v>96.6</v>
      </c>
      <c r="AA40" s="6">
        <v>97.8</v>
      </c>
      <c r="AB40" s="6">
        <v>98.5</v>
      </c>
      <c r="AC40" s="6"/>
      <c r="AD40" s="6">
        <f>AVERAGE(Table1[[#This Row],[rep1 (%)]:[rep4 (%)]])</f>
        <v>97.633333333333326</v>
      </c>
      <c r="AG40" s="6"/>
    </row>
    <row r="41" spans="1:33" x14ac:dyDescent="0.35">
      <c r="A41" s="23"/>
      <c r="B41" s="6" t="s">
        <v>33</v>
      </c>
      <c r="C41" s="6"/>
      <c r="D41" s="6"/>
      <c r="E41" s="6" t="s">
        <v>34</v>
      </c>
      <c r="F41" s="7"/>
      <c r="G41" s="8"/>
      <c r="H41" s="6"/>
      <c r="I41" s="6"/>
      <c r="J41" s="24">
        <v>9</v>
      </c>
      <c r="K41" s="6">
        <f>0.99-Table1[[#This Row],[H_m]]-0.03*(Table1[[#This Row],[dp_position]]-1)</f>
        <v>0.55000000000000004</v>
      </c>
      <c r="L41" s="6">
        <v>110.2953333</v>
      </c>
      <c r="M41" s="6">
        <f>Table1[[#This Row],[bed_elevation_dhhn]]-Table1[[#This Row],[sediment_depth_m]]</f>
        <v>109.7453333</v>
      </c>
      <c r="N41" s="6">
        <v>110.2953333</v>
      </c>
      <c r="O41" s="6">
        <f>Table1[[#This Row],[elevation_point1]]-Table1[[#This Row],[bed_elevation_dhhn]]+Table1[[#This Row],[sediment_depth_m]]</f>
        <v>0.55000000000000004</v>
      </c>
      <c r="P41" s="6">
        <f>Table1[[#This Row],[sediment_depth_m]]+Table1[[#This Row],[wl_only_unsat]]</f>
        <v>0.35599999999999804</v>
      </c>
      <c r="Q41">
        <v>-0.194000000000002</v>
      </c>
      <c r="S41" s="10">
        <v>0.2</v>
      </c>
      <c r="T41" s="6">
        <v>3.46</v>
      </c>
      <c r="U41" s="6">
        <v>2.81</v>
      </c>
      <c r="V41" s="6">
        <v>1.96</v>
      </c>
      <c r="W41" s="6"/>
      <c r="X41" s="6">
        <f>AVERAGE(Table1[[#This Row],[rep1 (mg/l)]:[rep4 (mg/l)]])</f>
        <v>2.7433333333333336</v>
      </c>
      <c r="Y41" s="10">
        <v>23.7</v>
      </c>
      <c r="Z41" s="6">
        <v>41.4</v>
      </c>
      <c r="AA41" s="6">
        <v>33.5</v>
      </c>
      <c r="AB41" s="6">
        <v>23.3</v>
      </c>
      <c r="AC41" s="6"/>
      <c r="AD41" s="6">
        <f>AVERAGE(Table1[[#This Row],[rep1 (%)]:[rep4 (%)]])</f>
        <v>32.733333333333334</v>
      </c>
      <c r="AE41" s="10" t="s">
        <v>39</v>
      </c>
      <c r="AG41" s="6">
        <f>(Table1[[#This Row],[idoc_mgl]]-$X$37)/$X$37</f>
        <v>-0.64678111587982823</v>
      </c>
    </row>
    <row r="42" spans="1:33" x14ac:dyDescent="0.35">
      <c r="A42" s="23"/>
      <c r="B42" s="6" t="s">
        <v>33</v>
      </c>
      <c r="C42" s="6"/>
      <c r="D42" s="6"/>
      <c r="E42" s="6" t="s">
        <v>34</v>
      </c>
      <c r="F42" s="7"/>
      <c r="G42" s="8"/>
      <c r="H42" s="6"/>
      <c r="I42" s="6"/>
      <c r="J42" s="24">
        <v>7</v>
      </c>
      <c r="K42" s="6">
        <f>0.99-Table1[[#This Row],[H_m]]-0.03*(Table1[[#This Row],[dp_position]]-1)</f>
        <v>0.6100000000000001</v>
      </c>
      <c r="L42" s="6">
        <v>110.2953333</v>
      </c>
      <c r="M42" s="6">
        <f>Table1[[#This Row],[bed_elevation_dhhn]]-Table1[[#This Row],[sediment_depth_m]]</f>
        <v>109.6853333</v>
      </c>
      <c r="N42" s="6">
        <v>110.2953333</v>
      </c>
      <c r="O42" s="6">
        <f>Table1[[#This Row],[elevation_point1]]-Table1[[#This Row],[bed_elevation_dhhn]]+Table1[[#This Row],[sediment_depth_m]]</f>
        <v>0.6100000000000001</v>
      </c>
      <c r="P42" s="6">
        <f>Table1[[#This Row],[sediment_depth_m]]+Table1[[#This Row],[wl_only_unsat]]</f>
        <v>0.41599999999999809</v>
      </c>
      <c r="Q42">
        <v>-0.194000000000002</v>
      </c>
      <c r="S42" s="10">
        <v>0.2</v>
      </c>
      <c r="T42" s="6">
        <v>2.4</v>
      </c>
      <c r="U42" s="6">
        <v>1.98</v>
      </c>
      <c r="V42" s="6">
        <v>1.7</v>
      </c>
      <c r="W42" s="6"/>
      <c r="X42" s="6">
        <f>AVERAGE(Table1[[#This Row],[rep1 (mg/l)]:[rep4 (mg/l)]])</f>
        <v>2.0266666666666668</v>
      </c>
      <c r="Y42" s="10">
        <v>24.3</v>
      </c>
      <c r="Z42" s="6">
        <v>41.4</v>
      </c>
      <c r="AA42" s="6">
        <v>33.5</v>
      </c>
      <c r="AB42" s="6">
        <v>23.3</v>
      </c>
      <c r="AC42" s="6"/>
      <c r="AD42" s="6">
        <f>AVERAGE(Table1[[#This Row],[rep1 (%)]:[rep4 (%)]])</f>
        <v>32.733333333333334</v>
      </c>
      <c r="AE42" s="10" t="s">
        <v>39</v>
      </c>
      <c r="AG42" s="6">
        <f>(Table1[[#This Row],[idoc_mgl]]-$X$37)/$X$37</f>
        <v>-0.73905579399141619</v>
      </c>
    </row>
    <row r="43" spans="1:33" x14ac:dyDescent="0.35">
      <c r="A43" s="23"/>
      <c r="B43" s="6" t="s">
        <v>33</v>
      </c>
      <c r="C43" s="6"/>
      <c r="D43" s="6"/>
      <c r="E43" s="6" t="s">
        <v>34</v>
      </c>
      <c r="F43" s="7"/>
      <c r="G43" s="8"/>
      <c r="H43" s="6"/>
      <c r="I43" s="6"/>
      <c r="J43" s="24">
        <v>5</v>
      </c>
      <c r="K43" s="6">
        <f>0.99-Table1[[#This Row],[H_m]]-0.03*(Table1[[#This Row],[dp_position]]-1)</f>
        <v>0.67</v>
      </c>
      <c r="L43" s="6">
        <v>110.2953333</v>
      </c>
      <c r="M43" s="6">
        <f>Table1[[#This Row],[bed_elevation_dhhn]]-Table1[[#This Row],[sediment_depth_m]]</f>
        <v>109.62533329999999</v>
      </c>
      <c r="N43" s="6">
        <v>110.2953333</v>
      </c>
      <c r="O43" s="6">
        <f>Table1[[#This Row],[elevation_point1]]-Table1[[#This Row],[bed_elevation_dhhn]]+Table1[[#This Row],[sediment_depth_m]]</f>
        <v>0.67</v>
      </c>
      <c r="P43" s="6">
        <f>Table1[[#This Row],[sediment_depth_m]]+Table1[[#This Row],[wl_only_unsat]]</f>
        <v>0.47599999999999804</v>
      </c>
      <c r="Q43">
        <v>-0.194000000000002</v>
      </c>
      <c r="S43" s="10">
        <v>0.2</v>
      </c>
      <c r="T43" s="6">
        <v>2.37</v>
      </c>
      <c r="U43" s="6">
        <v>1.06</v>
      </c>
      <c r="V43" s="6">
        <v>1.75</v>
      </c>
      <c r="W43" s="6"/>
      <c r="X43" s="6">
        <f>AVERAGE(Table1[[#This Row],[rep1 (mg/l)]:[rep4 (mg/l)]])</f>
        <v>1.7266666666666666</v>
      </c>
      <c r="Y43" s="10">
        <v>25.9</v>
      </c>
      <c r="Z43" s="6">
        <v>29.5</v>
      </c>
      <c r="AA43" s="6">
        <v>13.1</v>
      </c>
      <c r="AB43" s="6">
        <v>21.4</v>
      </c>
      <c r="AC43" s="6"/>
      <c r="AD43" s="6">
        <f>AVERAGE(Table1[[#This Row],[rep1 (%)]:[rep4 (%)]])</f>
        <v>21.333333333333332</v>
      </c>
      <c r="AE43" s="10" t="s">
        <v>39</v>
      </c>
      <c r="AG43" s="6">
        <f>(Table1[[#This Row],[idoc_mgl]]-$X$37)/$X$37</f>
        <v>-0.77768240343347639</v>
      </c>
    </row>
    <row r="44" spans="1:33" x14ac:dyDescent="0.35">
      <c r="A44" s="23"/>
      <c r="B44" s="6" t="s">
        <v>33</v>
      </c>
      <c r="C44" s="6"/>
      <c r="D44" s="6"/>
      <c r="E44" s="6" t="s">
        <v>34</v>
      </c>
      <c r="F44" s="7"/>
      <c r="G44" s="8"/>
      <c r="H44" s="6"/>
      <c r="I44" s="6"/>
      <c r="J44" s="24">
        <v>3</v>
      </c>
      <c r="K44" s="6">
        <f>0.99-Table1[[#This Row],[H_m]]-0.03*(Table1[[#This Row],[dp_position]]-1)</f>
        <v>0.73</v>
      </c>
      <c r="L44" s="6">
        <v>110.2953333</v>
      </c>
      <c r="M44" s="6">
        <f>Table1[[#This Row],[bed_elevation_dhhn]]-Table1[[#This Row],[sediment_depth_m]]</f>
        <v>109.56533329999999</v>
      </c>
      <c r="N44" s="6">
        <v>110.2953333</v>
      </c>
      <c r="O44" s="6">
        <f>Table1[[#This Row],[elevation_point1]]-Table1[[#This Row],[bed_elevation_dhhn]]+Table1[[#This Row],[sediment_depth_m]]</f>
        <v>0.73</v>
      </c>
      <c r="P44" s="6">
        <f>Table1[[#This Row],[sediment_depth_m]]+Table1[[#This Row],[wl_only_unsat]]</f>
        <v>0.53599999999999803</v>
      </c>
      <c r="Q44">
        <v>-0.194000000000002</v>
      </c>
      <c r="S44" s="10">
        <v>0.2</v>
      </c>
      <c r="T44" s="6">
        <v>1.64</v>
      </c>
      <c r="U44" s="6">
        <v>0.65</v>
      </c>
      <c r="V44" s="6">
        <v>0.43</v>
      </c>
      <c r="W44" s="6"/>
      <c r="X44" s="6">
        <f>AVERAGE(Table1[[#This Row],[rep1 (mg/l)]:[rep4 (mg/l)]])</f>
        <v>0.90666666666666673</v>
      </c>
      <c r="Y44" s="10">
        <v>25.3</v>
      </c>
      <c r="Z44" s="6">
        <v>20.2</v>
      </c>
      <c r="AA44" s="6">
        <v>8.01</v>
      </c>
      <c r="AB44" s="6">
        <v>5.3</v>
      </c>
      <c r="AC44" s="6"/>
      <c r="AD44" s="6">
        <f>AVERAGE(Table1[[#This Row],[rep1 (%)]:[rep4 (%)]])</f>
        <v>11.17</v>
      </c>
      <c r="AE44" s="10" t="s">
        <v>39</v>
      </c>
      <c r="AG44" s="6">
        <f>(Table1[[#This Row],[idoc_mgl]]-$X$37)/$X$37</f>
        <v>-0.88326180257510734</v>
      </c>
    </row>
    <row r="45" spans="1:33" x14ac:dyDescent="0.35">
      <c r="A45" s="23"/>
      <c r="B45" s="6" t="s">
        <v>33</v>
      </c>
      <c r="C45" s="6"/>
      <c r="D45" s="6"/>
      <c r="E45" s="6" t="s">
        <v>34</v>
      </c>
      <c r="F45" s="7"/>
      <c r="G45" s="8"/>
      <c r="H45" s="6"/>
      <c r="I45" s="6"/>
      <c r="J45" s="24">
        <v>1</v>
      </c>
      <c r="K45" s="6">
        <f>0.99-Table1[[#This Row],[H_m]]-0.03*(Table1[[#This Row],[dp_position]]-1)</f>
        <v>0.79</v>
      </c>
      <c r="L45" s="6">
        <v>110.2953333</v>
      </c>
      <c r="M45" s="6">
        <f>Table1[[#This Row],[bed_elevation_dhhn]]-Table1[[#This Row],[sediment_depth_m]]</f>
        <v>109.50533329999999</v>
      </c>
      <c r="N45" s="6">
        <v>110.2953333</v>
      </c>
      <c r="O45" s="6">
        <f>Table1[[#This Row],[elevation_point1]]-Table1[[#This Row],[bed_elevation_dhhn]]+Table1[[#This Row],[sediment_depth_m]]</f>
        <v>0.79</v>
      </c>
      <c r="P45" s="6">
        <f>Table1[[#This Row],[sediment_depth_m]]+Table1[[#This Row],[wl_only_unsat]]</f>
        <v>0.59599999999999809</v>
      </c>
      <c r="Q45">
        <v>-0.194000000000002</v>
      </c>
      <c r="S45" s="10">
        <v>0.2</v>
      </c>
      <c r="T45" s="6">
        <v>5.72</v>
      </c>
      <c r="U45" s="6">
        <v>6.63</v>
      </c>
      <c r="V45" s="6">
        <v>6.22</v>
      </c>
      <c r="W45" s="6"/>
      <c r="X45" s="6">
        <f>AVERAGE(Table1[[#This Row],[rep1 (mg/l)]:[rep4 (mg/l)]])</f>
        <v>6.19</v>
      </c>
      <c r="Y45" s="10">
        <v>25.1</v>
      </c>
      <c r="Z45" s="6">
        <v>70.099999999999994</v>
      </c>
      <c r="AA45" s="6">
        <v>81.5</v>
      </c>
      <c r="AB45" s="6">
        <v>76.8</v>
      </c>
      <c r="AC45" s="6"/>
      <c r="AD45" s="6">
        <f>AVERAGE(Table1[[#This Row],[rep1 (%)]:[rep4 (%)]])</f>
        <v>76.133333333333326</v>
      </c>
      <c r="AE45" s="10" t="s">
        <v>39</v>
      </c>
      <c r="AF45" s="10" t="s">
        <v>38</v>
      </c>
      <c r="AG45" s="6">
        <f>(Table1[[#This Row],[idoc_mgl]]-$X$37)/$X$37</f>
        <v>-0.2030042918454934</v>
      </c>
    </row>
    <row r="46" spans="1:33" x14ac:dyDescent="0.35">
      <c r="A46" s="23"/>
      <c r="B46" s="6" t="s">
        <v>35</v>
      </c>
      <c r="C46" s="6"/>
      <c r="D46" s="6"/>
      <c r="E46" s="9" t="s">
        <v>34</v>
      </c>
      <c r="F46" s="7"/>
      <c r="G46" s="8"/>
      <c r="H46" s="6"/>
      <c r="I46" s="6"/>
      <c r="J46" s="24">
        <v>15</v>
      </c>
      <c r="K46" s="6">
        <f>0.99-Table1[[#This Row],[H_m]]-0.03*(Table1[[#This Row],[dp_position]]-1)</f>
        <v>8.0000000000000016E-2</v>
      </c>
      <c r="L46" s="6">
        <v>110.10133329999999</v>
      </c>
      <c r="M46" s="6">
        <f>Table1[[#This Row],[bed_elevation_dhhn]]-Table1[[#This Row],[sediment_depth_m]]</f>
        <v>110.02133329999999</v>
      </c>
      <c r="N46" s="6">
        <v>110.2953333</v>
      </c>
      <c r="O46" s="6">
        <f>Table1[[#This Row],[elevation_point1]]-Table1[[#This Row],[bed_elevation_dhhn]]+Table1[[#This Row],[sediment_depth_m]]</f>
        <v>0.27400000000000263</v>
      </c>
      <c r="P46" s="6">
        <f>Table1[[#This Row],[sediment_depth_m]]+Table1[[#This Row],[wl_only_unsat]]</f>
        <v>8.0000000000000016E-2</v>
      </c>
      <c r="Q46" s="6"/>
      <c r="R46" s="10">
        <v>0.11</v>
      </c>
      <c r="S46" s="10">
        <v>0.49</v>
      </c>
      <c r="T46" s="6">
        <v>8.33</v>
      </c>
      <c r="U46" s="6">
        <v>8.11</v>
      </c>
      <c r="V46" s="6">
        <v>8.16</v>
      </c>
      <c r="W46" s="6"/>
      <c r="X46" s="6">
        <f>AVERAGE(Table1[[#This Row],[rep1 (mg/l)]:[rep4 (mg/l)]])</f>
        <v>8.1999999999999993</v>
      </c>
      <c r="Y46" s="10">
        <v>25.3</v>
      </c>
      <c r="Z46" s="6">
        <v>102.4</v>
      </c>
      <c r="AA46" s="6">
        <v>99.9</v>
      </c>
      <c r="AB46" s="6">
        <v>100.6</v>
      </c>
      <c r="AC46" s="6"/>
      <c r="AD46" s="6">
        <f>AVERAGE(Table1[[#This Row],[rep1 (%)]:[rep4 (%)]])</f>
        <v>100.96666666666665</v>
      </c>
      <c r="AE46" s="10" t="s">
        <v>39</v>
      </c>
      <c r="AG46" s="6">
        <f>(Table1[[#This Row],[idoc_mgl]]-$X$37)/$X$37</f>
        <v>5.5793991416309051E-2</v>
      </c>
    </row>
    <row r="47" spans="1:33" x14ac:dyDescent="0.35">
      <c r="A47" s="23"/>
      <c r="B47" s="6" t="s">
        <v>35</v>
      </c>
      <c r="C47" s="6"/>
      <c r="D47" s="6"/>
      <c r="E47" s="9" t="s">
        <v>34</v>
      </c>
      <c r="F47" s="7"/>
      <c r="G47" s="8"/>
      <c r="H47" s="6"/>
      <c r="I47" s="6"/>
      <c r="J47" s="24">
        <v>13</v>
      </c>
      <c r="K47" s="6">
        <f>0.99-Table1[[#This Row],[H_m]]-0.03*(Table1[[#This Row],[dp_position]]-1)</f>
        <v>0.14000000000000001</v>
      </c>
      <c r="L47" s="6">
        <v>110.10133329999999</v>
      </c>
      <c r="M47" s="6">
        <f>Table1[[#This Row],[bed_elevation_dhhn]]-Table1[[#This Row],[sediment_depth_m]]</f>
        <v>109.96133329999999</v>
      </c>
      <c r="N47" s="6">
        <v>110.2953333</v>
      </c>
      <c r="O47" s="6">
        <f>Table1[[#This Row],[elevation_point1]]-Table1[[#This Row],[bed_elevation_dhhn]]+Table1[[#This Row],[sediment_depth_m]]</f>
        <v>0.33400000000000263</v>
      </c>
      <c r="P47" s="6">
        <f>Table1[[#This Row],[sediment_depth_m]]+Table1[[#This Row],[wl_only_unsat]]</f>
        <v>0.14000000000000001</v>
      </c>
      <c r="Q47" s="6"/>
      <c r="R47" s="10">
        <v>0.11</v>
      </c>
      <c r="S47" s="10">
        <v>0.49</v>
      </c>
      <c r="T47" s="6">
        <v>7.16</v>
      </c>
      <c r="U47" s="6">
        <v>7.36</v>
      </c>
      <c r="V47" s="6">
        <v>7.23</v>
      </c>
      <c r="W47" s="6"/>
      <c r="X47" s="6">
        <f>AVERAGE(Table1[[#This Row],[rep1 (mg/l)]:[rep4 (mg/l)]])</f>
        <v>7.25</v>
      </c>
      <c r="Y47" s="10">
        <v>25.4</v>
      </c>
      <c r="Z47" s="6">
        <v>88.3</v>
      </c>
      <c r="AA47" s="6">
        <v>90.9</v>
      </c>
      <c r="AB47" s="6">
        <v>89.3</v>
      </c>
      <c r="AC47" s="6"/>
      <c r="AD47" s="6">
        <f>AVERAGE(Table1[[#This Row],[rep1 (%)]:[rep4 (%)]])</f>
        <v>89.5</v>
      </c>
      <c r="AE47" s="10" t="s">
        <v>39</v>
      </c>
      <c r="AG47" s="6">
        <f>(Table1[[#This Row],[idoc_mgl]]-$X$37)/$X$37</f>
        <v>-6.6523605150214479E-2</v>
      </c>
    </row>
    <row r="48" spans="1:33" x14ac:dyDescent="0.35">
      <c r="A48" s="23"/>
      <c r="B48" s="6" t="s">
        <v>35</v>
      </c>
      <c r="C48" s="6"/>
      <c r="D48" s="6"/>
      <c r="E48" s="9" t="s">
        <v>34</v>
      </c>
      <c r="F48" s="7"/>
      <c r="G48" s="8"/>
      <c r="H48" s="6"/>
      <c r="I48" s="6"/>
      <c r="J48" s="24">
        <v>11</v>
      </c>
      <c r="K48" s="6">
        <f>0.99-Table1[[#This Row],[H_m]]-0.03*(Table1[[#This Row],[dp_position]]-1)</f>
        <v>0.2</v>
      </c>
      <c r="L48" s="6">
        <v>110.10133329999999</v>
      </c>
      <c r="M48" s="6">
        <f>Table1[[#This Row],[bed_elevation_dhhn]]-Table1[[#This Row],[sediment_depth_m]]</f>
        <v>109.90133329999999</v>
      </c>
      <c r="N48" s="6">
        <v>110.2953333</v>
      </c>
      <c r="O48" s="6">
        <f>Table1[[#This Row],[elevation_point1]]-Table1[[#This Row],[bed_elevation_dhhn]]+Table1[[#This Row],[sediment_depth_m]]</f>
        <v>0.39400000000000263</v>
      </c>
      <c r="P48" s="6">
        <f>Table1[[#This Row],[sediment_depth_m]]+Table1[[#This Row],[wl_only_unsat]]</f>
        <v>0.2</v>
      </c>
      <c r="Q48" s="6"/>
      <c r="R48" s="10">
        <v>0.11</v>
      </c>
      <c r="S48" s="10">
        <v>0.49</v>
      </c>
      <c r="T48" s="6">
        <v>4.6900000000000004</v>
      </c>
      <c r="U48" s="6">
        <v>4.88</v>
      </c>
      <c r="V48" s="6"/>
      <c r="W48" s="6"/>
      <c r="X48" s="6">
        <f>AVERAGE(Table1[[#This Row],[rep1 (mg/l)]:[rep4 (mg/l)]])</f>
        <v>4.7850000000000001</v>
      </c>
      <c r="Y48" s="10">
        <v>25.4</v>
      </c>
      <c r="Z48" s="6">
        <v>57.8</v>
      </c>
      <c r="AA48" s="6">
        <v>60.2</v>
      </c>
      <c r="AB48" s="6"/>
      <c r="AC48" s="6"/>
      <c r="AD48" s="6">
        <f>AVERAGE(Table1[[#This Row],[rep1 (%)]:[rep4 (%)]])</f>
        <v>59</v>
      </c>
      <c r="AE48" s="10" t="s">
        <v>39</v>
      </c>
      <c r="AG48" s="6">
        <f>(Table1[[#This Row],[idoc_mgl]]-$X$37)/$X$37</f>
        <v>-0.38390557939914155</v>
      </c>
    </row>
    <row r="49" spans="1:33" x14ac:dyDescent="0.35">
      <c r="A49" s="23"/>
      <c r="B49" s="6" t="s">
        <v>35</v>
      </c>
      <c r="C49" s="6"/>
      <c r="D49" s="6"/>
      <c r="E49" s="9" t="s">
        <v>34</v>
      </c>
      <c r="F49" s="7"/>
      <c r="G49" s="8"/>
      <c r="H49" s="6"/>
      <c r="I49" s="6"/>
      <c r="J49" s="24">
        <v>9</v>
      </c>
      <c r="K49" s="6">
        <f>0.99-Table1[[#This Row],[H_m]]-0.03*(Table1[[#This Row],[dp_position]]-1)</f>
        <v>0.26</v>
      </c>
      <c r="L49" s="6">
        <v>110.10133329999999</v>
      </c>
      <c r="M49" s="6">
        <f>Table1[[#This Row],[bed_elevation_dhhn]]-Table1[[#This Row],[sediment_depth_m]]</f>
        <v>109.84133329999999</v>
      </c>
      <c r="N49" s="6">
        <v>110.2953333</v>
      </c>
      <c r="O49" s="6">
        <f>Table1[[#This Row],[elevation_point1]]-Table1[[#This Row],[bed_elevation_dhhn]]+Table1[[#This Row],[sediment_depth_m]]</f>
        <v>0.45400000000000262</v>
      </c>
      <c r="P49" s="6">
        <f>Table1[[#This Row],[sediment_depth_m]]+Table1[[#This Row],[wl_only_unsat]]</f>
        <v>0.26</v>
      </c>
      <c r="Q49" s="6"/>
      <c r="R49" s="10">
        <v>0.11</v>
      </c>
      <c r="S49" s="10">
        <v>0.49</v>
      </c>
      <c r="T49" s="6">
        <v>4.47</v>
      </c>
      <c r="U49" s="6">
        <v>4.43</v>
      </c>
      <c r="V49" s="6"/>
      <c r="W49" s="6"/>
      <c r="X49" s="6">
        <f>AVERAGE(Table1[[#This Row],[rep1 (mg/l)]:[rep4 (mg/l)]])</f>
        <v>4.4499999999999993</v>
      </c>
      <c r="Y49" s="10">
        <v>25.4</v>
      </c>
      <c r="Z49" s="6">
        <v>55.1</v>
      </c>
      <c r="AA49" s="6">
        <v>54.6</v>
      </c>
      <c r="AB49" s="6"/>
      <c r="AC49" s="6"/>
      <c r="AD49" s="6">
        <f>AVERAGE(Table1[[#This Row],[rep1 (%)]:[rep4 (%)]])</f>
        <v>54.85</v>
      </c>
      <c r="AE49" s="10" t="s">
        <v>39</v>
      </c>
      <c r="AG49" s="6">
        <f>(Table1[[#This Row],[idoc_mgl]]-$X$37)/$X$37</f>
        <v>-0.42703862660944208</v>
      </c>
    </row>
    <row r="50" spans="1:33" x14ac:dyDescent="0.35">
      <c r="A50" s="23"/>
      <c r="B50" s="6" t="s">
        <v>35</v>
      </c>
      <c r="C50" s="6"/>
      <c r="D50" s="6"/>
      <c r="E50" s="9" t="s">
        <v>34</v>
      </c>
      <c r="F50" s="7"/>
      <c r="G50" s="8"/>
      <c r="H50" s="6"/>
      <c r="I50" s="6"/>
      <c r="J50" s="24">
        <v>7</v>
      </c>
      <c r="K50" s="6">
        <f>0.99-Table1[[#This Row],[H_m]]-0.03*(Table1[[#This Row],[dp_position]]-1)</f>
        <v>0.32</v>
      </c>
      <c r="L50" s="6">
        <v>110.10133329999999</v>
      </c>
      <c r="M50" s="6">
        <f>Table1[[#This Row],[bed_elevation_dhhn]]-Table1[[#This Row],[sediment_depth_m]]</f>
        <v>109.7813333</v>
      </c>
      <c r="N50" s="6">
        <v>110.2953333</v>
      </c>
      <c r="O50" s="6">
        <f>Table1[[#This Row],[elevation_point1]]-Table1[[#This Row],[bed_elevation_dhhn]]+Table1[[#This Row],[sediment_depth_m]]</f>
        <v>0.51400000000000268</v>
      </c>
      <c r="P50" s="6">
        <f>Table1[[#This Row],[sediment_depth_m]]+Table1[[#This Row],[wl_only_unsat]]</f>
        <v>0.32</v>
      </c>
      <c r="Q50" s="6"/>
      <c r="R50" s="10">
        <v>0.11</v>
      </c>
      <c r="S50" s="10">
        <v>0.49</v>
      </c>
      <c r="T50" s="6">
        <v>4.0599999999999996</v>
      </c>
      <c r="U50" s="6">
        <v>4.42</v>
      </c>
      <c r="V50" s="6">
        <v>4.72</v>
      </c>
      <c r="W50" s="6"/>
      <c r="X50" s="6">
        <f>AVERAGE(Table1[[#This Row],[rep1 (mg/l)]:[rep4 (mg/l)]])</f>
        <v>4.3999999999999995</v>
      </c>
      <c r="Y50" s="10">
        <v>25.5</v>
      </c>
      <c r="Z50" s="6">
        <v>50.1</v>
      </c>
      <c r="AA50" s="6">
        <v>54.7</v>
      </c>
      <c r="AB50" s="6">
        <v>58.6</v>
      </c>
      <c r="AC50" s="6"/>
      <c r="AD50" s="6">
        <f>AVERAGE(Table1[[#This Row],[rep1 (%)]:[rep4 (%)]])</f>
        <v>54.466666666666669</v>
      </c>
      <c r="AE50" s="10" t="s">
        <v>39</v>
      </c>
      <c r="AG50" s="6">
        <f>(Table1[[#This Row],[idoc_mgl]]-$X$37)/$X$37</f>
        <v>-0.4334763948497854</v>
      </c>
    </row>
    <row r="51" spans="1:33" x14ac:dyDescent="0.35">
      <c r="A51" s="23"/>
      <c r="B51" s="6" t="s">
        <v>35</v>
      </c>
      <c r="C51" s="6"/>
      <c r="D51" s="6"/>
      <c r="E51" s="9" t="s">
        <v>34</v>
      </c>
      <c r="F51" s="7"/>
      <c r="G51" s="8"/>
      <c r="H51" s="6"/>
      <c r="I51" s="6"/>
      <c r="J51" s="24">
        <v>5</v>
      </c>
      <c r="K51" s="6">
        <f>0.99-Table1[[#This Row],[H_m]]-0.03*(Table1[[#This Row],[dp_position]]-1)</f>
        <v>0.38</v>
      </c>
      <c r="L51" s="6">
        <v>110.10133329999999</v>
      </c>
      <c r="M51" s="6">
        <f>Table1[[#This Row],[bed_elevation_dhhn]]-Table1[[#This Row],[sediment_depth_m]]</f>
        <v>109.7213333</v>
      </c>
      <c r="N51" s="6">
        <v>110.2953333</v>
      </c>
      <c r="O51" s="6">
        <f>Table1[[#This Row],[elevation_point1]]-Table1[[#This Row],[bed_elevation_dhhn]]+Table1[[#This Row],[sediment_depth_m]]</f>
        <v>0.57400000000000262</v>
      </c>
      <c r="P51" s="6">
        <f>Table1[[#This Row],[sediment_depth_m]]+Table1[[#This Row],[wl_only_unsat]]</f>
        <v>0.38</v>
      </c>
      <c r="Q51" s="6"/>
      <c r="R51" s="10">
        <v>0.11</v>
      </c>
      <c r="S51" s="10">
        <v>0.49</v>
      </c>
      <c r="T51" s="6">
        <v>3.78</v>
      </c>
      <c r="U51" s="6">
        <v>3.88</v>
      </c>
      <c r="V51" s="6"/>
      <c r="W51" s="6"/>
      <c r="X51" s="6">
        <f>AVERAGE(Table1[[#This Row],[rep1 (mg/l)]:[rep4 (mg/l)]])</f>
        <v>3.83</v>
      </c>
      <c r="Y51" s="10">
        <v>25.6</v>
      </c>
      <c r="Z51" s="6">
        <v>46.7</v>
      </c>
      <c r="AA51" s="6">
        <v>47.9</v>
      </c>
      <c r="AB51" s="6"/>
      <c r="AC51" s="6"/>
      <c r="AD51" s="6">
        <f>AVERAGE(Table1[[#This Row],[rep1 (%)]:[rep4 (%)]])</f>
        <v>47.3</v>
      </c>
      <c r="AE51" s="10" t="s">
        <v>39</v>
      </c>
      <c r="AG51" s="6">
        <f>(Table1[[#This Row],[idoc_mgl]]-$X$37)/$X$37</f>
        <v>-0.50686695278969951</v>
      </c>
    </row>
    <row r="52" spans="1:33" x14ac:dyDescent="0.35">
      <c r="A52" s="23"/>
      <c r="B52" s="6" t="s">
        <v>35</v>
      </c>
      <c r="C52" s="6"/>
      <c r="D52" s="6"/>
      <c r="E52" s="9" t="s">
        <v>34</v>
      </c>
      <c r="F52" s="7"/>
      <c r="G52" s="8"/>
      <c r="H52" s="6"/>
      <c r="I52" s="6"/>
      <c r="J52" s="24">
        <v>3</v>
      </c>
      <c r="K52" s="6">
        <f>0.99-Table1[[#This Row],[H_m]]-0.03*(Table1[[#This Row],[dp_position]]-1)</f>
        <v>0.44</v>
      </c>
      <c r="L52" s="6">
        <v>110.10133329999999</v>
      </c>
      <c r="M52" s="6">
        <f>Table1[[#This Row],[bed_elevation_dhhn]]-Table1[[#This Row],[sediment_depth_m]]</f>
        <v>109.6613333</v>
      </c>
      <c r="N52" s="6">
        <v>110.2953333</v>
      </c>
      <c r="O52" s="6">
        <f>Table1[[#This Row],[elevation_point1]]-Table1[[#This Row],[bed_elevation_dhhn]]+Table1[[#This Row],[sediment_depth_m]]</f>
        <v>0.63400000000000256</v>
      </c>
      <c r="P52" s="6">
        <f>Table1[[#This Row],[sediment_depth_m]]+Table1[[#This Row],[wl_only_unsat]]</f>
        <v>0.44</v>
      </c>
      <c r="Q52" s="6"/>
      <c r="R52" s="10">
        <v>0.11</v>
      </c>
      <c r="S52" s="10">
        <v>0.49</v>
      </c>
      <c r="T52" s="6">
        <v>3.5</v>
      </c>
      <c r="U52" s="6">
        <v>3.77</v>
      </c>
      <c r="V52" s="6">
        <v>3.9</v>
      </c>
      <c r="W52" s="6"/>
      <c r="X52" s="6">
        <f>AVERAGE(Table1[[#This Row],[rep1 (mg/l)]:[rep4 (mg/l)]])</f>
        <v>3.7233333333333332</v>
      </c>
      <c r="Y52" s="10">
        <v>25.5</v>
      </c>
      <c r="Z52" s="6">
        <v>43.2</v>
      </c>
      <c r="AA52" s="6">
        <v>46.6</v>
      </c>
      <c r="AB52" s="6">
        <v>48.2</v>
      </c>
      <c r="AC52" s="6"/>
      <c r="AD52" s="6">
        <f>AVERAGE(Table1[[#This Row],[rep1 (%)]:[rep4 (%)]])</f>
        <v>46</v>
      </c>
      <c r="AE52" s="10" t="s">
        <v>39</v>
      </c>
      <c r="AG52" s="6">
        <f>(Table1[[#This Row],[idoc_mgl]]-$X$37)/$X$37</f>
        <v>-0.52060085836909875</v>
      </c>
    </row>
    <row r="53" spans="1:33" x14ac:dyDescent="0.35">
      <c r="A53" s="23"/>
      <c r="B53" s="6" t="s">
        <v>35</v>
      </c>
      <c r="C53" s="6"/>
      <c r="D53" s="6"/>
      <c r="E53" s="9" t="s">
        <v>34</v>
      </c>
      <c r="F53" s="7"/>
      <c r="G53" s="8"/>
      <c r="H53" s="6"/>
      <c r="I53" s="6"/>
      <c r="J53" s="24">
        <v>1</v>
      </c>
      <c r="K53" s="6">
        <f>0.99-Table1[[#This Row],[H_m]]-0.03*(Table1[[#This Row],[dp_position]]-1)</f>
        <v>0.5</v>
      </c>
      <c r="L53" s="6">
        <v>110.10133329999999</v>
      </c>
      <c r="M53" s="6">
        <f>Table1[[#This Row],[bed_elevation_dhhn]]-Table1[[#This Row],[sediment_depth_m]]</f>
        <v>109.60133329999999</v>
      </c>
      <c r="N53" s="6">
        <v>110.2953333</v>
      </c>
      <c r="O53" s="6">
        <f>Table1[[#This Row],[elevation_point1]]-Table1[[#This Row],[bed_elevation_dhhn]]+Table1[[#This Row],[sediment_depth_m]]</f>
        <v>0.69400000000000261</v>
      </c>
      <c r="P53" s="6">
        <f>Table1[[#This Row],[sediment_depth_m]]+Table1[[#This Row],[wl_only_unsat]]</f>
        <v>0.5</v>
      </c>
      <c r="Q53" s="6"/>
      <c r="R53" s="10">
        <v>0.11</v>
      </c>
      <c r="S53" s="10">
        <v>0.49</v>
      </c>
      <c r="T53" s="6">
        <v>3.72</v>
      </c>
      <c r="U53" s="6">
        <v>3.85</v>
      </c>
      <c r="V53" s="6"/>
      <c r="W53" s="6"/>
      <c r="X53" s="6">
        <f>AVERAGE(Table1[[#This Row],[rep1 (mg/l)]:[rep4 (mg/l)]])</f>
        <v>3.7850000000000001</v>
      </c>
      <c r="Y53" s="10">
        <v>25.4</v>
      </c>
      <c r="Z53" s="6">
        <v>45.9</v>
      </c>
      <c r="AA53" s="6">
        <v>47.5</v>
      </c>
      <c r="AB53" s="6"/>
      <c r="AC53" s="6"/>
      <c r="AD53" s="6">
        <f>AVERAGE(Table1[[#This Row],[rep1 (%)]:[rep4 (%)]])</f>
        <v>46.7</v>
      </c>
      <c r="AE53" s="10" t="s">
        <v>39</v>
      </c>
      <c r="AG53" s="6">
        <f>(Table1[[#This Row],[idoc_mgl]]-$X$37)/$X$37</f>
        <v>-0.5126609442060085</v>
      </c>
    </row>
    <row r="54" spans="1:33" x14ac:dyDescent="0.35">
      <c r="A54" s="23"/>
      <c r="B54" s="6" t="s">
        <v>36</v>
      </c>
      <c r="C54" s="6"/>
      <c r="D54" s="6"/>
      <c r="E54" s="9" t="s">
        <v>34</v>
      </c>
      <c r="F54" s="7"/>
      <c r="G54" s="8"/>
      <c r="H54" s="6"/>
      <c r="I54" s="6"/>
      <c r="J54" s="24">
        <v>15</v>
      </c>
      <c r="K54" s="6">
        <f>0.99-Table1[[#This Row],[H_m]]-0.03*(Table1[[#This Row],[dp_position]]-1)</f>
        <v>3.999999999999998E-2</v>
      </c>
      <c r="L54" s="6">
        <v>109.91200000000001</v>
      </c>
      <c r="M54" s="6">
        <f>Table1[[#This Row],[bed_elevation_dhhn]]-Table1[[#This Row],[sediment_depth_m]]</f>
        <v>109.872</v>
      </c>
      <c r="N54" s="6">
        <v>110.2953333</v>
      </c>
      <c r="O54" s="6">
        <f>Table1[[#This Row],[elevation_point1]]-Table1[[#This Row],[bed_elevation_dhhn]]+Table1[[#This Row],[sediment_depth_m]]</f>
        <v>0.42333329999998964</v>
      </c>
      <c r="P54" s="6">
        <f>Table1[[#This Row],[sediment_depth_m]]+Table1[[#This Row],[wl_only_unsat]]</f>
        <v>3.999999999999998E-2</v>
      </c>
      <c r="Q54" s="6"/>
      <c r="R54" s="10">
        <v>0.29499999999999998</v>
      </c>
      <c r="S54" s="10">
        <v>0.53</v>
      </c>
      <c r="T54" s="6">
        <v>7.88</v>
      </c>
      <c r="U54" s="6">
        <v>7.66</v>
      </c>
      <c r="V54" s="6">
        <v>7.8</v>
      </c>
      <c r="W54" s="6"/>
      <c r="X54" s="6">
        <f>AVERAGE(Table1[[#This Row],[rep1 (mg/l)]:[rep4 (mg/l)]])</f>
        <v>7.78</v>
      </c>
      <c r="Y54" s="10">
        <f>(24.7+25.2)/2</f>
        <v>24.95</v>
      </c>
      <c r="Z54" s="6">
        <v>96.9</v>
      </c>
      <c r="AA54" s="6">
        <v>93.3</v>
      </c>
      <c r="AB54" s="6">
        <v>95</v>
      </c>
      <c r="AC54" s="6"/>
      <c r="AD54" s="6">
        <f>AVERAGE(Table1[[#This Row],[rep1 (%)]:[rep4 (%)]])</f>
        <v>95.066666666666663</v>
      </c>
      <c r="AE54" s="10" t="s">
        <v>40</v>
      </c>
      <c r="AG54" s="6">
        <f>(Table1[[#This Row],[idoc_mgl]]-$X$37)/$X$37</f>
        <v>1.716738197425047E-3</v>
      </c>
    </row>
    <row r="55" spans="1:33" x14ac:dyDescent="0.35">
      <c r="A55" s="23"/>
      <c r="B55" s="6" t="s">
        <v>36</v>
      </c>
      <c r="C55" s="6"/>
      <c r="D55" s="6"/>
      <c r="E55" s="9" t="s">
        <v>34</v>
      </c>
      <c r="F55" s="7"/>
      <c r="G55" s="8"/>
      <c r="H55" s="6"/>
      <c r="I55" s="6"/>
      <c r="J55" s="24">
        <v>13</v>
      </c>
      <c r="K55" s="6">
        <f>0.99-Table1[[#This Row],[H_m]]-0.03*(Table1[[#This Row],[dp_position]]-1)</f>
        <v>9.9999999999999978E-2</v>
      </c>
      <c r="L55" s="6">
        <v>109.91200000000001</v>
      </c>
      <c r="M55" s="6">
        <f>Table1[[#This Row],[bed_elevation_dhhn]]-Table1[[#This Row],[sediment_depth_m]]</f>
        <v>109.81200000000001</v>
      </c>
      <c r="N55" s="6">
        <v>110.2953333</v>
      </c>
      <c r="O55" s="6">
        <f>Table1[[#This Row],[elevation_point1]]-Table1[[#This Row],[bed_elevation_dhhn]]+Table1[[#This Row],[sediment_depth_m]]</f>
        <v>0.48333329999998964</v>
      </c>
      <c r="P55" s="6">
        <f>Table1[[#This Row],[sediment_depth_m]]+Table1[[#This Row],[wl_only_unsat]]</f>
        <v>9.9999999999999978E-2</v>
      </c>
      <c r="Q55" s="6"/>
      <c r="R55" s="10">
        <v>0.29499999999999998</v>
      </c>
      <c r="S55" s="10">
        <v>0.53</v>
      </c>
      <c r="T55" s="6">
        <v>7.65</v>
      </c>
      <c r="U55" s="6">
        <v>7.65</v>
      </c>
      <c r="V55" s="6"/>
      <c r="W55" s="6"/>
      <c r="X55" s="6">
        <f>AVERAGE(Table1[[#This Row],[rep1 (mg/l)]:[rep4 (mg/l)]])</f>
        <v>7.65</v>
      </c>
      <c r="Y55" s="10">
        <v>25</v>
      </c>
      <c r="Z55" s="6">
        <v>93.6</v>
      </c>
      <c r="AA55" s="6">
        <v>93.3</v>
      </c>
      <c r="AB55" s="6"/>
      <c r="AC55" s="6"/>
      <c r="AD55" s="6">
        <f>AVERAGE(Table1[[#This Row],[rep1 (%)]:[rep4 (%)]])</f>
        <v>93.449999999999989</v>
      </c>
      <c r="AE55" s="10" t="s">
        <v>40</v>
      </c>
      <c r="AG55" s="6">
        <f>(Table1[[#This Row],[idoc_mgl]]-$X$37)/$X$37</f>
        <v>-1.5021459227467645E-2</v>
      </c>
    </row>
    <row r="56" spans="1:33" x14ac:dyDescent="0.35">
      <c r="A56" s="23"/>
      <c r="B56" s="6" t="s">
        <v>36</v>
      </c>
      <c r="C56" s="6"/>
      <c r="D56" s="6"/>
      <c r="E56" s="9" t="s">
        <v>34</v>
      </c>
      <c r="F56" s="7"/>
      <c r="G56" s="8"/>
      <c r="H56" s="6"/>
      <c r="I56" s="6"/>
      <c r="J56" s="24">
        <v>11</v>
      </c>
      <c r="K56" s="6">
        <f>0.99-Table1[[#This Row],[H_m]]-0.03*(Table1[[#This Row],[dp_position]]-1)</f>
        <v>0.15999999999999998</v>
      </c>
      <c r="L56" s="6">
        <v>109.91200000000001</v>
      </c>
      <c r="M56" s="6">
        <f>Table1[[#This Row],[bed_elevation_dhhn]]-Table1[[#This Row],[sediment_depth_m]]</f>
        <v>109.75200000000001</v>
      </c>
      <c r="N56" s="6">
        <v>110.2953333</v>
      </c>
      <c r="O56" s="6">
        <f>Table1[[#This Row],[elevation_point1]]-Table1[[#This Row],[bed_elevation_dhhn]]+Table1[[#This Row],[sediment_depth_m]]</f>
        <v>0.54333329999998958</v>
      </c>
      <c r="P56" s="6">
        <f>Table1[[#This Row],[sediment_depth_m]]+Table1[[#This Row],[wl_only_unsat]]</f>
        <v>0.15999999999999998</v>
      </c>
      <c r="Q56" s="6"/>
      <c r="R56" s="10">
        <v>0.29499999999999998</v>
      </c>
      <c r="S56" s="10">
        <v>0.53</v>
      </c>
      <c r="T56" s="6">
        <v>7.26</v>
      </c>
      <c r="U56" s="6">
        <v>7.31</v>
      </c>
      <c r="V56" s="6"/>
      <c r="W56" s="6"/>
      <c r="X56" s="6">
        <f>AVERAGE(Table1[[#This Row],[rep1 (mg/l)]:[rep4 (mg/l)]])</f>
        <v>7.2850000000000001</v>
      </c>
      <c r="Y56" s="10">
        <v>25</v>
      </c>
      <c r="Z56" s="6">
        <v>88.8</v>
      </c>
      <c r="AA56" s="6">
        <v>89.4</v>
      </c>
      <c r="AB56" s="6"/>
      <c r="AC56" s="6"/>
      <c r="AD56" s="6">
        <f>AVERAGE(Table1[[#This Row],[rep1 (%)]:[rep4 (%)]])</f>
        <v>89.1</v>
      </c>
      <c r="AE56" s="10" t="s">
        <v>40</v>
      </c>
      <c r="AG56" s="6">
        <f>(Table1[[#This Row],[idoc_mgl]]-$X$37)/$X$37</f>
        <v>-6.2017167381974117E-2</v>
      </c>
    </row>
    <row r="57" spans="1:33" x14ac:dyDescent="0.35">
      <c r="A57" s="6"/>
      <c r="B57" s="6" t="s">
        <v>36</v>
      </c>
      <c r="C57" s="6"/>
      <c r="D57" s="6"/>
      <c r="E57" s="9" t="s">
        <v>34</v>
      </c>
      <c r="F57" s="7"/>
      <c r="G57" s="8"/>
      <c r="H57" s="6"/>
      <c r="I57" s="6"/>
      <c r="J57" s="24">
        <v>9</v>
      </c>
      <c r="K57" s="6">
        <f>0.99-Table1[[#This Row],[H_m]]-0.03*(Table1[[#This Row],[dp_position]]-1)</f>
        <v>0.21999999999999997</v>
      </c>
      <c r="L57" s="6">
        <v>109.91200000000001</v>
      </c>
      <c r="M57" s="6">
        <f>Table1[[#This Row],[bed_elevation_dhhn]]-Table1[[#This Row],[sediment_depth_m]]</f>
        <v>109.69200000000001</v>
      </c>
      <c r="N57" s="6">
        <v>110.2953333</v>
      </c>
      <c r="O57" s="6">
        <f>Table1[[#This Row],[elevation_point1]]-Table1[[#This Row],[bed_elevation_dhhn]]+Table1[[#This Row],[sediment_depth_m]]</f>
        <v>0.60333329999998964</v>
      </c>
      <c r="P57" s="6">
        <f>Table1[[#This Row],[sediment_depth_m]]+Table1[[#This Row],[wl_only_unsat]]</f>
        <v>0.21999999999999997</v>
      </c>
      <c r="Q57" s="6"/>
      <c r="R57" s="10">
        <v>0.29499999999999998</v>
      </c>
      <c r="S57" s="10">
        <v>0.53</v>
      </c>
      <c r="T57" s="6">
        <v>7.0309999999999997</v>
      </c>
      <c r="U57" s="6">
        <v>7.15</v>
      </c>
      <c r="V57" s="6"/>
      <c r="W57" s="6"/>
      <c r="X57" s="6">
        <f>AVERAGE(Table1[[#This Row],[rep1 (mg/l)]:[rep4 (mg/l)]])</f>
        <v>7.0905000000000005</v>
      </c>
      <c r="Y57" s="10">
        <v>25</v>
      </c>
      <c r="Z57" s="6">
        <v>86.1</v>
      </c>
      <c r="AA57" s="6">
        <v>87.6</v>
      </c>
      <c r="AB57" s="6"/>
      <c r="AC57" s="6"/>
      <c r="AD57" s="6">
        <f>AVERAGE(Table1[[#This Row],[rep1 (%)]:[rep4 (%)]])</f>
        <v>86.85</v>
      </c>
      <c r="AE57" s="10" t="s">
        <v>40</v>
      </c>
      <c r="AG57" s="6">
        <f>(Table1[[#This Row],[idoc_mgl]]-$X$37)/$X$37</f>
        <v>-8.7060085836909704E-2</v>
      </c>
    </row>
    <row r="58" spans="1:33" x14ac:dyDescent="0.35">
      <c r="A58" s="6"/>
      <c r="B58" s="6" t="s">
        <v>36</v>
      </c>
      <c r="C58" s="6"/>
      <c r="D58" s="6"/>
      <c r="E58" s="9" t="s">
        <v>34</v>
      </c>
      <c r="F58" s="7"/>
      <c r="G58" s="8"/>
      <c r="H58" s="6"/>
      <c r="I58" s="6"/>
      <c r="J58" s="24">
        <v>7</v>
      </c>
      <c r="K58" s="6">
        <f>0.99-Table1[[#This Row],[H_m]]-0.03*(Table1[[#This Row],[dp_position]]-1)</f>
        <v>0.27999999999999997</v>
      </c>
      <c r="L58" s="6">
        <v>109.91200000000001</v>
      </c>
      <c r="M58" s="6">
        <f>Table1[[#This Row],[bed_elevation_dhhn]]-Table1[[#This Row],[sediment_depth_m]]</f>
        <v>109.63200000000001</v>
      </c>
      <c r="N58" s="6">
        <v>110.2953333</v>
      </c>
      <c r="O58" s="6">
        <f>Table1[[#This Row],[elevation_point1]]-Table1[[#This Row],[bed_elevation_dhhn]]+Table1[[#This Row],[sediment_depth_m]]</f>
        <v>0.66333329999998969</v>
      </c>
      <c r="P58" s="6">
        <f>Table1[[#This Row],[sediment_depth_m]]+Table1[[#This Row],[wl_only_unsat]]</f>
        <v>0.27999999999999997</v>
      </c>
      <c r="Q58" s="6"/>
      <c r="R58" s="10">
        <v>0.29499999999999998</v>
      </c>
      <c r="S58" s="10">
        <v>0.53</v>
      </c>
      <c r="T58" s="6">
        <v>7</v>
      </c>
      <c r="U58" s="6">
        <v>7</v>
      </c>
      <c r="V58" s="6"/>
      <c r="W58" s="6"/>
      <c r="X58" s="6">
        <f>AVERAGE(Table1[[#This Row],[rep1 (mg/l)]:[rep4 (mg/l)]])</f>
        <v>7</v>
      </c>
      <c r="Y58" s="10">
        <v>24.8</v>
      </c>
      <c r="Z58" s="6">
        <v>85.3</v>
      </c>
      <c r="AA58" s="6">
        <v>85.1</v>
      </c>
      <c r="AB58" s="6"/>
      <c r="AC58" s="6"/>
      <c r="AD58" s="6">
        <f>AVERAGE(Table1[[#This Row],[rep1 (%)]:[rep4 (%)]])</f>
        <v>85.199999999999989</v>
      </c>
      <c r="AE58" s="10" t="s">
        <v>40</v>
      </c>
      <c r="AG58" s="6">
        <f>(Table1[[#This Row],[idoc_mgl]]-$X$37)/$X$37</f>
        <v>-9.8712446351931216E-2</v>
      </c>
    </row>
    <row r="59" spans="1:33" x14ac:dyDescent="0.35">
      <c r="A59" s="6"/>
      <c r="B59" s="6" t="s">
        <v>36</v>
      </c>
      <c r="C59" s="6"/>
      <c r="D59" s="6"/>
      <c r="E59" s="9" t="s">
        <v>34</v>
      </c>
      <c r="F59" s="7"/>
      <c r="G59" s="8"/>
      <c r="H59" s="6"/>
      <c r="I59" s="6"/>
      <c r="J59" s="24">
        <v>5</v>
      </c>
      <c r="K59" s="6">
        <f>0.99-Table1[[#This Row],[H_m]]-0.03*(Table1[[#This Row],[dp_position]]-1)</f>
        <v>0.33999999999999997</v>
      </c>
      <c r="L59" s="6">
        <v>109.91200000000001</v>
      </c>
      <c r="M59" s="6">
        <f>Table1[[#This Row],[bed_elevation_dhhn]]-Table1[[#This Row],[sediment_depth_m]]</f>
        <v>109.572</v>
      </c>
      <c r="N59" s="6">
        <v>110.2953333</v>
      </c>
      <c r="O59" s="6">
        <f>Table1[[#This Row],[elevation_point1]]-Table1[[#This Row],[bed_elevation_dhhn]]+Table1[[#This Row],[sediment_depth_m]]</f>
        <v>0.72333329999998963</v>
      </c>
      <c r="P59" s="6">
        <f>Table1[[#This Row],[sediment_depth_m]]+Table1[[#This Row],[wl_only_unsat]]</f>
        <v>0.33999999999999997</v>
      </c>
      <c r="Q59" s="6"/>
      <c r="R59" s="10">
        <v>0.29499999999999998</v>
      </c>
      <c r="S59" s="10">
        <v>0.53</v>
      </c>
      <c r="T59" s="6">
        <v>6.57</v>
      </c>
      <c r="U59" s="6">
        <v>6.79</v>
      </c>
      <c r="V59" s="6"/>
      <c r="W59" s="6"/>
      <c r="X59" s="6">
        <f>AVERAGE(Table1[[#This Row],[rep1 (mg/l)]:[rep4 (mg/l)]])</f>
        <v>6.68</v>
      </c>
      <c r="Y59" s="10">
        <v>24.9</v>
      </c>
      <c r="Z59" s="6">
        <v>90.3</v>
      </c>
      <c r="AA59" s="6">
        <v>83.2</v>
      </c>
      <c r="AB59" s="6"/>
      <c r="AC59" s="6"/>
      <c r="AD59" s="6">
        <f>AVERAGE(Table1[[#This Row],[rep1 (%)]:[rep4 (%)]])</f>
        <v>86.75</v>
      </c>
      <c r="AE59" s="10" t="s">
        <v>40</v>
      </c>
      <c r="AG59" s="6">
        <f>(Table1[[#This Row],[idoc_mgl]]-$X$37)/$X$37</f>
        <v>-0.13991416309012869</v>
      </c>
    </row>
    <row r="60" spans="1:33" x14ac:dyDescent="0.35">
      <c r="A60" s="6"/>
      <c r="B60" s="6" t="s">
        <v>36</v>
      </c>
      <c r="C60" s="6"/>
      <c r="D60" s="6"/>
      <c r="E60" s="9" t="s">
        <v>34</v>
      </c>
      <c r="F60" s="7"/>
      <c r="G60" s="8"/>
      <c r="H60" s="6"/>
      <c r="I60" s="6"/>
      <c r="J60" s="24">
        <v>3</v>
      </c>
      <c r="K60" s="6">
        <f>0.99-Table1[[#This Row],[H_m]]-0.03*(Table1[[#This Row],[dp_position]]-1)</f>
        <v>0.39999999999999997</v>
      </c>
      <c r="L60" s="6">
        <v>109.91200000000001</v>
      </c>
      <c r="M60" s="6">
        <f>Table1[[#This Row],[bed_elevation_dhhn]]-Table1[[#This Row],[sediment_depth_m]]</f>
        <v>109.512</v>
      </c>
      <c r="N60" s="6">
        <v>110.2953333</v>
      </c>
      <c r="O60" s="6">
        <f>Table1[[#This Row],[elevation_point1]]-Table1[[#This Row],[bed_elevation_dhhn]]+Table1[[#This Row],[sediment_depth_m]]</f>
        <v>0.78333329999998957</v>
      </c>
      <c r="P60" s="6">
        <f>Table1[[#This Row],[sediment_depth_m]]+Table1[[#This Row],[wl_only_unsat]]</f>
        <v>0.39999999999999997</v>
      </c>
      <c r="Q60" s="6"/>
      <c r="R60" s="10">
        <v>0.29499999999999998</v>
      </c>
      <c r="S60" s="10">
        <v>0.53</v>
      </c>
      <c r="T60" s="6">
        <v>5.85</v>
      </c>
      <c r="U60" s="6">
        <v>6.32</v>
      </c>
      <c r="V60" s="6">
        <v>6.94</v>
      </c>
      <c r="W60" s="6"/>
      <c r="X60" s="6">
        <f>AVERAGE(Table1[[#This Row],[rep1 (mg/l)]:[rep4 (mg/l)]])</f>
        <v>6.37</v>
      </c>
      <c r="Y60" s="10">
        <v>24.5</v>
      </c>
      <c r="Z60" s="6">
        <v>70.8</v>
      </c>
      <c r="AA60" s="6">
        <v>76.900000000000006</v>
      </c>
      <c r="AB60" s="6">
        <v>85.1</v>
      </c>
      <c r="AC60" s="6"/>
      <c r="AD60" s="6">
        <f>AVERAGE(Table1[[#This Row],[rep1 (%)]:[rep4 (%)]])</f>
        <v>77.599999999999994</v>
      </c>
      <c r="AE60" s="10" t="s">
        <v>40</v>
      </c>
      <c r="AG60" s="6">
        <f>(Table1[[#This Row],[idoc_mgl]]-$X$37)/$X$37</f>
        <v>-0.1798283261802574</v>
      </c>
    </row>
    <row r="61" spans="1:33" x14ac:dyDescent="0.35">
      <c r="A61" s="6"/>
      <c r="B61" s="6" t="s">
        <v>36</v>
      </c>
      <c r="C61" s="6"/>
      <c r="D61" s="6"/>
      <c r="E61" s="9" t="s">
        <v>34</v>
      </c>
      <c r="F61" s="7"/>
      <c r="G61" s="8"/>
      <c r="H61" s="6"/>
      <c r="I61" s="6"/>
      <c r="J61" s="24">
        <v>1</v>
      </c>
      <c r="K61" s="6">
        <f>0.99-Table1[[#This Row],[H_m]]-0.03*(Table1[[#This Row],[dp_position]]-1)</f>
        <v>0.45999999999999996</v>
      </c>
      <c r="L61" s="6">
        <v>109.91200000000001</v>
      </c>
      <c r="M61" s="6">
        <f>Table1[[#This Row],[bed_elevation_dhhn]]-Table1[[#This Row],[sediment_depth_m]]</f>
        <v>109.45200000000001</v>
      </c>
      <c r="N61" s="6">
        <v>110.2953333</v>
      </c>
      <c r="O61" s="6">
        <f>Table1[[#This Row],[elevation_point1]]-Table1[[#This Row],[bed_elevation_dhhn]]+Table1[[#This Row],[sediment_depth_m]]</f>
        <v>0.84333329999998963</v>
      </c>
      <c r="P61" s="6">
        <f>Table1[[#This Row],[sediment_depth_m]]+Table1[[#This Row],[wl_only_unsat]]</f>
        <v>0.45999999999999996</v>
      </c>
      <c r="Q61" s="6"/>
      <c r="R61" s="10">
        <v>0.29499999999999998</v>
      </c>
      <c r="S61" s="10">
        <v>0.53</v>
      </c>
      <c r="T61" s="6">
        <v>3.96</v>
      </c>
      <c r="U61" s="6">
        <v>4.3</v>
      </c>
      <c r="V61" s="6">
        <v>4.5199999999999996</v>
      </c>
      <c r="W61" s="6"/>
      <c r="X61" s="6">
        <f>AVERAGE(Table1[[#This Row],[rep1 (mg/l)]:[rep4 (mg/l)]])</f>
        <v>4.26</v>
      </c>
      <c r="Y61" s="10">
        <v>25.5</v>
      </c>
      <c r="Z61" s="6">
        <v>48.9</v>
      </c>
      <c r="AA61" s="6">
        <v>52.9</v>
      </c>
      <c r="AB61" s="6">
        <v>55.5</v>
      </c>
      <c r="AC61" s="6"/>
      <c r="AD61" s="6">
        <f>AVERAGE(Table1[[#This Row],[rep1 (%)]:[rep4 (%)]])</f>
        <v>52.433333333333337</v>
      </c>
      <c r="AE61" s="10" t="s">
        <v>40</v>
      </c>
      <c r="AG61" s="6">
        <f>(Table1[[#This Row],[idoc_mgl]]-$X$37)/$X$37</f>
        <v>-0.45150214592274673</v>
      </c>
    </row>
    <row r="62" spans="1:33" x14ac:dyDescent="0.35">
      <c r="A62" s="6"/>
      <c r="B62" s="6" t="s">
        <v>37</v>
      </c>
      <c r="C62" s="6"/>
      <c r="D62" s="6"/>
      <c r="E62" s="9" t="s">
        <v>34</v>
      </c>
      <c r="F62" s="7"/>
      <c r="G62" s="8"/>
      <c r="H62" s="6"/>
      <c r="I62" s="6"/>
      <c r="J62" s="24">
        <v>15</v>
      </c>
      <c r="K62" s="6">
        <f>0.99-Table1[[#This Row],[H_m]]-0.03*(Table1[[#This Row],[dp_position]]-1)</f>
        <v>2.9999999999999971E-2</v>
      </c>
      <c r="L62" s="6">
        <v>109.8383333</v>
      </c>
      <c r="M62" s="6">
        <f>Table1[[#This Row],[bed_elevation_dhhn]]-Table1[[#This Row],[sediment_depth_m]]</f>
        <v>109.8083333</v>
      </c>
      <c r="N62" s="6">
        <v>110.2953333</v>
      </c>
      <c r="O62" s="6">
        <f>Table1[[#This Row],[elevation_point1]]-Table1[[#This Row],[bed_elevation_dhhn]]+Table1[[#This Row],[sediment_depth_m]]</f>
        <v>0.4869999999999936</v>
      </c>
      <c r="P62" s="6">
        <f>Table1[[#This Row],[sediment_depth_m]]+Table1[[#This Row],[wl_only_unsat]]</f>
        <v>2.9999999999999971E-2</v>
      </c>
      <c r="Q62" s="6"/>
      <c r="R62" s="10">
        <v>0.42</v>
      </c>
      <c r="S62" s="10">
        <v>0.54</v>
      </c>
      <c r="T62" s="6">
        <v>7.79</v>
      </c>
      <c r="U62" s="6">
        <v>7.74</v>
      </c>
      <c r="V62" s="6">
        <v>7.64</v>
      </c>
      <c r="W62" s="6"/>
      <c r="X62" s="6">
        <f>AVERAGE(Table1[[#This Row],[rep1 (mg/l)]:[rep4 (mg/l)]])</f>
        <v>7.7233333333333336</v>
      </c>
      <c r="Y62" s="10">
        <v>24.2</v>
      </c>
      <c r="Z62" s="6">
        <v>93.9</v>
      </c>
      <c r="AA62" s="6">
        <v>93.5</v>
      </c>
      <c r="AB62" s="6">
        <v>92.6</v>
      </c>
      <c r="AC62" s="6"/>
      <c r="AD62" s="6">
        <f>AVERAGE(Table1[[#This Row],[rep1 (%)]:[rep4 (%)]])</f>
        <v>93.333333333333329</v>
      </c>
      <c r="AE62" s="10" t="s">
        <v>22</v>
      </c>
      <c r="AG62" s="6">
        <f>(Table1[[#This Row],[idoc_mgl]]-$X$37)/$X$37</f>
        <v>-5.579399141630745E-3</v>
      </c>
    </row>
    <row r="63" spans="1:33" x14ac:dyDescent="0.35">
      <c r="A63" s="6"/>
      <c r="B63" s="6" t="s">
        <v>37</v>
      </c>
      <c r="C63" s="6"/>
      <c r="D63" s="6"/>
      <c r="E63" s="9" t="s">
        <v>34</v>
      </c>
      <c r="F63" s="7"/>
      <c r="G63" s="8"/>
      <c r="H63" s="6"/>
      <c r="I63" s="6"/>
      <c r="J63" s="24">
        <v>13</v>
      </c>
      <c r="K63" s="6">
        <f>0.99-Table1[[#This Row],[H_m]]-0.03*(Table1[[#This Row],[dp_position]]-1)</f>
        <v>8.9999999999999969E-2</v>
      </c>
      <c r="L63" s="6">
        <v>109.8383333</v>
      </c>
      <c r="M63" s="6">
        <f>Table1[[#This Row],[bed_elevation_dhhn]]-Table1[[#This Row],[sediment_depth_m]]</f>
        <v>109.7483333</v>
      </c>
      <c r="N63" s="6">
        <v>110.2953333</v>
      </c>
      <c r="O63" s="6">
        <f>Table1[[#This Row],[elevation_point1]]-Table1[[#This Row],[bed_elevation_dhhn]]+Table1[[#This Row],[sediment_depth_m]]</f>
        <v>0.5469999999999936</v>
      </c>
      <c r="P63" s="6">
        <f>Table1[[#This Row],[sediment_depth_m]]+Table1[[#This Row],[wl_only_unsat]]</f>
        <v>8.9999999999999969E-2</v>
      </c>
      <c r="Q63" s="6"/>
      <c r="R63" s="10">
        <v>0.42</v>
      </c>
      <c r="S63" s="10">
        <v>0.54</v>
      </c>
      <c r="T63" s="6">
        <v>7.76</v>
      </c>
      <c r="U63" s="6">
        <v>7.7</v>
      </c>
      <c r="V63" s="6">
        <v>7.59</v>
      </c>
      <c r="W63" s="6"/>
      <c r="X63" s="6">
        <f>AVERAGE(Table1[[#This Row],[rep1 (mg/l)]:[rep4 (mg/l)]])</f>
        <v>7.6833333333333336</v>
      </c>
      <c r="Y63" s="10">
        <v>24.7</v>
      </c>
      <c r="Z63" s="6">
        <v>94.4</v>
      </c>
      <c r="AA63" s="6">
        <v>93.7</v>
      </c>
      <c r="AB63" s="6">
        <v>92.2</v>
      </c>
      <c r="AC63" s="6"/>
      <c r="AD63" s="6">
        <f>AVERAGE(Table1[[#This Row],[rep1 (%)]:[rep4 (%)]])</f>
        <v>93.433333333333337</v>
      </c>
      <c r="AE63" s="10" t="s">
        <v>22</v>
      </c>
      <c r="AG63" s="6">
        <f>(Table1[[#This Row],[idoc_mgl]]-$X$37)/$X$37</f>
        <v>-1.0729613733905428E-2</v>
      </c>
    </row>
    <row r="64" spans="1:33" x14ac:dyDescent="0.35">
      <c r="A64" s="6"/>
      <c r="B64" s="6" t="s">
        <v>37</v>
      </c>
      <c r="C64" s="6"/>
      <c r="D64" s="6"/>
      <c r="E64" s="9" t="s">
        <v>34</v>
      </c>
      <c r="F64" s="7"/>
      <c r="G64" s="8"/>
      <c r="H64" s="6"/>
      <c r="I64" s="6"/>
      <c r="J64" s="24">
        <v>11</v>
      </c>
      <c r="K64" s="6">
        <f>0.99-Table1[[#This Row],[H_m]]-0.03*(Table1[[#This Row],[dp_position]]-1)</f>
        <v>0.14999999999999997</v>
      </c>
      <c r="L64" s="6">
        <v>109.8383333</v>
      </c>
      <c r="M64" s="6">
        <f>Table1[[#This Row],[bed_elevation_dhhn]]-Table1[[#This Row],[sediment_depth_m]]</f>
        <v>109.6883333</v>
      </c>
      <c r="N64" s="6">
        <v>110.2953333</v>
      </c>
      <c r="O64" s="6">
        <f>Table1[[#This Row],[elevation_point1]]-Table1[[#This Row],[bed_elevation_dhhn]]+Table1[[#This Row],[sediment_depth_m]]</f>
        <v>0.60699999999999354</v>
      </c>
      <c r="P64" s="6">
        <f>Table1[[#This Row],[sediment_depth_m]]+Table1[[#This Row],[wl_only_unsat]]</f>
        <v>0.14999999999999997</v>
      </c>
      <c r="Q64" s="6"/>
      <c r="R64" s="10">
        <v>0.42</v>
      </c>
      <c r="S64" s="10">
        <v>0.54</v>
      </c>
      <c r="T64" s="6">
        <v>7.26</v>
      </c>
      <c r="U64" s="6">
        <v>7.32</v>
      </c>
      <c r="V64" s="6">
        <v>7.26</v>
      </c>
      <c r="W64" s="6"/>
      <c r="X64" s="6">
        <f>AVERAGE(Table1[[#This Row],[rep1 (mg/l)]:[rep4 (mg/l)]])</f>
        <v>7.28</v>
      </c>
      <c r="Y64" s="10">
        <v>24.9</v>
      </c>
      <c r="Z64" s="6">
        <v>88.6</v>
      </c>
      <c r="AA64" s="6">
        <v>89.2</v>
      </c>
      <c r="AB64" s="6">
        <v>88.6</v>
      </c>
      <c r="AC64" s="6"/>
      <c r="AD64" s="6">
        <f>AVERAGE(Table1[[#This Row],[rep1 (%)]:[rep4 (%)]])</f>
        <v>88.8</v>
      </c>
      <c r="AE64" s="10" t="s">
        <v>22</v>
      </c>
      <c r="AG64" s="6">
        <f>(Table1[[#This Row],[idoc_mgl]]-$X$37)/$X$37</f>
        <v>-6.2660944206008443E-2</v>
      </c>
    </row>
    <row r="65" spans="1:33" x14ac:dyDescent="0.35">
      <c r="A65" s="6"/>
      <c r="B65" s="6" t="s">
        <v>37</v>
      </c>
      <c r="C65" s="6"/>
      <c r="D65" s="6"/>
      <c r="E65" s="9" t="s">
        <v>34</v>
      </c>
      <c r="F65" s="7"/>
      <c r="G65" s="8"/>
      <c r="H65" s="6"/>
      <c r="I65" s="6"/>
      <c r="J65" s="24">
        <v>9</v>
      </c>
      <c r="K65" s="6">
        <f>0.99-Table1[[#This Row],[H_m]]-0.03*(Table1[[#This Row],[dp_position]]-1)</f>
        <v>0.20999999999999996</v>
      </c>
      <c r="L65" s="6">
        <v>109.8383333</v>
      </c>
      <c r="M65" s="6">
        <f>Table1[[#This Row],[bed_elevation_dhhn]]-Table1[[#This Row],[sediment_depth_m]]</f>
        <v>109.62833330000001</v>
      </c>
      <c r="N65" s="6">
        <v>110.2953333</v>
      </c>
      <c r="O65" s="6">
        <f>Table1[[#This Row],[elevation_point1]]-Table1[[#This Row],[bed_elevation_dhhn]]+Table1[[#This Row],[sediment_depth_m]]</f>
        <v>0.6669999999999936</v>
      </c>
      <c r="P65" s="6">
        <f>Table1[[#This Row],[sediment_depth_m]]+Table1[[#This Row],[wl_only_unsat]]</f>
        <v>0.20999999999999996</v>
      </c>
      <c r="Q65" s="6"/>
      <c r="R65" s="10">
        <v>0.42</v>
      </c>
      <c r="S65" s="10">
        <v>0.54</v>
      </c>
      <c r="T65" s="6">
        <v>7.06</v>
      </c>
      <c r="U65" s="6">
        <v>7.12</v>
      </c>
      <c r="V65" s="6">
        <v>7</v>
      </c>
      <c r="W65" s="6"/>
      <c r="X65" s="6">
        <f>AVERAGE(Table1[[#This Row],[rep1 (mg/l)]:[rep4 (mg/l)]])</f>
        <v>7.06</v>
      </c>
      <c r="Y65" s="10">
        <v>24.9</v>
      </c>
      <c r="Z65" s="6">
        <v>86.3</v>
      </c>
      <c r="AA65" s="6">
        <v>87.1</v>
      </c>
      <c r="AB65" s="6">
        <v>85.6</v>
      </c>
      <c r="AC65" s="6"/>
      <c r="AD65" s="6">
        <f>AVERAGE(Table1[[#This Row],[rep1 (%)]:[rep4 (%)]])</f>
        <v>86.333333333333329</v>
      </c>
      <c r="AE65" s="10" t="s">
        <v>22</v>
      </c>
      <c r="AG65" s="6">
        <f>(Table1[[#This Row],[idoc_mgl]]-$X$37)/$X$37</f>
        <v>-9.0987124463519253E-2</v>
      </c>
    </row>
    <row r="66" spans="1:33" x14ac:dyDescent="0.35">
      <c r="A66" s="6"/>
      <c r="B66" s="6" t="s">
        <v>37</v>
      </c>
      <c r="C66" s="6"/>
      <c r="D66" s="6"/>
      <c r="E66" s="9" t="s">
        <v>34</v>
      </c>
      <c r="F66" s="7"/>
      <c r="G66" s="8"/>
      <c r="H66" s="6"/>
      <c r="I66" s="6"/>
      <c r="J66" s="24">
        <v>7</v>
      </c>
      <c r="K66" s="6">
        <f>0.99-Table1[[#This Row],[H_m]]-0.03*(Table1[[#This Row],[dp_position]]-1)</f>
        <v>0.26999999999999996</v>
      </c>
      <c r="L66" s="6">
        <v>109.8383333</v>
      </c>
      <c r="M66" s="6">
        <f>Table1[[#This Row],[bed_elevation_dhhn]]-Table1[[#This Row],[sediment_depth_m]]</f>
        <v>109.56833330000001</v>
      </c>
      <c r="N66" s="6">
        <v>110.2953333</v>
      </c>
      <c r="O66" s="6">
        <f>Table1[[#This Row],[elevation_point1]]-Table1[[#This Row],[bed_elevation_dhhn]]+Table1[[#This Row],[sediment_depth_m]]</f>
        <v>0.72699999999999365</v>
      </c>
      <c r="P66" s="6">
        <f>Table1[[#This Row],[sediment_depth_m]]+Table1[[#This Row],[wl_only_unsat]]</f>
        <v>0.26999999999999996</v>
      </c>
      <c r="Q66" s="6"/>
      <c r="R66" s="10">
        <v>0.42</v>
      </c>
      <c r="S66" s="10">
        <v>0.54</v>
      </c>
      <c r="T66" s="6">
        <v>6.89</v>
      </c>
      <c r="U66" s="6">
        <v>6.84</v>
      </c>
      <c r="V66" s="6">
        <v>6.71</v>
      </c>
      <c r="W66" s="6"/>
      <c r="X66" s="6">
        <f>AVERAGE(Table1[[#This Row],[rep1 (mg/l)]:[rep4 (mg/l)]])</f>
        <v>6.8133333333333335</v>
      </c>
      <c r="Y66" s="10">
        <v>24.9</v>
      </c>
      <c r="Z66" s="6">
        <v>84.3</v>
      </c>
      <c r="AA66" s="6">
        <v>84</v>
      </c>
      <c r="AB66" s="6">
        <v>82</v>
      </c>
      <c r="AC66" s="6"/>
      <c r="AD66" s="6">
        <f>AVERAGE(Table1[[#This Row],[rep1 (%)]:[rep4 (%)]])</f>
        <v>83.433333333333337</v>
      </c>
      <c r="AE66" s="10" t="s">
        <v>22</v>
      </c>
      <c r="AG66" s="6">
        <f>(Table1[[#This Row],[idoc_mgl]]-$X$37)/$X$37</f>
        <v>-0.12274678111587971</v>
      </c>
    </row>
    <row r="67" spans="1:33" x14ac:dyDescent="0.35">
      <c r="A67" s="6"/>
      <c r="B67" s="6" t="s">
        <v>37</v>
      </c>
      <c r="C67" s="6"/>
      <c r="D67" s="6"/>
      <c r="E67" s="9" t="s">
        <v>34</v>
      </c>
      <c r="F67" s="7"/>
      <c r="G67" s="8"/>
      <c r="H67" s="6"/>
      <c r="I67" s="6"/>
      <c r="J67" s="24">
        <v>5</v>
      </c>
      <c r="K67" s="6">
        <f>0.99-Table1[[#This Row],[H_m]]-0.03*(Table1[[#This Row],[dp_position]]-1)</f>
        <v>0.32999999999999996</v>
      </c>
      <c r="L67" s="6">
        <v>109.8383333</v>
      </c>
      <c r="M67" s="6">
        <f>Table1[[#This Row],[bed_elevation_dhhn]]-Table1[[#This Row],[sediment_depth_m]]</f>
        <v>109.5083333</v>
      </c>
      <c r="N67" s="6">
        <v>110.2953333</v>
      </c>
      <c r="O67" s="6">
        <f>Table1[[#This Row],[elevation_point1]]-Table1[[#This Row],[bed_elevation_dhhn]]+Table1[[#This Row],[sediment_depth_m]]</f>
        <v>0.78699999999999359</v>
      </c>
      <c r="P67" s="6">
        <f>Table1[[#This Row],[sediment_depth_m]]+Table1[[#This Row],[wl_only_unsat]]</f>
        <v>0.32999999999999996</v>
      </c>
      <c r="Q67" s="6"/>
      <c r="R67" s="10">
        <v>0.42</v>
      </c>
      <c r="S67" s="10">
        <v>0.54</v>
      </c>
      <c r="T67" s="6">
        <v>6.52</v>
      </c>
      <c r="U67" s="6">
        <v>6.56</v>
      </c>
      <c r="V67" s="6">
        <v>6.57</v>
      </c>
      <c r="W67" s="6"/>
      <c r="X67" s="6">
        <f>AVERAGE(Table1[[#This Row],[rep1 (mg/l)]:[rep4 (mg/l)]])</f>
        <v>6.55</v>
      </c>
      <c r="Y67" s="10">
        <v>24.9</v>
      </c>
      <c r="Z67" s="6">
        <v>79.8</v>
      </c>
      <c r="AA67" s="6">
        <v>80.2</v>
      </c>
      <c r="AB67" s="6">
        <v>80.400000000000006</v>
      </c>
      <c r="AC67" s="6"/>
      <c r="AD67" s="6">
        <f>AVERAGE(Table1[[#This Row],[rep1 (%)]:[rep4 (%)]])</f>
        <v>80.13333333333334</v>
      </c>
      <c r="AE67" s="10" t="s">
        <v>22</v>
      </c>
      <c r="AG67" s="6">
        <f>(Table1[[#This Row],[idoc_mgl]]-$X$37)/$X$37</f>
        <v>-0.15665236051502138</v>
      </c>
    </row>
    <row r="68" spans="1:33" x14ac:dyDescent="0.35">
      <c r="A68" s="6"/>
      <c r="B68" s="6" t="s">
        <v>37</v>
      </c>
      <c r="C68" s="6"/>
      <c r="D68" s="6"/>
      <c r="E68" s="9" t="s">
        <v>34</v>
      </c>
      <c r="F68" s="7"/>
      <c r="G68" s="8"/>
      <c r="H68" s="6"/>
      <c r="I68" s="6"/>
      <c r="J68" s="24">
        <v>3</v>
      </c>
      <c r="K68" s="6">
        <f>0.99-Table1[[#This Row],[H_m]]-0.03*(Table1[[#This Row],[dp_position]]-1)</f>
        <v>0.38999999999999996</v>
      </c>
      <c r="L68" s="6">
        <v>109.8383333</v>
      </c>
      <c r="M68" s="6">
        <f>Table1[[#This Row],[bed_elevation_dhhn]]-Table1[[#This Row],[sediment_depth_m]]</f>
        <v>109.4483333</v>
      </c>
      <c r="N68" s="6">
        <v>110.2953333</v>
      </c>
      <c r="O68" s="6">
        <f>Table1[[#This Row],[elevation_point1]]-Table1[[#This Row],[bed_elevation_dhhn]]+Table1[[#This Row],[sediment_depth_m]]</f>
        <v>0.84699999999999354</v>
      </c>
      <c r="P68" s="6">
        <f>Table1[[#This Row],[sediment_depth_m]]+Table1[[#This Row],[wl_only_unsat]]</f>
        <v>0.38999999999999996</v>
      </c>
      <c r="Q68" s="6"/>
      <c r="R68" s="10">
        <v>0.42</v>
      </c>
      <c r="S68" s="10">
        <v>0.54</v>
      </c>
      <c r="T68" s="6">
        <v>6.55</v>
      </c>
      <c r="U68" s="6">
        <v>6.61</v>
      </c>
      <c r="V68" s="6">
        <v>6.61</v>
      </c>
      <c r="W68" s="6"/>
      <c r="X68" s="6">
        <f>AVERAGE(Table1[[#This Row],[rep1 (mg/l)]:[rep4 (mg/l)]])</f>
        <v>6.59</v>
      </c>
      <c r="Y68" s="10">
        <v>25</v>
      </c>
      <c r="Z68" s="6">
        <v>80.2</v>
      </c>
      <c r="AA68" s="6">
        <v>80.900000000000006</v>
      </c>
      <c r="AB68" s="6">
        <v>80.900000000000006</v>
      </c>
      <c r="AC68" s="6"/>
      <c r="AD68" s="6">
        <f>AVERAGE(Table1[[#This Row],[rep1 (%)]:[rep4 (%)]])</f>
        <v>80.666666666666671</v>
      </c>
      <c r="AE68" s="10" t="s">
        <v>22</v>
      </c>
      <c r="AG68" s="6">
        <f>(Table1[[#This Row],[idoc_mgl]]-$X$37)/$X$37</f>
        <v>-0.15150214592274669</v>
      </c>
    </row>
    <row r="69" spans="1:33" x14ac:dyDescent="0.35">
      <c r="A69" s="6"/>
      <c r="B69" s="6" t="s">
        <v>37</v>
      </c>
      <c r="C69" s="6"/>
      <c r="D69" s="6"/>
      <c r="E69" s="9" t="s">
        <v>34</v>
      </c>
      <c r="F69" s="7"/>
      <c r="G69" s="8"/>
      <c r="H69" s="6"/>
      <c r="I69" s="6"/>
      <c r="J69" s="24">
        <v>1</v>
      </c>
      <c r="K69" s="6">
        <f>0.99-Table1[[#This Row],[H_m]]-0.03*(Table1[[#This Row],[dp_position]]-1)</f>
        <v>0.44999999999999996</v>
      </c>
      <c r="L69" s="6">
        <v>109.8383333</v>
      </c>
      <c r="M69" s="6">
        <f>Table1[[#This Row],[bed_elevation_dhhn]]-Table1[[#This Row],[sediment_depth_m]]</f>
        <v>109.3883333</v>
      </c>
      <c r="N69" s="6">
        <v>110.2953333</v>
      </c>
      <c r="O69" s="6">
        <f>Table1[[#This Row],[elevation_point1]]-Table1[[#This Row],[bed_elevation_dhhn]]+Table1[[#This Row],[sediment_depth_m]]</f>
        <v>0.90699999999999359</v>
      </c>
      <c r="P69" s="6">
        <f>Table1[[#This Row],[sediment_depth_m]]+Table1[[#This Row],[wl_only_unsat]]</f>
        <v>0.44999999999999996</v>
      </c>
      <c r="Q69" s="6"/>
      <c r="R69" s="10">
        <v>0.42</v>
      </c>
      <c r="S69" s="10">
        <v>0.54</v>
      </c>
      <c r="T69" s="6">
        <v>5.65</v>
      </c>
      <c r="U69" s="6">
        <v>5.56</v>
      </c>
      <c r="V69" s="6">
        <v>5.62</v>
      </c>
      <c r="W69" s="6"/>
      <c r="X69" s="6">
        <f>AVERAGE(Table1[[#This Row],[rep1 (mg/l)]:[rep4 (mg/l)]])</f>
        <v>5.61</v>
      </c>
      <c r="Y69" s="10">
        <v>25.1</v>
      </c>
      <c r="Z69" s="6">
        <v>69.3</v>
      </c>
      <c r="AA69" s="6">
        <v>68</v>
      </c>
      <c r="AB69" s="6">
        <v>68.3</v>
      </c>
      <c r="AC69" s="6"/>
      <c r="AD69" s="6">
        <f>AVERAGE(Table1[[#This Row],[rep1 (%)]:[rep4 (%)]])</f>
        <v>68.533333333333346</v>
      </c>
      <c r="AE69" s="10" t="s">
        <v>22</v>
      </c>
      <c r="AG69" s="6">
        <f>(Table1[[#This Row],[idoc_mgl]]-$X$37)/$X$37</f>
        <v>-0.27768240343347628</v>
      </c>
    </row>
    <row r="70" spans="1:33" x14ac:dyDescent="0.35">
      <c r="A70" s="6"/>
      <c r="B70" s="6" t="s">
        <v>56</v>
      </c>
      <c r="C70" s="6"/>
      <c r="D70" s="6"/>
      <c r="E70" s="9" t="s">
        <v>45</v>
      </c>
      <c r="F70" s="7"/>
      <c r="G70" s="8"/>
      <c r="H70" s="6"/>
      <c r="I70" s="6"/>
      <c r="J70" s="24"/>
      <c r="K70" s="6">
        <v>-0.1</v>
      </c>
      <c r="L70" s="6"/>
      <c r="M70" s="6">
        <f>Table1[[#This Row],[bed_elevation_dhhn]]-Table1[[#This Row],[sediment_depth_m]]</f>
        <v>0.1</v>
      </c>
      <c r="N70" s="6"/>
      <c r="O70" s="6">
        <f>Table1[[#This Row],[elevation_point1]]-Table1[[#This Row],[bed_elevation_dhhn]]+Table1[[#This Row],[sediment_depth_m]]</f>
        <v>-0.1</v>
      </c>
      <c r="P70" s="6">
        <f>Table1[[#This Row],[sediment_depth_m]]+Table1[[#This Row],[wl_only_unsat]]</f>
        <v>-0.1</v>
      </c>
      <c r="Q70" s="6"/>
      <c r="T70" s="6">
        <v>8.8699999999999992</v>
      </c>
      <c r="U70" s="6">
        <v>9.02</v>
      </c>
      <c r="V70" s="6"/>
      <c r="W70" s="6"/>
      <c r="X70" s="6">
        <f>AVERAGE(Table1[[#This Row],[rep1 (mg/l)]:[rep4 (mg/l)]])</f>
        <v>8.9450000000000003</v>
      </c>
      <c r="Y70" s="10">
        <v>27.5</v>
      </c>
      <c r="Z70" s="6">
        <v>113.8</v>
      </c>
      <c r="AA70" s="6">
        <v>115.3</v>
      </c>
      <c r="AB70" s="6"/>
      <c r="AC70" s="6"/>
      <c r="AD70" s="6">
        <f>AVERAGE(Table1[[#This Row],[rep1 (%)]:[rep4 (%)]])</f>
        <v>114.55</v>
      </c>
      <c r="AG70" s="6"/>
    </row>
    <row r="71" spans="1:33" x14ac:dyDescent="0.35">
      <c r="A71" s="6"/>
      <c r="B71" s="6" t="s">
        <v>56</v>
      </c>
      <c r="C71" s="6"/>
      <c r="D71" s="6"/>
      <c r="E71" s="9" t="s">
        <v>45</v>
      </c>
      <c r="F71" s="7"/>
      <c r="G71" s="8"/>
      <c r="H71" s="6"/>
      <c r="I71" s="6"/>
      <c r="J71" s="24"/>
      <c r="K71" s="6">
        <v>-0.06</v>
      </c>
      <c r="L71" s="6"/>
      <c r="M71" s="6">
        <f>Table1[[#This Row],[bed_elevation_dhhn]]-Table1[[#This Row],[sediment_depth_m]]</f>
        <v>0.06</v>
      </c>
      <c r="N71" s="6"/>
      <c r="O71" s="6">
        <f>Table1[[#This Row],[elevation_point1]]-Table1[[#This Row],[bed_elevation_dhhn]]+Table1[[#This Row],[sediment_depth_m]]</f>
        <v>-0.06</v>
      </c>
      <c r="P71" s="6">
        <f>Table1[[#This Row],[sediment_depth_m]]+Table1[[#This Row],[wl_only_unsat]]</f>
        <v>-0.06</v>
      </c>
      <c r="Q71" s="6"/>
      <c r="T71" s="6">
        <v>8.8699999999999992</v>
      </c>
      <c r="U71" s="6">
        <v>9.02</v>
      </c>
      <c r="V71" s="6"/>
      <c r="W71" s="6"/>
      <c r="X71" s="6">
        <f>AVERAGE(Table1[[#This Row],[rep1 (mg/l)]:[rep4 (mg/l)]])</f>
        <v>8.9450000000000003</v>
      </c>
      <c r="Y71" s="10">
        <v>27.5</v>
      </c>
      <c r="Z71" s="6">
        <v>113.8</v>
      </c>
      <c r="AA71" s="6">
        <v>115.3</v>
      </c>
      <c r="AB71" s="6"/>
      <c r="AC71" s="6"/>
      <c r="AD71" s="6">
        <f>AVERAGE(Table1[[#This Row],[rep1 (%)]:[rep4 (%)]])</f>
        <v>114.55</v>
      </c>
      <c r="AG71" s="6"/>
    </row>
    <row r="72" spans="1:33" x14ac:dyDescent="0.35">
      <c r="A72" s="6"/>
      <c r="B72" s="6" t="s">
        <v>56</v>
      </c>
      <c r="C72" s="6"/>
      <c r="D72" s="6"/>
      <c r="E72" s="9" t="s">
        <v>45</v>
      </c>
      <c r="F72" s="7"/>
      <c r="G72" s="8"/>
      <c r="H72" s="6"/>
      <c r="I72" s="6"/>
      <c r="J72" s="24"/>
      <c r="K72" s="6">
        <v>-0.03</v>
      </c>
      <c r="L72" s="6"/>
      <c r="M72" s="6">
        <f>Table1[[#This Row],[bed_elevation_dhhn]]-Table1[[#This Row],[sediment_depth_m]]</f>
        <v>0.03</v>
      </c>
      <c r="N72" s="6"/>
      <c r="O72" s="6">
        <f>Table1[[#This Row],[elevation_point1]]-Table1[[#This Row],[bed_elevation_dhhn]]+Table1[[#This Row],[sediment_depth_m]]</f>
        <v>-0.03</v>
      </c>
      <c r="P72" s="6">
        <f>Table1[[#This Row],[sediment_depth_m]]+Table1[[#This Row],[wl_only_unsat]]</f>
        <v>-0.03</v>
      </c>
      <c r="Q72" s="6"/>
      <c r="T72" s="6">
        <v>8.8699999999999992</v>
      </c>
      <c r="U72" s="6">
        <v>9.02</v>
      </c>
      <c r="V72" s="6"/>
      <c r="W72" s="6"/>
      <c r="X72" s="6">
        <f>AVERAGE(Table1[[#This Row],[rep1 (mg/l)]:[rep4 (mg/l)]])</f>
        <v>8.9450000000000003</v>
      </c>
      <c r="Y72" s="10">
        <v>27.5</v>
      </c>
      <c r="Z72" s="6">
        <v>113.8</v>
      </c>
      <c r="AA72" s="6">
        <v>115.3</v>
      </c>
      <c r="AB72" s="6"/>
      <c r="AC72" s="6"/>
      <c r="AD72" s="6">
        <f>AVERAGE(Table1[[#This Row],[rep1 (%)]:[rep4 (%)]])</f>
        <v>114.55</v>
      </c>
      <c r="AG72" s="6"/>
    </row>
    <row r="73" spans="1:33" x14ac:dyDescent="0.35">
      <c r="A73" s="6"/>
      <c r="B73" s="6" t="s">
        <v>56</v>
      </c>
      <c r="C73" s="6"/>
      <c r="D73" s="6"/>
      <c r="E73" s="9" t="s">
        <v>45</v>
      </c>
      <c r="F73" s="7"/>
      <c r="G73" s="8"/>
      <c r="H73" s="6"/>
      <c r="I73" s="6"/>
      <c r="J73" s="24"/>
      <c r="K73" s="6">
        <v>0</v>
      </c>
      <c r="L73" s="6"/>
      <c r="M73" s="6">
        <f>Table1[[#This Row],[bed_elevation_dhhn]]-Table1[[#This Row],[sediment_depth_m]]</f>
        <v>0</v>
      </c>
      <c r="N73" s="6"/>
      <c r="O73" s="6">
        <f>Table1[[#This Row],[elevation_point1]]-Table1[[#This Row],[bed_elevation_dhhn]]+Table1[[#This Row],[sediment_depth_m]]</f>
        <v>0</v>
      </c>
      <c r="P73" s="6">
        <f>Table1[[#This Row],[sediment_depth_m]]+Table1[[#This Row],[wl_only_unsat]]</f>
        <v>0</v>
      </c>
      <c r="Q73" s="6"/>
      <c r="T73" s="6">
        <v>8.8699999999999992</v>
      </c>
      <c r="U73" s="6">
        <v>9.02</v>
      </c>
      <c r="V73" s="6"/>
      <c r="W73" s="6"/>
      <c r="X73" s="6">
        <f>AVERAGE(Table1[[#This Row],[rep1 (mg/l)]:[rep4 (mg/l)]])</f>
        <v>8.9450000000000003</v>
      </c>
      <c r="Y73" s="10">
        <v>27.5</v>
      </c>
      <c r="Z73" s="6">
        <v>113.8</v>
      </c>
      <c r="AA73" s="6">
        <v>115.3</v>
      </c>
      <c r="AB73" s="6"/>
      <c r="AC73" s="6"/>
      <c r="AD73" s="6">
        <f>AVERAGE(Table1[[#This Row],[rep1 (%)]:[rep4 (%)]])</f>
        <v>114.55</v>
      </c>
      <c r="AG73" s="6"/>
    </row>
    <row r="74" spans="1:33" x14ac:dyDescent="0.35">
      <c r="A74" s="6"/>
      <c r="B74" s="6" t="s">
        <v>41</v>
      </c>
      <c r="C74" s="6"/>
      <c r="D74" s="6"/>
      <c r="E74" s="6" t="s">
        <v>45</v>
      </c>
      <c r="F74" s="7"/>
      <c r="G74" s="8"/>
      <c r="H74" s="6"/>
      <c r="I74" s="6"/>
      <c r="J74" s="24">
        <v>5</v>
      </c>
      <c r="K74" s="6">
        <f>0.99-Table1[[#This Row],[H_m]]-0.03*(Table1[[#This Row],[dp_position]]-1)</f>
        <v>0.69000000000000006</v>
      </c>
      <c r="L74" s="6">
        <v>109.08199999999999</v>
      </c>
      <c r="M74" s="6">
        <f>Table1[[#This Row],[bed_elevation_dhhn]]-Table1[[#This Row],[sediment_depth_m]]</f>
        <v>108.392</v>
      </c>
      <c r="N74" s="6">
        <v>109.08199999999999</v>
      </c>
      <c r="O74" s="6">
        <f>Table1[[#This Row],[elevation_point1]]-Table1[[#This Row],[bed_elevation_dhhn]]+Table1[[#This Row],[sediment_depth_m]]</f>
        <v>0.69000000000000006</v>
      </c>
      <c r="P74" s="6">
        <f>Table1[[#This Row],[sediment_depth_m]]+Table1[[#This Row],[wl_only_unsat]]</f>
        <v>0.22316666700000404</v>
      </c>
      <c r="Q74">
        <v>-0.46683333299999602</v>
      </c>
      <c r="S74" s="10">
        <v>0.18</v>
      </c>
      <c r="T74" s="6">
        <v>1.55</v>
      </c>
      <c r="U74" s="6">
        <v>1.29</v>
      </c>
      <c r="V74" s="6">
        <v>1</v>
      </c>
      <c r="W74" s="6"/>
      <c r="X74" s="6">
        <f>AVERAGE(Table1[[#This Row],[rep1 (mg/l)]:[rep4 (mg/l)]])</f>
        <v>1.28</v>
      </c>
      <c r="Y74" s="10">
        <v>27.7</v>
      </c>
      <c r="Z74" s="6">
        <v>16.7</v>
      </c>
      <c r="AA74" s="6">
        <v>14.2</v>
      </c>
      <c r="AB74" s="6"/>
      <c r="AC74" s="6"/>
      <c r="AD74" s="6">
        <f>AVERAGE(Table1[[#This Row],[rep1 (%)]:[rep4 (%)]])</f>
        <v>15.45</v>
      </c>
      <c r="AE74" s="10" t="s">
        <v>18</v>
      </c>
      <c r="AG74" s="6">
        <f>(Table1[[#This Row],[idoc_mgl]]-$X$71)/$X$71</f>
        <v>-0.85690329793180542</v>
      </c>
    </row>
    <row r="75" spans="1:33" x14ac:dyDescent="0.35">
      <c r="A75" s="6"/>
      <c r="B75" s="6" t="s">
        <v>41</v>
      </c>
      <c r="C75" s="6"/>
      <c r="D75" s="6"/>
      <c r="E75" s="6" t="s">
        <v>45</v>
      </c>
      <c r="F75" s="7"/>
      <c r="G75" s="8"/>
      <c r="H75" s="6"/>
      <c r="I75" s="6"/>
      <c r="J75" s="24">
        <v>4</v>
      </c>
      <c r="K75" s="6">
        <f>0.99-Table1[[#This Row],[H_m]]-0.03*(Table1[[#This Row],[dp_position]]-1)</f>
        <v>0.72000000000000008</v>
      </c>
      <c r="L75" s="6">
        <v>109.08199999999999</v>
      </c>
      <c r="M75" s="6">
        <f>Table1[[#This Row],[bed_elevation_dhhn]]-Table1[[#This Row],[sediment_depth_m]]</f>
        <v>108.36199999999999</v>
      </c>
      <c r="N75" s="6">
        <v>109.08199999999999</v>
      </c>
      <c r="O75" s="6">
        <f>Table1[[#This Row],[elevation_point1]]-Table1[[#This Row],[bed_elevation_dhhn]]+Table1[[#This Row],[sediment_depth_m]]</f>
        <v>0.72000000000000008</v>
      </c>
      <c r="P75" s="6">
        <f>Table1[[#This Row],[sediment_depth_m]]+Table1[[#This Row],[wl_only_unsat]]</f>
        <v>0.25316666700000406</v>
      </c>
      <c r="Q75">
        <v>-0.46683333299999602</v>
      </c>
      <c r="S75" s="10">
        <v>0.18</v>
      </c>
      <c r="T75" s="6">
        <v>2.86</v>
      </c>
      <c r="U75" s="6">
        <v>2.0299999999999998</v>
      </c>
      <c r="V75" s="6">
        <v>1.8</v>
      </c>
      <c r="W75" s="6">
        <v>1.91</v>
      </c>
      <c r="X75" s="6">
        <f>AVERAGE(Table1[[#This Row],[rep1 (mg/l)]:[rep4 (mg/l)]])</f>
        <v>2.15</v>
      </c>
      <c r="Y75" s="10">
        <v>29.3</v>
      </c>
      <c r="Z75" s="6">
        <v>38</v>
      </c>
      <c r="AA75" s="6">
        <v>26.5</v>
      </c>
      <c r="AB75" s="6">
        <v>23.6</v>
      </c>
      <c r="AC75" s="6">
        <v>25.1</v>
      </c>
      <c r="AD75" s="6">
        <f>AVERAGE(Table1[[#This Row],[rep1 (%)]:[rep4 (%)]])</f>
        <v>28.299999999999997</v>
      </c>
      <c r="AE75" s="10" t="s">
        <v>18</v>
      </c>
      <c r="AG75" s="6">
        <f>(Table1[[#This Row],[idoc_mgl]]-$X$71)/$X$71</f>
        <v>-0.75964225824482945</v>
      </c>
    </row>
    <row r="76" spans="1:33" x14ac:dyDescent="0.35">
      <c r="A76" s="6"/>
      <c r="B76" s="6" t="s">
        <v>41</v>
      </c>
      <c r="C76" s="6"/>
      <c r="D76" s="6"/>
      <c r="E76" s="6" t="s">
        <v>45</v>
      </c>
      <c r="F76" s="7"/>
      <c r="G76" s="8"/>
      <c r="H76" s="6"/>
      <c r="I76" s="6"/>
      <c r="J76" s="24">
        <v>2</v>
      </c>
      <c r="K76" s="6">
        <f>0.99-Table1[[#This Row],[H_m]]-0.03*(Table1[[#This Row],[dp_position]]-1)</f>
        <v>0.78</v>
      </c>
      <c r="L76" s="6">
        <v>109.08199999999999</v>
      </c>
      <c r="M76" s="6">
        <f>Table1[[#This Row],[bed_elevation_dhhn]]-Table1[[#This Row],[sediment_depth_m]]</f>
        <v>108.30199999999999</v>
      </c>
      <c r="N76" s="6">
        <v>109.08199999999999</v>
      </c>
      <c r="O76" s="6">
        <f>Table1[[#This Row],[elevation_point1]]-Table1[[#This Row],[bed_elevation_dhhn]]+Table1[[#This Row],[sediment_depth_m]]</f>
        <v>0.78</v>
      </c>
      <c r="P76" s="6">
        <f>Table1[[#This Row],[sediment_depth_m]]+Table1[[#This Row],[wl_only_unsat]]</f>
        <v>0.31316666700000401</v>
      </c>
      <c r="Q76">
        <v>-0.46683333299999602</v>
      </c>
      <c r="S76" s="10">
        <v>0.18</v>
      </c>
      <c r="T76" s="6">
        <v>1.52</v>
      </c>
      <c r="U76" s="6"/>
      <c r="V76" s="6"/>
      <c r="W76" s="6"/>
      <c r="X76" s="6">
        <f>AVERAGE(Table1[[#This Row],[rep1 (mg/l)]:[rep4 (mg/l)]])</f>
        <v>1.52</v>
      </c>
      <c r="Y76" s="10">
        <v>29.2</v>
      </c>
      <c r="Z76" s="6">
        <v>24</v>
      </c>
      <c r="AA76" s="6"/>
      <c r="AB76" s="6"/>
      <c r="AC76" s="6"/>
      <c r="AD76" s="6">
        <f>AVERAGE(Table1[[#This Row],[rep1 (%)]:[rep4 (%)]])</f>
        <v>24</v>
      </c>
      <c r="AE76" s="10" t="s">
        <v>18</v>
      </c>
      <c r="AG76" s="6">
        <f>(Table1[[#This Row],[idoc_mgl]]-$X$71)/$X$71</f>
        <v>-0.8300726662940191</v>
      </c>
    </row>
    <row r="77" spans="1:33" x14ac:dyDescent="0.35">
      <c r="A77" s="6"/>
      <c r="B77" s="6" t="s">
        <v>41</v>
      </c>
      <c r="C77" s="6"/>
      <c r="D77" s="6"/>
      <c r="E77" s="6" t="s">
        <v>45</v>
      </c>
      <c r="F77" s="7"/>
      <c r="G77" s="8"/>
      <c r="H77" s="6"/>
      <c r="I77" s="6"/>
      <c r="J77" s="24">
        <v>1</v>
      </c>
      <c r="K77" s="6">
        <f>0.99-Table1[[#This Row],[H_m]]-0.03*(Table1[[#This Row],[dp_position]]-1)</f>
        <v>0.81</v>
      </c>
      <c r="L77" s="6">
        <v>109.08199999999999</v>
      </c>
      <c r="M77" s="6">
        <f>Table1[[#This Row],[bed_elevation_dhhn]]-Table1[[#This Row],[sediment_depth_m]]</f>
        <v>108.27199999999999</v>
      </c>
      <c r="N77" s="6">
        <v>109.08199999999999</v>
      </c>
      <c r="O77" s="6">
        <f>Table1[[#This Row],[elevation_point1]]-Table1[[#This Row],[bed_elevation_dhhn]]+Table1[[#This Row],[sediment_depth_m]]</f>
        <v>0.81</v>
      </c>
      <c r="P77" s="6">
        <f>Table1[[#This Row],[sediment_depth_m]]+Table1[[#This Row],[wl_only_unsat]]</f>
        <v>0.34316666700000403</v>
      </c>
      <c r="Q77">
        <v>-0.46683333299999602</v>
      </c>
      <c r="S77" s="10">
        <v>0.18</v>
      </c>
      <c r="T77" s="6">
        <v>2.61</v>
      </c>
      <c r="U77" s="6"/>
      <c r="V77" s="6"/>
      <c r="W77" s="6"/>
      <c r="X77" s="6">
        <f>AVERAGE(Table1[[#This Row],[rep1 (mg/l)]:[rep4 (mg/l)]])</f>
        <v>2.61</v>
      </c>
      <c r="Y77" s="10">
        <v>29.4</v>
      </c>
      <c r="Z77" s="6">
        <v>34.799999999999997</v>
      </c>
      <c r="AA77" s="6"/>
      <c r="AB77" s="6"/>
      <c r="AC77" s="6"/>
      <c r="AD77" s="6">
        <f>AVERAGE(Table1[[#This Row],[rep1 (%)]:[rep4 (%)]])</f>
        <v>34.799999999999997</v>
      </c>
      <c r="AE77" s="10" t="s">
        <v>18</v>
      </c>
      <c r="AG77" s="6">
        <f>(Table1[[#This Row],[idoc_mgl]]-$X$71)/$X$71</f>
        <v>-0.7082168809390722</v>
      </c>
    </row>
    <row r="78" spans="1:33" x14ac:dyDescent="0.35">
      <c r="A78" s="6"/>
      <c r="B78" s="6" t="s">
        <v>42</v>
      </c>
      <c r="C78" s="6"/>
      <c r="D78" s="6"/>
      <c r="E78" s="6" t="s">
        <v>45</v>
      </c>
      <c r="F78" s="7"/>
      <c r="G78" s="8"/>
      <c r="H78" s="6"/>
      <c r="I78" s="6"/>
      <c r="J78" s="24">
        <v>15</v>
      </c>
      <c r="K78" s="6">
        <f>0.99-Table1[[#This Row],[H_m]]-0.03*(Table1[[#This Row],[dp_position]]-1)</f>
        <v>1.9999999999999962E-2</v>
      </c>
      <c r="L78" s="6">
        <v>108.76300000000001</v>
      </c>
      <c r="M78" s="6">
        <f>Table1[[#This Row],[bed_elevation_dhhn]]-Table1[[#This Row],[sediment_depth_m]]</f>
        <v>108.74300000000001</v>
      </c>
      <c r="N78" s="6">
        <v>109.08199999999999</v>
      </c>
      <c r="O78" s="6">
        <f>Table1[[#This Row],[elevation_point1]]-Table1[[#This Row],[bed_elevation_dhhn]]+Table1[[#This Row],[sediment_depth_m]]</f>
        <v>0.33899999999998837</v>
      </c>
      <c r="P78" s="6">
        <f>Table1[[#This Row],[sediment_depth_m]]+Table1[[#This Row],[wl_only_unsat]]</f>
        <v>1.9999999999999962E-2</v>
      </c>
      <c r="Q78"/>
      <c r="R78">
        <v>0.04</v>
      </c>
      <c r="S78" s="10">
        <v>0.55000000000000004</v>
      </c>
      <c r="T78" s="6">
        <v>8.5</v>
      </c>
      <c r="U78" s="6">
        <v>8.6999999999999993</v>
      </c>
      <c r="V78" s="6"/>
      <c r="W78" s="6"/>
      <c r="X78" s="6">
        <f>AVERAGE(Table1[[#This Row],[rep1 (mg/l)]:[rep4 (mg/l)]])</f>
        <v>8.6</v>
      </c>
      <c r="Y78" s="10">
        <v>27.3</v>
      </c>
      <c r="Z78" s="6">
        <v>109</v>
      </c>
      <c r="AA78" s="6">
        <v>110.8</v>
      </c>
      <c r="AB78" s="6"/>
      <c r="AC78" s="6"/>
      <c r="AD78" s="6">
        <f>AVERAGE(Table1[[#This Row],[rep1 (%)]:[rep4 (%)]])</f>
        <v>109.9</v>
      </c>
      <c r="AE78" s="10" t="s">
        <v>39</v>
      </c>
      <c r="AG78" s="6">
        <f>(Table1[[#This Row],[idoc_mgl]]-$X$71)/$X$71</f>
        <v>-3.8569032979318123E-2</v>
      </c>
    </row>
    <row r="79" spans="1:33" x14ac:dyDescent="0.35">
      <c r="A79" s="6"/>
      <c r="B79" s="6" t="s">
        <v>42</v>
      </c>
      <c r="C79" s="6"/>
      <c r="D79" s="6"/>
      <c r="E79" s="6" t="s">
        <v>45</v>
      </c>
      <c r="F79" s="7"/>
      <c r="G79" s="8"/>
      <c r="H79" s="6"/>
      <c r="I79" s="6"/>
      <c r="J79" s="24">
        <v>13</v>
      </c>
      <c r="K79" s="6">
        <f>0.99-Table1[[#This Row],[H_m]]-0.03*(Table1[[#This Row],[dp_position]]-1)</f>
        <v>7.999999999999996E-2</v>
      </c>
      <c r="L79" s="6">
        <v>108.76300000000001</v>
      </c>
      <c r="M79" s="6">
        <f>Table1[[#This Row],[bed_elevation_dhhn]]-Table1[[#This Row],[sediment_depth_m]]</f>
        <v>108.68300000000001</v>
      </c>
      <c r="N79" s="6">
        <v>109.08199999999999</v>
      </c>
      <c r="O79" s="6">
        <f>Table1[[#This Row],[elevation_point1]]-Table1[[#This Row],[bed_elevation_dhhn]]+Table1[[#This Row],[sediment_depth_m]]</f>
        <v>0.39899999999998836</v>
      </c>
      <c r="P79" s="6">
        <f>Table1[[#This Row],[sediment_depth_m]]+Table1[[#This Row],[wl_only_unsat]]</f>
        <v>7.999999999999996E-2</v>
      </c>
      <c r="Q79" s="6"/>
      <c r="R79">
        <v>0.04</v>
      </c>
      <c r="S79" s="10">
        <v>0.55000000000000004</v>
      </c>
      <c r="T79" s="6">
        <v>8.5</v>
      </c>
      <c r="U79" s="6">
        <v>8.56</v>
      </c>
      <c r="V79" s="6"/>
      <c r="W79" s="6"/>
      <c r="X79" s="6">
        <f>AVERAGE(Table1[[#This Row],[rep1 (mg/l)]:[rep4 (mg/l)]])</f>
        <v>8.5300000000000011</v>
      </c>
      <c r="Y79" s="10">
        <v>26.9</v>
      </c>
      <c r="Z79" s="6">
        <v>108.3</v>
      </c>
      <c r="AA79" s="6">
        <v>108.8</v>
      </c>
      <c r="AB79" s="6"/>
      <c r="AC79" s="6"/>
      <c r="AD79" s="6">
        <f>AVERAGE(Table1[[#This Row],[rep1 (%)]:[rep4 (%)]])</f>
        <v>108.55</v>
      </c>
      <c r="AE79" s="10" t="s">
        <v>39</v>
      </c>
      <c r="AG79" s="6">
        <f>(Table1[[#This Row],[idoc_mgl]]-$X$71)/$X$71</f>
        <v>-4.6394633873672347E-2</v>
      </c>
    </row>
    <row r="80" spans="1:33" x14ac:dyDescent="0.35">
      <c r="A80" s="6"/>
      <c r="B80" s="6" t="s">
        <v>42</v>
      </c>
      <c r="C80" s="6"/>
      <c r="D80" s="6"/>
      <c r="E80" s="6" t="s">
        <v>45</v>
      </c>
      <c r="F80" s="7"/>
      <c r="G80" s="8"/>
      <c r="H80" s="6"/>
      <c r="I80" s="6"/>
      <c r="J80" s="24">
        <v>11</v>
      </c>
      <c r="K80" s="6">
        <f>0.99-Table1[[#This Row],[H_m]]-0.03*(Table1[[#This Row],[dp_position]]-1)</f>
        <v>0.13999999999999996</v>
      </c>
      <c r="L80" s="6">
        <v>108.76300000000001</v>
      </c>
      <c r="M80" s="6">
        <f>Table1[[#This Row],[bed_elevation_dhhn]]-Table1[[#This Row],[sediment_depth_m]]</f>
        <v>108.623</v>
      </c>
      <c r="N80" s="6">
        <v>109.08199999999999</v>
      </c>
      <c r="O80" s="6">
        <f>Table1[[#This Row],[elevation_point1]]-Table1[[#This Row],[bed_elevation_dhhn]]+Table1[[#This Row],[sediment_depth_m]]</f>
        <v>0.45899999999998836</v>
      </c>
      <c r="P80" s="6">
        <f>Table1[[#This Row],[sediment_depth_m]]+Table1[[#This Row],[wl_only_unsat]]</f>
        <v>0.13999999999999996</v>
      </c>
      <c r="Q80" s="6"/>
      <c r="R80">
        <v>0.04</v>
      </c>
      <c r="S80" s="10">
        <v>0.55000000000000004</v>
      </c>
      <c r="T80" s="6">
        <v>7.47</v>
      </c>
      <c r="U80" s="6">
        <v>7.55</v>
      </c>
      <c r="V80" s="6"/>
      <c r="W80" s="6"/>
      <c r="X80" s="6">
        <f>AVERAGE(Table1[[#This Row],[rep1 (mg/l)]:[rep4 (mg/l)]])</f>
        <v>7.51</v>
      </c>
      <c r="Y80" s="10">
        <v>27.9</v>
      </c>
      <c r="Z80" s="6">
        <v>96.9</v>
      </c>
      <c r="AA80" s="6">
        <v>96.7</v>
      </c>
      <c r="AB80" s="6"/>
      <c r="AC80" s="6"/>
      <c r="AD80" s="6">
        <f>AVERAGE(Table1[[#This Row],[rep1 (%)]:[rep4 (%)]])</f>
        <v>96.800000000000011</v>
      </c>
      <c r="AE80" s="10" t="s">
        <v>39</v>
      </c>
      <c r="AG80" s="6">
        <f>(Table1[[#This Row],[idoc_mgl]]-$X$71)/$X$71</f>
        <v>-0.160424818334265</v>
      </c>
    </row>
    <row r="81" spans="1:33" x14ac:dyDescent="0.35">
      <c r="A81" s="6"/>
      <c r="B81" s="6" t="s">
        <v>42</v>
      </c>
      <c r="C81" s="6"/>
      <c r="D81" s="6"/>
      <c r="E81" s="6" t="s">
        <v>45</v>
      </c>
      <c r="F81" s="7"/>
      <c r="G81" s="8"/>
      <c r="H81" s="6"/>
      <c r="I81" s="6"/>
      <c r="J81" s="24">
        <v>9</v>
      </c>
      <c r="K81" s="6">
        <f>0.99-Table1[[#This Row],[H_m]]-0.03*(Table1[[#This Row],[dp_position]]-1)</f>
        <v>0.19999999999999996</v>
      </c>
      <c r="L81" s="6">
        <v>108.76300000000001</v>
      </c>
      <c r="M81" s="6">
        <f>Table1[[#This Row],[bed_elevation_dhhn]]-Table1[[#This Row],[sediment_depth_m]]</f>
        <v>108.563</v>
      </c>
      <c r="N81" s="6">
        <v>109.08199999999999</v>
      </c>
      <c r="O81" s="6">
        <f>Table1[[#This Row],[elevation_point1]]-Table1[[#This Row],[bed_elevation_dhhn]]+Table1[[#This Row],[sediment_depth_m]]</f>
        <v>0.51899999999998836</v>
      </c>
      <c r="P81" s="6">
        <f>Table1[[#This Row],[sediment_depth_m]]+Table1[[#This Row],[wl_only_unsat]]</f>
        <v>0.19999999999999996</v>
      </c>
      <c r="Q81" s="6"/>
      <c r="R81">
        <v>0.04</v>
      </c>
      <c r="S81" s="10">
        <v>0.55000000000000004</v>
      </c>
      <c r="T81" s="6">
        <v>5.61</v>
      </c>
      <c r="U81" s="6">
        <v>5.16</v>
      </c>
      <c r="V81" s="6">
        <v>5.07</v>
      </c>
      <c r="W81" s="6"/>
      <c r="X81" s="6">
        <f>AVERAGE(Table1[[#This Row],[rep1 (mg/l)]:[rep4 (mg/l)]])</f>
        <v>5.28</v>
      </c>
      <c r="Y81" s="10">
        <v>27</v>
      </c>
      <c r="Z81" s="6">
        <v>71.7</v>
      </c>
      <c r="AA81" s="6">
        <v>66.099999999999994</v>
      </c>
      <c r="AB81" s="6">
        <v>64.900000000000006</v>
      </c>
      <c r="AC81" s="6"/>
      <c r="AD81" s="6">
        <f>AVERAGE(Table1[[#This Row],[rep1 (%)]:[rep4 (%)]])</f>
        <v>67.566666666666677</v>
      </c>
      <c r="AE81" s="10" t="s">
        <v>39</v>
      </c>
      <c r="AG81" s="6">
        <f>(Table1[[#This Row],[idoc_mgl]]-$X$71)/$X$71</f>
        <v>-0.40972610396869757</v>
      </c>
    </row>
    <row r="82" spans="1:33" x14ac:dyDescent="0.35">
      <c r="A82" s="6"/>
      <c r="B82" s="6" t="s">
        <v>42</v>
      </c>
      <c r="C82" s="6"/>
      <c r="D82" s="6"/>
      <c r="E82" s="6" t="s">
        <v>45</v>
      </c>
      <c r="F82" s="7"/>
      <c r="G82" s="8"/>
      <c r="H82" s="6"/>
      <c r="I82" s="6"/>
      <c r="J82" s="24">
        <v>7</v>
      </c>
      <c r="K82" s="6">
        <f>0.99-Table1[[#This Row],[H_m]]-0.03*(Table1[[#This Row],[dp_position]]-1)</f>
        <v>0.25999999999999995</v>
      </c>
      <c r="L82" s="6">
        <v>108.76300000000001</v>
      </c>
      <c r="M82" s="6">
        <f>Table1[[#This Row],[bed_elevation_dhhn]]-Table1[[#This Row],[sediment_depth_m]]</f>
        <v>108.503</v>
      </c>
      <c r="N82" s="6">
        <v>109.08199999999999</v>
      </c>
      <c r="O82" s="6">
        <f>Table1[[#This Row],[elevation_point1]]-Table1[[#This Row],[bed_elevation_dhhn]]+Table1[[#This Row],[sediment_depth_m]]</f>
        <v>0.57899999999998841</v>
      </c>
      <c r="P82" s="6">
        <f>Table1[[#This Row],[sediment_depth_m]]+Table1[[#This Row],[wl_only_unsat]]</f>
        <v>0.25999999999999995</v>
      </c>
      <c r="Q82" s="6"/>
      <c r="R82">
        <v>0.04</v>
      </c>
      <c r="S82" s="10">
        <v>0.55000000000000004</v>
      </c>
      <c r="T82" s="6">
        <v>4.3</v>
      </c>
      <c r="U82" s="6">
        <v>4.8</v>
      </c>
      <c r="V82" s="6">
        <v>4.63</v>
      </c>
      <c r="W82" s="6"/>
      <c r="X82" s="6">
        <f>AVERAGE(Table1[[#This Row],[rep1 (mg/l)]:[rep4 (mg/l)]])</f>
        <v>4.5766666666666671</v>
      </c>
      <c r="Y82" s="10">
        <v>26.7</v>
      </c>
      <c r="Z82" s="6">
        <v>54.7</v>
      </c>
      <c r="AA82" s="6">
        <v>61.2</v>
      </c>
      <c r="AB82" s="6">
        <v>58.9</v>
      </c>
      <c r="AC82" s="6"/>
      <c r="AD82" s="6">
        <f>AVERAGE(Table1[[#This Row],[rep1 (%)]:[rep4 (%)]])</f>
        <v>58.266666666666673</v>
      </c>
      <c r="AE82" s="10" t="s">
        <v>39</v>
      </c>
      <c r="AG82" s="6">
        <f>(Table1[[#This Row],[idoc_mgl]]-$X$71)/$X$71</f>
        <v>-0.48835476057387739</v>
      </c>
    </row>
    <row r="83" spans="1:33" x14ac:dyDescent="0.35">
      <c r="A83" s="6"/>
      <c r="B83" s="6" t="s">
        <v>42</v>
      </c>
      <c r="C83" s="6"/>
      <c r="D83" s="6"/>
      <c r="E83" s="6" t="s">
        <v>45</v>
      </c>
      <c r="F83" s="7"/>
      <c r="G83" s="8"/>
      <c r="H83" s="6"/>
      <c r="I83" s="6"/>
      <c r="J83" s="24">
        <v>5</v>
      </c>
      <c r="K83" s="6">
        <f>0.99-Table1[[#This Row],[H_m]]-0.03*(Table1[[#This Row],[dp_position]]-1)</f>
        <v>0.31999999999999995</v>
      </c>
      <c r="L83" s="6">
        <v>108.76300000000001</v>
      </c>
      <c r="M83" s="6">
        <f>Table1[[#This Row],[bed_elevation_dhhn]]-Table1[[#This Row],[sediment_depth_m]]</f>
        <v>108.44300000000001</v>
      </c>
      <c r="N83" s="6">
        <v>109.08199999999999</v>
      </c>
      <c r="O83" s="6">
        <f>Table1[[#This Row],[elevation_point1]]-Table1[[#This Row],[bed_elevation_dhhn]]+Table1[[#This Row],[sediment_depth_m]]</f>
        <v>0.63899999999998836</v>
      </c>
      <c r="P83" s="6">
        <f>Table1[[#This Row],[sediment_depth_m]]+Table1[[#This Row],[wl_only_unsat]]</f>
        <v>0.31999999999999995</v>
      </c>
      <c r="Q83" s="6"/>
      <c r="R83">
        <v>0.04</v>
      </c>
      <c r="S83" s="10">
        <v>0.55000000000000004</v>
      </c>
      <c r="T83" s="6">
        <v>5.63</v>
      </c>
      <c r="U83" s="6">
        <v>5.77</v>
      </c>
      <c r="V83" s="6"/>
      <c r="W83" s="6"/>
      <c r="X83" s="6">
        <f>AVERAGE(Table1[[#This Row],[rep1 (mg/l)]:[rep4 (mg/l)]])</f>
        <v>5.6999999999999993</v>
      </c>
      <c r="Y83" s="10">
        <v>26.7</v>
      </c>
      <c r="Z83" s="6">
        <v>71.5</v>
      </c>
      <c r="AA83" s="6">
        <v>73.400000000000006</v>
      </c>
      <c r="AB83" s="6"/>
      <c r="AC83" s="6"/>
      <c r="AD83" s="6">
        <f>AVERAGE(Table1[[#This Row],[rep1 (%)]:[rep4 (%)]])</f>
        <v>72.45</v>
      </c>
      <c r="AE83" s="10" t="s">
        <v>39</v>
      </c>
      <c r="AG83" s="6">
        <f>(Table1[[#This Row],[idoc_mgl]]-$X$71)/$X$71</f>
        <v>-0.36277249860257138</v>
      </c>
    </row>
    <row r="84" spans="1:33" x14ac:dyDescent="0.35">
      <c r="A84" s="6"/>
      <c r="B84" s="6" t="s">
        <v>42</v>
      </c>
      <c r="C84" s="6"/>
      <c r="D84" s="6"/>
      <c r="E84" s="6" t="s">
        <v>45</v>
      </c>
      <c r="F84" s="7"/>
      <c r="G84" s="8"/>
      <c r="H84" s="6"/>
      <c r="I84" s="6"/>
      <c r="J84" s="24">
        <v>3</v>
      </c>
      <c r="K84" s="6">
        <f>0.99-Table1[[#This Row],[H_m]]-0.03*(Table1[[#This Row],[dp_position]]-1)</f>
        <v>0.37999999999999995</v>
      </c>
      <c r="L84" s="6">
        <v>108.76300000000001</v>
      </c>
      <c r="M84" s="6">
        <f>Table1[[#This Row],[bed_elevation_dhhn]]-Table1[[#This Row],[sediment_depth_m]]</f>
        <v>108.38300000000001</v>
      </c>
      <c r="N84" s="6">
        <v>109.08199999999999</v>
      </c>
      <c r="O84" s="6">
        <f>Table1[[#This Row],[elevation_point1]]-Table1[[#This Row],[bed_elevation_dhhn]]+Table1[[#This Row],[sediment_depth_m]]</f>
        <v>0.6989999999999883</v>
      </c>
      <c r="P84" s="6">
        <f>Table1[[#This Row],[sediment_depth_m]]+Table1[[#This Row],[wl_only_unsat]]</f>
        <v>0.37999999999999995</v>
      </c>
      <c r="Q84" s="6"/>
      <c r="R84">
        <v>0.04</v>
      </c>
      <c r="S84" s="10">
        <v>0.55000000000000004</v>
      </c>
      <c r="T84" s="6">
        <v>7.38</v>
      </c>
      <c r="U84" s="6">
        <v>7.93</v>
      </c>
      <c r="V84" s="6">
        <v>8.16</v>
      </c>
      <c r="W84" s="6"/>
      <c r="X84" s="6">
        <f>AVERAGE(Table1[[#This Row],[rep1 (mg/l)]:[rep4 (mg/l)]])</f>
        <v>7.8233333333333333</v>
      </c>
      <c r="Y84" s="10">
        <v>27.1</v>
      </c>
      <c r="Z84" s="6">
        <v>94.4</v>
      </c>
      <c r="AA84" s="6">
        <v>101.3</v>
      </c>
      <c r="AB84" s="6">
        <v>103.6</v>
      </c>
      <c r="AC84" s="6"/>
      <c r="AD84" s="6">
        <f>AVERAGE(Table1[[#This Row],[rep1 (%)]:[rep4 (%)]])</f>
        <v>99.766666666666652</v>
      </c>
      <c r="AE84" s="10" t="s">
        <v>39</v>
      </c>
      <c r="AG84" s="6">
        <f>(Table1[[#This Row],[idoc_mgl]]-$X$71)/$X$71</f>
        <v>-0.12539593814048822</v>
      </c>
    </row>
    <row r="85" spans="1:33" x14ac:dyDescent="0.35">
      <c r="A85" s="6"/>
      <c r="B85" s="6" t="s">
        <v>42</v>
      </c>
      <c r="C85" s="6"/>
      <c r="D85" s="6"/>
      <c r="E85" s="6" t="s">
        <v>45</v>
      </c>
      <c r="F85" s="7"/>
      <c r="G85" s="8"/>
      <c r="H85" s="6"/>
      <c r="I85" s="6"/>
      <c r="J85" s="24">
        <v>1</v>
      </c>
      <c r="K85" s="6">
        <f>0.99-Table1[[#This Row],[H_m]]-0.03*(Table1[[#This Row],[dp_position]]-1)</f>
        <v>0.43999999999999995</v>
      </c>
      <c r="L85" s="6">
        <v>108.76300000000001</v>
      </c>
      <c r="M85" s="6">
        <f>Table1[[#This Row],[bed_elevation_dhhn]]-Table1[[#This Row],[sediment_depth_m]]</f>
        <v>108.32300000000001</v>
      </c>
      <c r="N85" s="6">
        <v>109.08199999999999</v>
      </c>
      <c r="O85" s="6">
        <f>Table1[[#This Row],[elevation_point1]]-Table1[[#This Row],[bed_elevation_dhhn]]+Table1[[#This Row],[sediment_depth_m]]</f>
        <v>0.75899999999998835</v>
      </c>
      <c r="P85" s="6">
        <f>Table1[[#This Row],[sediment_depth_m]]+Table1[[#This Row],[wl_only_unsat]]</f>
        <v>0.43999999999999995</v>
      </c>
      <c r="Q85" s="6"/>
      <c r="R85">
        <v>0.04</v>
      </c>
      <c r="S85" s="10">
        <v>0.55000000000000004</v>
      </c>
      <c r="T85" s="6">
        <v>8.16</v>
      </c>
      <c r="U85" s="6">
        <v>8.3000000000000007</v>
      </c>
      <c r="V85" s="6"/>
      <c r="W85" s="6"/>
      <c r="X85" s="6">
        <f>AVERAGE(Table1[[#This Row],[rep1 (mg/l)]:[rep4 (mg/l)]])</f>
        <v>8.23</v>
      </c>
      <c r="Y85" s="10">
        <v>27</v>
      </c>
      <c r="Z85" s="6">
        <v>104.2</v>
      </c>
      <c r="AA85" s="6">
        <v>105.9</v>
      </c>
      <c r="AB85" s="6"/>
      <c r="AC85" s="6"/>
      <c r="AD85" s="6">
        <f>AVERAGE(Table1[[#This Row],[rep1 (%)]:[rep4 (%)]])</f>
        <v>105.05000000000001</v>
      </c>
      <c r="AE85" s="10" t="s">
        <v>39</v>
      </c>
      <c r="AG85" s="6">
        <f>(Table1[[#This Row],[idoc_mgl]]-$X$71)/$X$71</f>
        <v>-7.9932923420905522E-2</v>
      </c>
    </row>
    <row r="86" spans="1:33" x14ac:dyDescent="0.35">
      <c r="A86" s="6"/>
      <c r="B86" s="6" t="s">
        <v>43</v>
      </c>
      <c r="C86" s="6"/>
      <c r="D86" s="6"/>
      <c r="E86" s="6" t="s">
        <v>45</v>
      </c>
      <c r="F86" s="7"/>
      <c r="G86" s="8"/>
      <c r="H86" s="6"/>
      <c r="I86" s="6"/>
      <c r="J86" s="24">
        <v>15</v>
      </c>
      <c r="K86" s="6">
        <f>0.99-Table1[[#This Row],[H_m]]-0.03*(Table1[[#This Row],[dp_position]]-1)</f>
        <v>2.9999999999999971E-2</v>
      </c>
      <c r="L86" s="6">
        <v>108.5035</v>
      </c>
      <c r="M86" s="6">
        <f>Table1[[#This Row],[bed_elevation_dhhn]]-Table1[[#This Row],[sediment_depth_m]]</f>
        <v>108.4735</v>
      </c>
      <c r="N86" s="6">
        <v>109.08199999999999</v>
      </c>
      <c r="O86" s="6">
        <f>Table1[[#This Row],[elevation_point1]]-Table1[[#This Row],[bed_elevation_dhhn]]+Table1[[#This Row],[sediment_depth_m]]</f>
        <v>0.60849999999999116</v>
      </c>
      <c r="P86" s="6">
        <f>Table1[[#This Row],[sediment_depth_m]]+Table1[[#This Row],[wl_only_unsat]]</f>
        <v>2.9999999999999971E-2</v>
      </c>
      <c r="Q86" s="6"/>
      <c r="R86" s="10">
        <v>0.35</v>
      </c>
      <c r="S86" s="10">
        <v>0.54</v>
      </c>
      <c r="T86" s="6">
        <v>8.82</v>
      </c>
      <c r="U86" s="6">
        <v>9.02</v>
      </c>
      <c r="V86" s="6">
        <v>9.08</v>
      </c>
      <c r="W86" s="6"/>
      <c r="X86" s="6">
        <f>AVERAGE(Table1[[#This Row],[rep1 (mg/l)]:[rep4 (mg/l)]])</f>
        <v>8.9733333333333345</v>
      </c>
      <c r="Y86" s="10">
        <v>27.2</v>
      </c>
      <c r="Z86" s="6">
        <v>113</v>
      </c>
      <c r="AA86" s="6">
        <v>114.7</v>
      </c>
      <c r="AB86" s="6">
        <v>115.4</v>
      </c>
      <c r="AC86" s="6"/>
      <c r="AD86" s="6">
        <f>AVERAGE(Table1[[#This Row],[rep1 (%)]:[rep4 (%)]])</f>
        <v>114.36666666666667</v>
      </c>
      <c r="AE86" s="10" t="s">
        <v>46</v>
      </c>
      <c r="AG86" s="6">
        <f>(Table1[[#This Row],[idoc_mgl]]-$X$71)/$X$71</f>
        <v>3.1675051239054455E-3</v>
      </c>
    </row>
    <row r="87" spans="1:33" x14ac:dyDescent="0.35">
      <c r="A87" s="6"/>
      <c r="B87" s="6" t="s">
        <v>43</v>
      </c>
      <c r="C87" s="6"/>
      <c r="D87" s="6"/>
      <c r="E87" s="6" t="s">
        <v>45</v>
      </c>
      <c r="F87" s="7"/>
      <c r="G87" s="8"/>
      <c r="H87" s="6"/>
      <c r="I87" s="6"/>
      <c r="J87" s="24">
        <v>13</v>
      </c>
      <c r="K87" s="6">
        <f>0.99-Table1[[#This Row],[H_m]]-0.03*(Table1[[#This Row],[dp_position]]-1)</f>
        <v>8.9999999999999969E-2</v>
      </c>
      <c r="L87" s="6">
        <v>108.5035</v>
      </c>
      <c r="M87" s="6">
        <f>Table1[[#This Row],[bed_elevation_dhhn]]-Table1[[#This Row],[sediment_depth_m]]</f>
        <v>108.4135</v>
      </c>
      <c r="N87" s="6">
        <v>109.08199999999999</v>
      </c>
      <c r="O87" s="6">
        <f>Table1[[#This Row],[elevation_point1]]-Table1[[#This Row],[bed_elevation_dhhn]]+Table1[[#This Row],[sediment_depth_m]]</f>
        <v>0.6684999999999911</v>
      </c>
      <c r="P87" s="6">
        <f>Table1[[#This Row],[sediment_depth_m]]+Table1[[#This Row],[wl_only_unsat]]</f>
        <v>8.9999999999999969E-2</v>
      </c>
      <c r="Q87" s="6"/>
      <c r="R87" s="10">
        <v>0.35</v>
      </c>
      <c r="S87" s="10">
        <v>0.54</v>
      </c>
      <c r="T87" s="6">
        <v>8.31</v>
      </c>
      <c r="U87" s="6">
        <v>8.35</v>
      </c>
      <c r="V87" s="6">
        <v>8.25</v>
      </c>
      <c r="W87" s="6"/>
      <c r="X87" s="6">
        <f>AVERAGE(Table1[[#This Row],[rep1 (mg/l)]:[rep4 (mg/l)]])</f>
        <v>8.3033333333333328</v>
      </c>
      <c r="Y87" s="10">
        <v>26.8</v>
      </c>
      <c r="Z87" s="6">
        <v>105.9</v>
      </c>
      <c r="AA87" s="6">
        <v>106.6</v>
      </c>
      <c r="AB87" s="6">
        <v>105.3</v>
      </c>
      <c r="AC87" s="6"/>
      <c r="AD87" s="6">
        <f>AVERAGE(Table1[[#This Row],[rep1 (%)]:[rep4 (%)]])</f>
        <v>105.93333333333334</v>
      </c>
      <c r="AE87" s="10" t="s">
        <v>46</v>
      </c>
      <c r="AG87" s="6">
        <f>(Table1[[#This Row],[idoc_mgl]]-$X$71)/$X$71</f>
        <v>-7.1734674864915318E-2</v>
      </c>
    </row>
    <row r="88" spans="1:33" x14ac:dyDescent="0.35">
      <c r="A88" s="6"/>
      <c r="B88" s="6" t="s">
        <v>43</v>
      </c>
      <c r="C88" s="6"/>
      <c r="D88" s="6"/>
      <c r="E88" s="6" t="s">
        <v>45</v>
      </c>
      <c r="F88" s="7"/>
      <c r="G88" s="8"/>
      <c r="H88" s="6"/>
      <c r="I88" s="6"/>
      <c r="J88" s="24">
        <v>11</v>
      </c>
      <c r="K88" s="6">
        <f>0.99-Table1[[#This Row],[H_m]]-0.03*(Table1[[#This Row],[dp_position]]-1)</f>
        <v>0.14999999999999997</v>
      </c>
      <c r="L88" s="6">
        <v>108.5035</v>
      </c>
      <c r="M88" s="6">
        <f>Table1[[#This Row],[bed_elevation_dhhn]]-Table1[[#This Row],[sediment_depth_m]]</f>
        <v>108.3535</v>
      </c>
      <c r="N88" s="6">
        <v>109.08199999999999</v>
      </c>
      <c r="O88" s="6">
        <f>Table1[[#This Row],[elevation_point1]]-Table1[[#This Row],[bed_elevation_dhhn]]+Table1[[#This Row],[sediment_depth_m]]</f>
        <v>0.72849999999999104</v>
      </c>
      <c r="P88" s="6">
        <f>Table1[[#This Row],[sediment_depth_m]]+Table1[[#This Row],[wl_only_unsat]]</f>
        <v>0.14999999999999997</v>
      </c>
      <c r="Q88" s="6"/>
      <c r="R88" s="10">
        <v>0.35</v>
      </c>
      <c r="S88" s="10">
        <v>0.54</v>
      </c>
      <c r="T88" s="6">
        <v>7.91</v>
      </c>
      <c r="U88" s="6">
        <v>7.38</v>
      </c>
      <c r="V88" s="6">
        <v>7.36</v>
      </c>
      <c r="W88" s="6"/>
      <c r="X88" s="6">
        <f>AVERAGE(Table1[[#This Row],[rep1 (mg/l)]:[rep4 (mg/l)]])</f>
        <v>7.55</v>
      </c>
      <c r="Y88" s="10">
        <v>26.8</v>
      </c>
      <c r="Z88" s="6">
        <v>100.6</v>
      </c>
      <c r="AA88" s="6">
        <v>94.1</v>
      </c>
      <c r="AB88" s="6">
        <v>93.6</v>
      </c>
      <c r="AC88" s="6"/>
      <c r="AD88" s="6">
        <f>AVERAGE(Table1[[#This Row],[rep1 (%)]:[rep4 (%)]])</f>
        <v>96.09999999999998</v>
      </c>
      <c r="AE88" s="10" t="s">
        <v>46</v>
      </c>
      <c r="AG88" s="6">
        <f>(Table1[[#This Row],[idoc_mgl]]-$X$71)/$X$71</f>
        <v>-0.15595304639463392</v>
      </c>
    </row>
    <row r="89" spans="1:33" x14ac:dyDescent="0.35">
      <c r="A89" s="6"/>
      <c r="B89" s="6" t="s">
        <v>43</v>
      </c>
      <c r="C89" s="6"/>
      <c r="D89" s="6"/>
      <c r="E89" s="6" t="s">
        <v>45</v>
      </c>
      <c r="F89" s="7"/>
      <c r="G89" s="8"/>
      <c r="H89" s="6"/>
      <c r="I89" s="6"/>
      <c r="J89" s="24">
        <v>9</v>
      </c>
      <c r="K89" s="6">
        <f>0.99-Table1[[#This Row],[H_m]]-0.03*(Table1[[#This Row],[dp_position]]-1)</f>
        <v>0.20999999999999996</v>
      </c>
      <c r="L89" s="6">
        <v>108.5035</v>
      </c>
      <c r="M89" s="6">
        <f>Table1[[#This Row],[bed_elevation_dhhn]]-Table1[[#This Row],[sediment_depth_m]]</f>
        <v>108.29350000000001</v>
      </c>
      <c r="N89" s="6">
        <v>109.08199999999999</v>
      </c>
      <c r="O89" s="6">
        <f>Table1[[#This Row],[elevation_point1]]-Table1[[#This Row],[bed_elevation_dhhn]]+Table1[[#This Row],[sediment_depth_m]]</f>
        <v>0.7884999999999911</v>
      </c>
      <c r="P89" s="6">
        <f>Table1[[#This Row],[sediment_depth_m]]+Table1[[#This Row],[wl_only_unsat]]</f>
        <v>0.20999999999999996</v>
      </c>
      <c r="Q89" s="6"/>
      <c r="R89" s="10">
        <v>0.35</v>
      </c>
      <c r="S89" s="10">
        <v>0.54</v>
      </c>
      <c r="T89" s="6">
        <v>7.9</v>
      </c>
      <c r="U89" s="6">
        <v>7.93</v>
      </c>
      <c r="V89" s="6">
        <v>7.92</v>
      </c>
      <c r="W89" s="6"/>
      <c r="X89" s="6">
        <f>AVERAGE(Table1[[#This Row],[rep1 (mg/l)]:[rep4 (mg/l)]])</f>
        <v>7.916666666666667</v>
      </c>
      <c r="Y89" s="10">
        <v>26.9</v>
      </c>
      <c r="Z89" s="6">
        <v>100.8</v>
      </c>
      <c r="AA89" s="6">
        <v>101.2</v>
      </c>
      <c r="AB89" s="6">
        <v>101.1</v>
      </c>
      <c r="AC89" s="6"/>
      <c r="AD89" s="6">
        <f>AVERAGE(Table1[[#This Row],[rep1 (%)]:[rep4 (%)]])</f>
        <v>101.03333333333335</v>
      </c>
      <c r="AE89" s="10" t="s">
        <v>46</v>
      </c>
      <c r="AG89" s="6">
        <f>(Table1[[#This Row],[idoc_mgl]]-$X$71)/$X$71</f>
        <v>-0.11496180361468231</v>
      </c>
    </row>
    <row r="90" spans="1:33" x14ac:dyDescent="0.35">
      <c r="A90" s="6"/>
      <c r="B90" s="6" t="s">
        <v>43</v>
      </c>
      <c r="C90" s="6"/>
      <c r="D90" s="6"/>
      <c r="E90" s="6" t="s">
        <v>45</v>
      </c>
      <c r="F90" s="7"/>
      <c r="G90" s="8"/>
      <c r="H90" s="6"/>
      <c r="I90" s="6"/>
      <c r="J90" s="24">
        <v>7</v>
      </c>
      <c r="K90" s="6">
        <f>0.99-Table1[[#This Row],[H_m]]-0.03*(Table1[[#This Row],[dp_position]]-1)</f>
        <v>0.26999999999999996</v>
      </c>
      <c r="L90" s="6">
        <v>108.5035</v>
      </c>
      <c r="M90" s="6">
        <f>Table1[[#This Row],[bed_elevation_dhhn]]-Table1[[#This Row],[sediment_depth_m]]</f>
        <v>108.23350000000001</v>
      </c>
      <c r="N90" s="6">
        <v>109.08199999999999</v>
      </c>
      <c r="O90" s="6">
        <f>Table1[[#This Row],[elevation_point1]]-Table1[[#This Row],[bed_elevation_dhhn]]+Table1[[#This Row],[sediment_depth_m]]</f>
        <v>0.84849999999999115</v>
      </c>
      <c r="P90" s="6">
        <f>Table1[[#This Row],[sediment_depth_m]]+Table1[[#This Row],[wl_only_unsat]]</f>
        <v>0.26999999999999996</v>
      </c>
      <c r="Q90" s="6"/>
      <c r="R90" s="10">
        <v>0.35</v>
      </c>
      <c r="S90" s="10">
        <v>0.54</v>
      </c>
      <c r="T90" s="6">
        <v>7.73</v>
      </c>
      <c r="U90" s="6">
        <v>7.5</v>
      </c>
      <c r="V90" s="6">
        <v>7.61</v>
      </c>
      <c r="W90" s="6"/>
      <c r="X90" s="6">
        <f>AVERAGE(Table1[[#This Row],[rep1 (mg/l)]:[rep4 (mg/l)]])</f>
        <v>7.6133333333333333</v>
      </c>
      <c r="Y90" s="10">
        <v>27</v>
      </c>
      <c r="Z90" s="6">
        <v>98.8</v>
      </c>
      <c r="AA90" s="6">
        <v>95.9</v>
      </c>
      <c r="AB90" s="6">
        <v>97.3</v>
      </c>
      <c r="AC90" s="6"/>
      <c r="AD90" s="6">
        <f>AVERAGE(Table1[[#This Row],[rep1 (%)]:[rep4 (%)]])</f>
        <v>97.333333333333329</v>
      </c>
      <c r="AE90" s="10" t="s">
        <v>46</v>
      </c>
      <c r="AG90" s="6">
        <f>(Table1[[#This Row],[idoc_mgl]]-$X$71)/$X$71</f>
        <v>-0.14887274082355137</v>
      </c>
    </row>
    <row r="91" spans="1:33" x14ac:dyDescent="0.35">
      <c r="A91" s="6"/>
      <c r="B91" s="6" t="s">
        <v>43</v>
      </c>
      <c r="C91" s="6"/>
      <c r="D91" s="6"/>
      <c r="E91" s="6" t="s">
        <v>45</v>
      </c>
      <c r="F91" s="7"/>
      <c r="G91" s="8"/>
      <c r="H91" s="6"/>
      <c r="I91" s="6"/>
      <c r="J91" s="24">
        <v>5</v>
      </c>
      <c r="K91" s="6">
        <f>0.99-Table1[[#This Row],[H_m]]-0.03*(Table1[[#This Row],[dp_position]]-1)</f>
        <v>0.32999999999999996</v>
      </c>
      <c r="L91" s="6">
        <v>108.5035</v>
      </c>
      <c r="M91" s="6">
        <f>Table1[[#This Row],[bed_elevation_dhhn]]-Table1[[#This Row],[sediment_depth_m]]</f>
        <v>108.1735</v>
      </c>
      <c r="N91" s="6">
        <v>109.08199999999999</v>
      </c>
      <c r="O91" s="6">
        <f>Table1[[#This Row],[elevation_point1]]-Table1[[#This Row],[bed_elevation_dhhn]]+Table1[[#This Row],[sediment_depth_m]]</f>
        <v>0.90849999999999109</v>
      </c>
      <c r="P91" s="6">
        <f>Table1[[#This Row],[sediment_depth_m]]+Table1[[#This Row],[wl_only_unsat]]</f>
        <v>0.32999999999999996</v>
      </c>
      <c r="Q91" s="6"/>
      <c r="R91" s="10">
        <v>0.35</v>
      </c>
      <c r="S91" s="10">
        <v>0.54</v>
      </c>
      <c r="T91" s="6">
        <v>5.97</v>
      </c>
      <c r="U91" s="6">
        <v>6.45</v>
      </c>
      <c r="V91" s="6">
        <v>6.65</v>
      </c>
      <c r="W91" s="6"/>
      <c r="X91" s="6">
        <f>AVERAGE(Table1[[#This Row],[rep1 (mg/l)]:[rep4 (mg/l)]])</f>
        <v>6.3566666666666665</v>
      </c>
      <c r="Y91" s="10">
        <v>26.6</v>
      </c>
      <c r="Z91" s="6">
        <v>75.7</v>
      </c>
      <c r="AA91" s="6">
        <v>82.3</v>
      </c>
      <c r="AB91" s="6">
        <v>84.4</v>
      </c>
      <c r="AC91" s="6"/>
      <c r="AD91" s="6">
        <f>AVERAGE(Table1[[#This Row],[rep1 (%)]:[rep4 (%)]])</f>
        <v>80.8</v>
      </c>
      <c r="AE91" s="10" t="s">
        <v>46</v>
      </c>
      <c r="AG91" s="6">
        <f>(Table1[[#This Row],[idoc_mgl]]-$X$71)/$X$71</f>
        <v>-0.28936090926029445</v>
      </c>
    </row>
    <row r="92" spans="1:33" x14ac:dyDescent="0.35">
      <c r="A92" s="6"/>
      <c r="B92" s="6" t="s">
        <v>43</v>
      </c>
      <c r="C92" s="6"/>
      <c r="D92" s="6"/>
      <c r="E92" s="6" t="s">
        <v>45</v>
      </c>
      <c r="F92" s="7"/>
      <c r="G92" s="8"/>
      <c r="H92" s="6"/>
      <c r="I92" s="6"/>
      <c r="J92" s="24">
        <v>3</v>
      </c>
      <c r="K92" s="6">
        <f>0.99-Table1[[#This Row],[H_m]]-0.03*(Table1[[#This Row],[dp_position]]-1)</f>
        <v>0.38999999999999996</v>
      </c>
      <c r="L92" s="6">
        <v>108.5035</v>
      </c>
      <c r="M92" s="6">
        <f>Table1[[#This Row],[bed_elevation_dhhn]]-Table1[[#This Row],[sediment_depth_m]]</f>
        <v>108.1135</v>
      </c>
      <c r="N92" s="6">
        <v>109.08199999999999</v>
      </c>
      <c r="O92" s="6">
        <f>Table1[[#This Row],[elevation_point1]]-Table1[[#This Row],[bed_elevation_dhhn]]+Table1[[#This Row],[sediment_depth_m]]</f>
        <v>0.96849999999999103</v>
      </c>
      <c r="P92" s="6">
        <f>Table1[[#This Row],[sediment_depth_m]]+Table1[[#This Row],[wl_only_unsat]]</f>
        <v>0.38999999999999996</v>
      </c>
      <c r="Q92" s="6"/>
      <c r="R92" s="10">
        <v>0.35</v>
      </c>
      <c r="S92" s="10">
        <v>0.54</v>
      </c>
      <c r="T92" s="6">
        <v>4.49</v>
      </c>
      <c r="U92" s="6">
        <v>4.96</v>
      </c>
      <c r="V92" s="6">
        <v>4.99</v>
      </c>
      <c r="W92" s="6"/>
      <c r="X92" s="6">
        <f>AVERAGE(Table1[[#This Row],[rep1 (mg/l)]:[rep4 (mg/l)]])</f>
        <v>4.8133333333333335</v>
      </c>
      <c r="Y92" s="10">
        <v>27.2</v>
      </c>
      <c r="Z92" s="6">
        <v>57.6</v>
      </c>
      <c r="AA92" s="6">
        <v>63.7</v>
      </c>
      <c r="AB92" s="6">
        <v>64</v>
      </c>
      <c r="AC92" s="6"/>
      <c r="AD92" s="6">
        <f>AVERAGE(Table1[[#This Row],[rep1 (%)]:[rep4 (%)]])</f>
        <v>61.766666666666673</v>
      </c>
      <c r="AE92" s="10" t="s">
        <v>46</v>
      </c>
      <c r="AG92" s="6">
        <f>(Table1[[#This Row],[idoc_mgl]]-$X$71)/$X$71</f>
        <v>-0.46189677659772688</v>
      </c>
    </row>
    <row r="93" spans="1:33" x14ac:dyDescent="0.35">
      <c r="A93" s="6"/>
      <c r="B93" s="6" t="s">
        <v>43</v>
      </c>
      <c r="C93" s="6"/>
      <c r="D93" s="6"/>
      <c r="E93" s="6" t="s">
        <v>45</v>
      </c>
      <c r="F93" s="7"/>
      <c r="G93" s="8"/>
      <c r="H93" s="6"/>
      <c r="I93" s="6"/>
      <c r="J93" s="24">
        <v>2</v>
      </c>
      <c r="K93" s="6">
        <f>0.99-Table1[[#This Row],[H_m]]-0.03*(Table1[[#This Row],[dp_position]]-1)</f>
        <v>0.41999999999999993</v>
      </c>
      <c r="L93" s="6">
        <v>108.5035</v>
      </c>
      <c r="M93" s="6">
        <f>Table1[[#This Row],[bed_elevation_dhhn]]-Table1[[#This Row],[sediment_depth_m]]</f>
        <v>108.0835</v>
      </c>
      <c r="N93" s="6">
        <v>109.08199999999999</v>
      </c>
      <c r="O93" s="6">
        <f>Table1[[#This Row],[elevation_point1]]-Table1[[#This Row],[bed_elevation_dhhn]]+Table1[[#This Row],[sediment_depth_m]]</f>
        <v>0.99849999999999106</v>
      </c>
      <c r="P93" s="6">
        <f>Table1[[#This Row],[sediment_depth_m]]+Table1[[#This Row],[wl_only_unsat]]</f>
        <v>0.41999999999999993</v>
      </c>
      <c r="Q93" s="6"/>
      <c r="R93" s="10">
        <v>0.35</v>
      </c>
      <c r="S93" s="10">
        <v>0.54</v>
      </c>
      <c r="T93" s="6">
        <v>4.4400000000000004</v>
      </c>
      <c r="U93" s="6">
        <v>5.1100000000000003</v>
      </c>
      <c r="V93" s="6">
        <v>5.01</v>
      </c>
      <c r="W93" s="6"/>
      <c r="X93" s="6">
        <f>AVERAGE(Table1[[#This Row],[rep1 (mg/l)]:[rep4 (mg/l)]])</f>
        <v>4.8533333333333335</v>
      </c>
      <c r="Y93" s="10">
        <v>26.5</v>
      </c>
      <c r="Z93" s="6">
        <v>56.2</v>
      </c>
      <c r="AA93" s="6">
        <v>64.7</v>
      </c>
      <c r="AB93" s="6">
        <v>63.5</v>
      </c>
      <c r="AC93" s="6"/>
      <c r="AD93" s="6">
        <f>AVERAGE(Table1[[#This Row],[rep1 (%)]:[rep4 (%)]])</f>
        <v>61.466666666666669</v>
      </c>
      <c r="AE93" s="10" t="s">
        <v>46</v>
      </c>
      <c r="AG93" s="6">
        <f>(Table1[[#This Row],[idoc_mgl]]-$X$71)/$X$71</f>
        <v>-0.45742500465809577</v>
      </c>
    </row>
    <row r="94" spans="1:33" x14ac:dyDescent="0.35">
      <c r="A94" s="6"/>
      <c r="B94" s="6" t="s">
        <v>44</v>
      </c>
      <c r="C94" s="6"/>
      <c r="D94" s="6"/>
      <c r="E94" s="6" t="s">
        <v>45</v>
      </c>
      <c r="F94" s="7"/>
      <c r="G94" s="8"/>
      <c r="H94" s="6"/>
      <c r="I94" s="6"/>
      <c r="J94" s="24">
        <v>15</v>
      </c>
      <c r="K94" s="6">
        <f>0.99-Table1[[#This Row],[H_m]]-0.03*(Table1[[#This Row],[dp_position]]-1)</f>
        <v>1.9999999999999962E-2</v>
      </c>
      <c r="L94" s="6">
        <v>108.346</v>
      </c>
      <c r="M94" s="6">
        <f>Table1[[#This Row],[bed_elevation_dhhn]]-Table1[[#This Row],[sediment_depth_m]]</f>
        <v>108.32600000000001</v>
      </c>
      <c r="N94" s="6">
        <v>109.08199999999999</v>
      </c>
      <c r="O94" s="6">
        <f>Table1[[#This Row],[elevation_point1]]-Table1[[#This Row],[bed_elevation_dhhn]]+Table1[[#This Row],[sediment_depth_m]]</f>
        <v>0.75599999999999001</v>
      </c>
      <c r="P94" s="6">
        <f>Table1[[#This Row],[sediment_depth_m]]+Table1[[#This Row],[wl_only_unsat]]</f>
        <v>1.9999999999999962E-2</v>
      </c>
      <c r="Q94" s="6"/>
      <c r="R94" s="10">
        <v>0.49</v>
      </c>
      <c r="S94" s="10">
        <v>0.55000000000000004</v>
      </c>
      <c r="T94" s="6">
        <v>8.5</v>
      </c>
      <c r="U94" s="6">
        <v>8.74</v>
      </c>
      <c r="V94" s="6"/>
      <c r="W94" s="6"/>
      <c r="X94" s="6">
        <f>AVERAGE(Table1[[#This Row],[rep1 (mg/l)]:[rep4 (mg/l)]])</f>
        <v>8.620000000000001</v>
      </c>
      <c r="Y94" s="10">
        <v>29.8</v>
      </c>
      <c r="Z94" s="6">
        <v>116</v>
      </c>
      <c r="AA94" s="6">
        <v>117.4</v>
      </c>
      <c r="AB94" s="6"/>
      <c r="AC94" s="6"/>
      <c r="AD94" s="6">
        <f>AVERAGE(Table1[[#This Row],[rep1 (%)]:[rep4 (%)]])</f>
        <v>116.7</v>
      </c>
      <c r="AE94" s="10" t="s">
        <v>47</v>
      </c>
      <c r="AG94" s="6">
        <f>(Table1[[#This Row],[idoc_mgl]]-$X$71)/$X$71</f>
        <v>-3.6333147009502437E-2</v>
      </c>
    </row>
    <row r="95" spans="1:33" x14ac:dyDescent="0.35">
      <c r="A95" s="6"/>
      <c r="B95" s="6" t="s">
        <v>44</v>
      </c>
      <c r="C95" s="6"/>
      <c r="D95" s="6"/>
      <c r="E95" s="6" t="s">
        <v>45</v>
      </c>
      <c r="F95" s="7"/>
      <c r="G95" s="8"/>
      <c r="H95" s="6"/>
      <c r="I95" s="6"/>
      <c r="J95" s="24">
        <v>13</v>
      </c>
      <c r="K95" s="6">
        <f>0.99-Table1[[#This Row],[H_m]]-0.03*(Table1[[#This Row],[dp_position]]-1)</f>
        <v>7.999999999999996E-2</v>
      </c>
      <c r="L95" s="6">
        <v>108.346</v>
      </c>
      <c r="M95" s="6">
        <f>Table1[[#This Row],[bed_elevation_dhhn]]-Table1[[#This Row],[sediment_depth_m]]</f>
        <v>108.26600000000001</v>
      </c>
      <c r="N95" s="6">
        <v>109.08199999999999</v>
      </c>
      <c r="O95" s="6">
        <f>Table1[[#This Row],[elevation_point1]]-Table1[[#This Row],[bed_elevation_dhhn]]+Table1[[#This Row],[sediment_depth_m]]</f>
        <v>0.81599999999998996</v>
      </c>
      <c r="P95" s="6">
        <f>Table1[[#This Row],[sediment_depth_m]]+Table1[[#This Row],[wl_only_unsat]]</f>
        <v>7.999999999999996E-2</v>
      </c>
      <c r="Q95" s="6"/>
      <c r="R95" s="10">
        <v>0.49</v>
      </c>
      <c r="S95" s="10">
        <v>0.55000000000000004</v>
      </c>
      <c r="T95" s="6">
        <v>8.3000000000000007</v>
      </c>
      <c r="U95" s="6">
        <v>8.4499999999999993</v>
      </c>
      <c r="V95" s="6"/>
      <c r="W95" s="6"/>
      <c r="X95" s="6">
        <f>AVERAGE(Table1[[#This Row],[rep1 (mg/l)]:[rep4 (mg/l)]])</f>
        <v>8.375</v>
      </c>
      <c r="Y95" s="10">
        <v>30.8</v>
      </c>
      <c r="Z95" s="6">
        <v>113.3</v>
      </c>
      <c r="AA95" s="6">
        <v>114.3</v>
      </c>
      <c r="AB95" s="6"/>
      <c r="AC95" s="6"/>
      <c r="AD95" s="6">
        <f>AVERAGE(Table1[[#This Row],[rep1 (%)]:[rep4 (%)]])</f>
        <v>113.8</v>
      </c>
      <c r="AE95" s="10" t="s">
        <v>47</v>
      </c>
      <c r="AG95" s="6">
        <f>(Table1[[#This Row],[idoc_mgl]]-$X$71)/$X$71</f>
        <v>-6.3722750139742906E-2</v>
      </c>
    </row>
    <row r="96" spans="1:33" x14ac:dyDescent="0.35">
      <c r="A96" s="6"/>
      <c r="B96" s="6" t="s">
        <v>44</v>
      </c>
      <c r="C96" s="6"/>
      <c r="D96" s="6"/>
      <c r="E96" s="6" t="s">
        <v>45</v>
      </c>
      <c r="F96" s="7"/>
      <c r="G96" s="8"/>
      <c r="H96" s="6"/>
      <c r="I96" s="6"/>
      <c r="J96" s="24">
        <v>11</v>
      </c>
      <c r="K96" s="6">
        <f>0.99-Table1[[#This Row],[H_m]]-0.03*(Table1[[#This Row],[dp_position]]-1)</f>
        <v>0.13999999999999996</v>
      </c>
      <c r="L96" s="6">
        <v>108.346</v>
      </c>
      <c r="M96" s="6">
        <f>Table1[[#This Row],[bed_elevation_dhhn]]-Table1[[#This Row],[sediment_depth_m]]</f>
        <v>108.206</v>
      </c>
      <c r="N96" s="6">
        <v>109.08199999999999</v>
      </c>
      <c r="O96" s="6">
        <f>Table1[[#This Row],[elevation_point1]]-Table1[[#This Row],[bed_elevation_dhhn]]+Table1[[#This Row],[sediment_depth_m]]</f>
        <v>0.8759999999999899</v>
      </c>
      <c r="P96" s="6">
        <f>Table1[[#This Row],[sediment_depth_m]]+Table1[[#This Row],[wl_only_unsat]]</f>
        <v>0.13999999999999996</v>
      </c>
      <c r="Q96" s="6"/>
      <c r="R96" s="10">
        <v>0.49</v>
      </c>
      <c r="S96" s="10">
        <v>0.55000000000000004</v>
      </c>
      <c r="T96" s="6">
        <v>8.41</v>
      </c>
      <c r="U96" s="6">
        <v>8.3800000000000008</v>
      </c>
      <c r="V96" s="6"/>
      <c r="W96" s="6"/>
      <c r="X96" s="6">
        <f>AVERAGE(Table1[[#This Row],[rep1 (mg/l)]:[rep4 (mg/l)]])</f>
        <v>8.3949999999999996</v>
      </c>
      <c r="Y96" s="10">
        <v>29.9</v>
      </c>
      <c r="Z96" s="6">
        <v>113.1</v>
      </c>
      <c r="AA96" s="6">
        <v>112.8</v>
      </c>
      <c r="AB96" s="6"/>
      <c r="AC96" s="6"/>
      <c r="AD96" s="6">
        <f>AVERAGE(Table1[[#This Row],[rep1 (%)]:[rep4 (%)]])</f>
        <v>112.94999999999999</v>
      </c>
      <c r="AE96" s="10" t="s">
        <v>47</v>
      </c>
      <c r="AG96" s="6">
        <f>(Table1[[#This Row],[idoc_mgl]]-$X$71)/$X$71</f>
        <v>-6.1486864169927415E-2</v>
      </c>
    </row>
    <row r="97" spans="1:33" x14ac:dyDescent="0.35">
      <c r="A97" s="6"/>
      <c r="B97" s="6" t="s">
        <v>44</v>
      </c>
      <c r="C97" s="6"/>
      <c r="D97" s="6"/>
      <c r="E97" s="6" t="s">
        <v>45</v>
      </c>
      <c r="F97" s="7"/>
      <c r="G97" s="8"/>
      <c r="H97" s="6"/>
      <c r="I97" s="6"/>
      <c r="J97" s="24">
        <v>9</v>
      </c>
      <c r="K97" s="6">
        <f>0.99-Table1[[#This Row],[H_m]]-0.03*(Table1[[#This Row],[dp_position]]-1)</f>
        <v>0.19999999999999996</v>
      </c>
      <c r="L97" s="6">
        <v>108.346</v>
      </c>
      <c r="M97" s="6">
        <f>Table1[[#This Row],[bed_elevation_dhhn]]-Table1[[#This Row],[sediment_depth_m]]</f>
        <v>108.146</v>
      </c>
      <c r="N97" s="6">
        <v>109.08199999999999</v>
      </c>
      <c r="O97" s="6">
        <f>Table1[[#This Row],[elevation_point1]]-Table1[[#This Row],[bed_elevation_dhhn]]+Table1[[#This Row],[sediment_depth_m]]</f>
        <v>0.93599999999998995</v>
      </c>
      <c r="P97" s="6">
        <f>Table1[[#This Row],[sediment_depth_m]]+Table1[[#This Row],[wl_only_unsat]]</f>
        <v>0.19999999999999996</v>
      </c>
      <c r="Q97" s="6"/>
      <c r="R97" s="10">
        <v>0.49</v>
      </c>
      <c r="S97" s="10">
        <v>0.55000000000000004</v>
      </c>
      <c r="T97" s="6">
        <v>8.32</v>
      </c>
      <c r="U97" s="6">
        <v>8.34</v>
      </c>
      <c r="V97" s="6"/>
      <c r="W97" s="6"/>
      <c r="X97" s="6">
        <f>AVERAGE(Table1[[#This Row],[rep1 (mg/l)]:[rep4 (mg/l)]])</f>
        <v>8.33</v>
      </c>
      <c r="Y97" s="10">
        <v>29.7</v>
      </c>
      <c r="Z97" s="6">
        <v>111.5</v>
      </c>
      <c r="AA97" s="6">
        <v>111.9</v>
      </c>
      <c r="AB97" s="6"/>
      <c r="AC97" s="6"/>
      <c r="AD97" s="6">
        <f>AVERAGE(Table1[[#This Row],[rep1 (%)]:[rep4 (%)]])</f>
        <v>111.7</v>
      </c>
      <c r="AE97" s="10" t="s">
        <v>47</v>
      </c>
      <c r="AG97" s="6">
        <f>(Table1[[#This Row],[idoc_mgl]]-$X$71)/$X$71</f>
        <v>-6.8753493571827862E-2</v>
      </c>
    </row>
    <row r="98" spans="1:33" x14ac:dyDescent="0.35">
      <c r="A98" s="6"/>
      <c r="B98" s="6" t="s">
        <v>44</v>
      </c>
      <c r="C98" s="6"/>
      <c r="D98" s="6"/>
      <c r="E98" s="6" t="s">
        <v>45</v>
      </c>
      <c r="F98" s="7"/>
      <c r="G98" s="8"/>
      <c r="H98" s="6"/>
      <c r="I98" s="6"/>
      <c r="J98" s="24">
        <v>7</v>
      </c>
      <c r="K98" s="6">
        <f>0.99-Table1[[#This Row],[H_m]]-0.03*(Table1[[#This Row],[dp_position]]-1)</f>
        <v>0.25999999999999995</v>
      </c>
      <c r="L98" s="6">
        <v>108.346</v>
      </c>
      <c r="M98" s="6">
        <f>Table1[[#This Row],[bed_elevation_dhhn]]-Table1[[#This Row],[sediment_depth_m]]</f>
        <v>108.086</v>
      </c>
      <c r="N98" s="6">
        <v>109.08199999999999</v>
      </c>
      <c r="O98" s="6">
        <f>Table1[[#This Row],[elevation_point1]]-Table1[[#This Row],[bed_elevation_dhhn]]+Table1[[#This Row],[sediment_depth_m]]</f>
        <v>0.99599999999999</v>
      </c>
      <c r="P98" s="6">
        <f>Table1[[#This Row],[sediment_depth_m]]+Table1[[#This Row],[wl_only_unsat]]</f>
        <v>0.25999999999999995</v>
      </c>
      <c r="Q98" s="6"/>
      <c r="R98" s="10">
        <v>0.49</v>
      </c>
      <c r="S98" s="10">
        <v>0.55000000000000004</v>
      </c>
      <c r="T98" s="6">
        <v>8.3000000000000007</v>
      </c>
      <c r="U98" s="6">
        <v>8.2899999999999991</v>
      </c>
      <c r="V98" s="6"/>
      <c r="W98" s="6"/>
      <c r="X98" s="6">
        <f>AVERAGE(Table1[[#This Row],[rep1 (mg/l)]:[rep4 (mg/l)]])</f>
        <v>8.2949999999999999</v>
      </c>
      <c r="Y98" s="10">
        <v>29.8</v>
      </c>
      <c r="Z98" s="6">
        <v>111.5</v>
      </c>
      <c r="AA98" s="6">
        <v>110.8</v>
      </c>
      <c r="AB98" s="6"/>
      <c r="AC98" s="6"/>
      <c r="AD98" s="6">
        <f>AVERAGE(Table1[[#This Row],[rep1 (%)]:[rep4 (%)]])</f>
        <v>111.15</v>
      </c>
      <c r="AE98" s="10" t="s">
        <v>47</v>
      </c>
      <c r="AG98" s="6">
        <f>(Table1[[#This Row],[idoc_mgl]]-$X$71)/$X$71</f>
        <v>-7.2666294019005068E-2</v>
      </c>
    </row>
    <row r="99" spans="1:33" x14ac:dyDescent="0.35">
      <c r="A99" s="6"/>
      <c r="B99" s="6" t="s">
        <v>44</v>
      </c>
      <c r="C99" s="6"/>
      <c r="D99" s="6"/>
      <c r="E99" s="6" t="s">
        <v>45</v>
      </c>
      <c r="F99" s="7"/>
      <c r="G99" s="8"/>
      <c r="H99" s="6"/>
      <c r="I99" s="6"/>
      <c r="J99" s="24">
        <v>5</v>
      </c>
      <c r="K99" s="6">
        <f>0.99-Table1[[#This Row],[H_m]]-0.03*(Table1[[#This Row],[dp_position]]-1)</f>
        <v>0.31999999999999995</v>
      </c>
      <c r="L99" s="6">
        <v>108.346</v>
      </c>
      <c r="M99" s="6">
        <f>Table1[[#This Row],[bed_elevation_dhhn]]-Table1[[#This Row],[sediment_depth_m]]</f>
        <v>108.02600000000001</v>
      </c>
      <c r="N99" s="6">
        <v>109.08199999999999</v>
      </c>
      <c r="O99" s="6">
        <f>Table1[[#This Row],[elevation_point1]]-Table1[[#This Row],[bed_elevation_dhhn]]+Table1[[#This Row],[sediment_depth_m]]</f>
        <v>1.0559999999999898</v>
      </c>
      <c r="P99" s="6">
        <f>Table1[[#This Row],[sediment_depth_m]]+Table1[[#This Row],[wl_only_unsat]]</f>
        <v>0.31999999999999995</v>
      </c>
      <c r="Q99" s="6"/>
      <c r="R99" s="10">
        <v>0.49</v>
      </c>
      <c r="S99" s="10">
        <v>0.55000000000000004</v>
      </c>
      <c r="T99" s="6">
        <v>8.0299999999999994</v>
      </c>
      <c r="U99" s="6">
        <v>8.07</v>
      </c>
      <c r="V99" s="6"/>
      <c r="W99" s="6"/>
      <c r="X99" s="6">
        <f>AVERAGE(Table1[[#This Row],[rep1 (mg/l)]:[rep4 (mg/l)]])</f>
        <v>8.0500000000000007</v>
      </c>
      <c r="Y99" s="10">
        <v>29.4</v>
      </c>
      <c r="Z99" s="6">
        <v>107.2</v>
      </c>
      <c r="AA99" s="6">
        <v>107.6</v>
      </c>
      <c r="AB99" s="6"/>
      <c r="AC99" s="6"/>
      <c r="AD99" s="6">
        <f>AVERAGE(Table1[[#This Row],[rep1 (%)]:[rep4 (%)]])</f>
        <v>107.4</v>
      </c>
      <c r="AE99" s="10" t="s">
        <v>47</v>
      </c>
      <c r="AG99" s="6">
        <f>(Table1[[#This Row],[idoc_mgl]]-$X$71)/$X$71</f>
        <v>-0.10005589714924534</v>
      </c>
    </row>
    <row r="100" spans="1:33" x14ac:dyDescent="0.35">
      <c r="A100" s="6"/>
      <c r="B100" s="6" t="s">
        <v>44</v>
      </c>
      <c r="C100" s="6"/>
      <c r="D100" s="6"/>
      <c r="E100" s="6" t="s">
        <v>45</v>
      </c>
      <c r="F100" s="7"/>
      <c r="G100" s="8"/>
      <c r="H100" s="6"/>
      <c r="I100" s="6"/>
      <c r="J100" s="24">
        <v>4</v>
      </c>
      <c r="K100" s="6">
        <f>0.99-Table1[[#This Row],[H_m]]-0.03*(Table1[[#This Row],[dp_position]]-1)</f>
        <v>0.35</v>
      </c>
      <c r="L100" s="6">
        <v>108.346</v>
      </c>
      <c r="M100" s="6">
        <f>Table1[[#This Row],[bed_elevation_dhhn]]-Table1[[#This Row],[sediment_depth_m]]</f>
        <v>107.99600000000001</v>
      </c>
      <c r="N100" s="6">
        <v>109.08199999999999</v>
      </c>
      <c r="O100" s="6">
        <f>Table1[[#This Row],[elevation_point1]]-Table1[[#This Row],[bed_elevation_dhhn]]+Table1[[#This Row],[sediment_depth_m]]</f>
        <v>1.0859999999999901</v>
      </c>
      <c r="P100" s="6">
        <f>Table1[[#This Row],[sediment_depth_m]]+Table1[[#This Row],[wl_only_unsat]]</f>
        <v>0.35</v>
      </c>
      <c r="Q100" s="6"/>
      <c r="R100" s="10">
        <v>0.49</v>
      </c>
      <c r="S100" s="10">
        <v>0.55000000000000004</v>
      </c>
      <c r="T100" s="6">
        <v>7.82</v>
      </c>
      <c r="U100" s="6">
        <v>7.89</v>
      </c>
      <c r="V100" s="6"/>
      <c r="W100" s="6"/>
      <c r="X100" s="6">
        <f>AVERAGE(Table1[[#This Row],[rep1 (mg/l)]:[rep4 (mg/l)]])</f>
        <v>7.8550000000000004</v>
      </c>
      <c r="Y100" s="10">
        <v>29.1</v>
      </c>
      <c r="Z100" s="6">
        <v>103.7</v>
      </c>
      <c r="AA100" s="6">
        <v>104.5</v>
      </c>
      <c r="AB100" s="6"/>
      <c r="AC100" s="6"/>
      <c r="AD100" s="6">
        <f>AVERAGE(Table1[[#This Row],[rep1 (%)]:[rep4 (%)]])</f>
        <v>104.1</v>
      </c>
      <c r="AE100" s="10" t="s">
        <v>47</v>
      </c>
      <c r="AG100" s="6">
        <f>(Table1[[#This Row],[idoc_mgl]]-$X$71)/$X$71</f>
        <v>-0.12185578535494687</v>
      </c>
    </row>
    <row r="101" spans="1:33" x14ac:dyDescent="0.35"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spans="1:33" x14ac:dyDescent="0.35"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spans="1:33" x14ac:dyDescent="0.35"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3" x14ac:dyDescent="0.35"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3" x14ac:dyDescent="0.35"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3" x14ac:dyDescent="0.35"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spans="1:33" x14ac:dyDescent="0.35"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spans="1:33" x14ac:dyDescent="0.35"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spans="1:33" x14ac:dyDescent="0.35"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spans="1:33" x14ac:dyDescent="0.35"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spans="1:33" x14ac:dyDescent="0.35"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spans="1:33" x14ac:dyDescent="0.35"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spans="10:30" x14ac:dyDescent="0.35"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0:30" x14ac:dyDescent="0.35"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spans="10:30" x14ac:dyDescent="0.35"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spans="10:30" x14ac:dyDescent="0.35"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spans="10:30" x14ac:dyDescent="0.35"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 spans="10:30" x14ac:dyDescent="0.35"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 spans="10:30" x14ac:dyDescent="0.35"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spans="10:30" x14ac:dyDescent="0.35"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 spans="10:30" x14ac:dyDescent="0.35"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 spans="10:30" x14ac:dyDescent="0.35"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 spans="10:30" x14ac:dyDescent="0.35"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 spans="10:30" x14ac:dyDescent="0.35"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 spans="10:30" x14ac:dyDescent="0.35"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 spans="10:30" x14ac:dyDescent="0.35"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 spans="10:30" x14ac:dyDescent="0.35"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 spans="10:30" x14ac:dyDescent="0.35"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 spans="10:32" x14ac:dyDescent="0.35"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 spans="10:32" x14ac:dyDescent="0.35"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 spans="10:32" x14ac:dyDescent="0.35"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 spans="10:32" x14ac:dyDescent="0.35"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AF132" s="12"/>
    </row>
    <row r="133" spans="10:32" x14ac:dyDescent="0.35"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 spans="10:32" x14ac:dyDescent="0.35"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 spans="10:32" x14ac:dyDescent="0.35"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 spans="10:32" x14ac:dyDescent="0.35"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 spans="10:32" x14ac:dyDescent="0.35"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 spans="10:32" x14ac:dyDescent="0.35"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 spans="10:32" x14ac:dyDescent="0.35"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 spans="10:32" x14ac:dyDescent="0.35"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 spans="10:32" x14ac:dyDescent="0.35"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 spans="10:32" x14ac:dyDescent="0.35"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 spans="10:32" x14ac:dyDescent="0.35"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 spans="10:32" x14ac:dyDescent="0.35"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 spans="10:30" x14ac:dyDescent="0.35"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 spans="10:30" x14ac:dyDescent="0.35"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 spans="10:30" x14ac:dyDescent="0.35"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 spans="10:30" x14ac:dyDescent="0.35"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 spans="10:30" x14ac:dyDescent="0.35"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 spans="10:30" x14ac:dyDescent="0.35"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 spans="10:30" x14ac:dyDescent="0.35"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 spans="10:30" x14ac:dyDescent="0.35"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 spans="10:30" x14ac:dyDescent="0.35"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 spans="10:30" x14ac:dyDescent="0.35"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 spans="10:30" x14ac:dyDescent="0.35"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 spans="10:30" x14ac:dyDescent="0.35"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 spans="10:30" x14ac:dyDescent="0.35"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 spans="10:30" x14ac:dyDescent="0.35"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 spans="10:30" x14ac:dyDescent="0.35"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 spans="10:30" x14ac:dyDescent="0.35"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 spans="10:30" x14ac:dyDescent="0.35"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 spans="10:30" x14ac:dyDescent="0.35"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 spans="10:30" x14ac:dyDescent="0.35"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 spans="10:30" x14ac:dyDescent="0.35"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 spans="10:30" x14ac:dyDescent="0.35"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 spans="10:30" x14ac:dyDescent="0.35"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 spans="10:30" x14ac:dyDescent="0.35"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 spans="10:30" x14ac:dyDescent="0.35"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 spans="10:30" x14ac:dyDescent="0.35"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 spans="10:30" x14ac:dyDescent="0.35"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 spans="10:30" x14ac:dyDescent="0.35"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 spans="10:30" x14ac:dyDescent="0.35"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 spans="10:30" x14ac:dyDescent="0.35"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 spans="10:30" x14ac:dyDescent="0.35"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 spans="10:30" x14ac:dyDescent="0.35"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 spans="10:30" x14ac:dyDescent="0.35"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 spans="10:30" x14ac:dyDescent="0.35"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 spans="10:30" x14ac:dyDescent="0.35"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 spans="10:30" x14ac:dyDescent="0.35"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 spans="10:30" x14ac:dyDescent="0.35"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 spans="10:30" x14ac:dyDescent="0.35"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 spans="10:30" x14ac:dyDescent="0.35"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 spans="10:30" x14ac:dyDescent="0.35"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 spans="10:30" x14ac:dyDescent="0.35"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 spans="10:30" x14ac:dyDescent="0.35"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 spans="10:30" x14ac:dyDescent="0.35"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 spans="10:30" x14ac:dyDescent="0.35"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 spans="10:30" x14ac:dyDescent="0.35"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 spans="10:30" x14ac:dyDescent="0.35"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 spans="10:30" x14ac:dyDescent="0.35"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 spans="10:30" x14ac:dyDescent="0.35"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 spans="10:30" x14ac:dyDescent="0.35"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 spans="10:30" x14ac:dyDescent="0.35"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 spans="10:30" x14ac:dyDescent="0.35"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 spans="10:30" x14ac:dyDescent="0.35"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 spans="10:30" x14ac:dyDescent="0.35"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 spans="10:30" x14ac:dyDescent="0.35"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 spans="10:30" x14ac:dyDescent="0.35"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 spans="10:30" x14ac:dyDescent="0.35"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 spans="10:30" x14ac:dyDescent="0.35"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 spans="10:30" x14ac:dyDescent="0.35"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 spans="10:30" x14ac:dyDescent="0.35"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 spans="10:30" x14ac:dyDescent="0.35"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 spans="10:30" x14ac:dyDescent="0.35"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 spans="10:30" x14ac:dyDescent="0.35"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 spans="10:30" x14ac:dyDescent="0.35"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 spans="10:30" x14ac:dyDescent="0.35"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 spans="10:30" x14ac:dyDescent="0.35"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 spans="10:30" x14ac:dyDescent="0.35"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 spans="10:30" x14ac:dyDescent="0.35"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 spans="10:30" x14ac:dyDescent="0.35"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 spans="10:30" x14ac:dyDescent="0.35"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 spans="10:30" x14ac:dyDescent="0.35"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 spans="10:30" x14ac:dyDescent="0.35"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 spans="10:30" x14ac:dyDescent="0.35"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 spans="10:30" x14ac:dyDescent="0.35"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 spans="10:30" x14ac:dyDescent="0.35"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 spans="10:30" x14ac:dyDescent="0.35"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 spans="10:30" x14ac:dyDescent="0.35"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 spans="10:30" x14ac:dyDescent="0.35"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 spans="10:30" x14ac:dyDescent="0.35"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 spans="10:30" x14ac:dyDescent="0.35"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 spans="10:30" x14ac:dyDescent="0.35"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 spans="10:30" x14ac:dyDescent="0.35"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 spans="10:30" x14ac:dyDescent="0.35"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 spans="10:30" x14ac:dyDescent="0.35"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 spans="10:30" x14ac:dyDescent="0.35"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 spans="10:30" x14ac:dyDescent="0.35"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 spans="10:30" x14ac:dyDescent="0.35"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 spans="10:30" x14ac:dyDescent="0.35"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 spans="10:30" x14ac:dyDescent="0.35"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 spans="10:30" x14ac:dyDescent="0.35"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 spans="10:30" x14ac:dyDescent="0.35"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 spans="10:30" x14ac:dyDescent="0.35"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 spans="10:30" x14ac:dyDescent="0.35"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 spans="10:30" x14ac:dyDescent="0.35"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 spans="10:30" x14ac:dyDescent="0.35"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 spans="10:30" x14ac:dyDescent="0.35"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 spans="10:30" x14ac:dyDescent="0.35"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 spans="10:30" x14ac:dyDescent="0.35"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 spans="10:30" x14ac:dyDescent="0.35"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 spans="10:30" x14ac:dyDescent="0.35"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 spans="10:30" x14ac:dyDescent="0.35"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 spans="10:30" x14ac:dyDescent="0.35"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 spans="10:30" x14ac:dyDescent="0.35"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 spans="10:30" x14ac:dyDescent="0.35"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 spans="10:30" x14ac:dyDescent="0.35"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 spans="10:30" x14ac:dyDescent="0.35"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 spans="10:30" x14ac:dyDescent="0.35"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 spans="10:30" x14ac:dyDescent="0.35"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 spans="10:30" x14ac:dyDescent="0.35">
      <c r="J251" s="11"/>
      <c r="K251" s="12"/>
      <c r="L251" s="12"/>
      <c r="M251" s="12"/>
      <c r="N251" s="12"/>
      <c r="O251" s="12"/>
      <c r="P251" s="12"/>
      <c r="Q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 spans="10:30" x14ac:dyDescent="0.35">
      <c r="J252" s="11"/>
      <c r="K252" s="12"/>
      <c r="L252" s="12"/>
      <c r="M252" s="12"/>
      <c r="N252" s="12"/>
      <c r="O252" s="12"/>
      <c r="P252" s="12"/>
      <c r="Q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 spans="10:30" x14ac:dyDescent="0.35">
      <c r="J253" s="11"/>
      <c r="K253" s="12"/>
      <c r="L253" s="12"/>
      <c r="M253" s="12"/>
      <c r="N253" s="12"/>
      <c r="O253" s="12"/>
      <c r="P253" s="12"/>
      <c r="Q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 spans="10:30" x14ac:dyDescent="0.35">
      <c r="J254" s="11"/>
      <c r="K254" s="12"/>
      <c r="L254" s="12"/>
      <c r="M254" s="12"/>
      <c r="N254" s="12"/>
      <c r="O254" s="12"/>
      <c r="P254" s="12"/>
      <c r="Q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 spans="10:30" x14ac:dyDescent="0.35">
      <c r="J255" s="11"/>
      <c r="K255" s="12"/>
      <c r="L255" s="12"/>
      <c r="M255" s="12"/>
      <c r="N255" s="12"/>
      <c r="O255" s="12"/>
      <c r="P255" s="12"/>
      <c r="Q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 spans="10:30" x14ac:dyDescent="0.35">
      <c r="J256" s="11"/>
      <c r="K256" s="12"/>
      <c r="L256" s="12"/>
      <c r="M256" s="12"/>
      <c r="N256" s="12"/>
      <c r="O256" s="12"/>
      <c r="P256" s="12"/>
      <c r="Q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 spans="10:30" x14ac:dyDescent="0.35">
      <c r="J257" s="11"/>
      <c r="K257" s="12"/>
      <c r="L257" s="12"/>
      <c r="M257" s="12"/>
      <c r="N257" s="12"/>
      <c r="O257" s="12"/>
      <c r="P257" s="12"/>
      <c r="Q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 spans="10:30" x14ac:dyDescent="0.35">
      <c r="J258" s="11"/>
      <c r="K258" s="12"/>
      <c r="L258" s="12"/>
      <c r="M258" s="12"/>
      <c r="N258" s="12"/>
      <c r="O258" s="12"/>
      <c r="P258" s="12"/>
      <c r="Q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 spans="10:30" x14ac:dyDescent="0.35">
      <c r="J259" s="11"/>
      <c r="K259" s="12"/>
      <c r="L259" s="12"/>
      <c r="M259" s="12"/>
      <c r="N259" s="12"/>
      <c r="O259" s="12"/>
      <c r="P259" s="12"/>
      <c r="Q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 spans="10:30" x14ac:dyDescent="0.35">
      <c r="J260" s="11"/>
      <c r="K260" s="12"/>
      <c r="L260" s="12"/>
      <c r="M260" s="12"/>
      <c r="N260" s="12"/>
      <c r="O260" s="12"/>
      <c r="P260" s="12"/>
      <c r="Q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 spans="10:30" x14ac:dyDescent="0.35"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 spans="10:30" x14ac:dyDescent="0.35"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 spans="10:30" x14ac:dyDescent="0.35"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 spans="10:30" x14ac:dyDescent="0.35"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 spans="10:30" x14ac:dyDescent="0.35"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 spans="10:30" x14ac:dyDescent="0.35"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 spans="10:30" x14ac:dyDescent="0.35"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 spans="10:30" x14ac:dyDescent="0.35"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 spans="10:30" x14ac:dyDescent="0.35"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spans="10:30" x14ac:dyDescent="0.35"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spans="10:30" x14ac:dyDescent="0.35"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 spans="10:30" x14ac:dyDescent="0.35"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 spans="10:30" x14ac:dyDescent="0.35"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 spans="10:30" x14ac:dyDescent="0.35"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 spans="10:30" x14ac:dyDescent="0.35"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 spans="10:30" x14ac:dyDescent="0.35"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 spans="10:30" x14ac:dyDescent="0.35"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 spans="10:30" x14ac:dyDescent="0.35"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 spans="10:30" x14ac:dyDescent="0.35"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 spans="10:30" x14ac:dyDescent="0.35"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 spans="10:30" x14ac:dyDescent="0.35"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 spans="10:30" x14ac:dyDescent="0.35"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 spans="10:30" x14ac:dyDescent="0.35"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 spans="10:30" x14ac:dyDescent="0.35"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 spans="10:30" x14ac:dyDescent="0.35"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 spans="10:30" x14ac:dyDescent="0.35"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 spans="10:30" x14ac:dyDescent="0.35"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 spans="10:30" x14ac:dyDescent="0.35"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 spans="10:30" x14ac:dyDescent="0.35"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 spans="10:30" x14ac:dyDescent="0.35"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 spans="10:30" x14ac:dyDescent="0.35"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 spans="10:30" x14ac:dyDescent="0.35"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 spans="10:30" x14ac:dyDescent="0.35"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 spans="10:30" x14ac:dyDescent="0.35"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 spans="10:30" x14ac:dyDescent="0.35"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 spans="10:30" x14ac:dyDescent="0.35"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 spans="10:30" x14ac:dyDescent="0.35"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 spans="10:30" x14ac:dyDescent="0.35"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 spans="10:30" x14ac:dyDescent="0.35"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 spans="10:30" x14ac:dyDescent="0.35"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 spans="10:30" x14ac:dyDescent="0.35"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 spans="10:30" x14ac:dyDescent="0.35"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 spans="10:30" x14ac:dyDescent="0.35"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 spans="10:30" x14ac:dyDescent="0.35"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 spans="10:30" x14ac:dyDescent="0.35"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 spans="10:30" x14ac:dyDescent="0.35"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 spans="10:30" x14ac:dyDescent="0.35"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 spans="10:30" x14ac:dyDescent="0.35"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 spans="10:30" x14ac:dyDescent="0.35"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 spans="10:30" x14ac:dyDescent="0.35"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 spans="10:30" x14ac:dyDescent="0.35"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 spans="10:30" x14ac:dyDescent="0.35"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 spans="10:30" x14ac:dyDescent="0.35"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 spans="10:30" x14ac:dyDescent="0.35"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 spans="10:30" x14ac:dyDescent="0.35"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 spans="10:30" x14ac:dyDescent="0.35"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 spans="10:30" x14ac:dyDescent="0.35"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 spans="10:30" x14ac:dyDescent="0.35"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 spans="10:30" x14ac:dyDescent="0.35"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 spans="10:30" x14ac:dyDescent="0.35"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 spans="10:30" x14ac:dyDescent="0.35"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 spans="10:30" x14ac:dyDescent="0.35"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 spans="10:30" x14ac:dyDescent="0.35"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 spans="10:30" x14ac:dyDescent="0.35"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 spans="10:30" x14ac:dyDescent="0.35"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 spans="10:30" x14ac:dyDescent="0.35"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 spans="10:30" x14ac:dyDescent="0.35"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 spans="10:30" x14ac:dyDescent="0.35"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 spans="10:30" x14ac:dyDescent="0.35"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 spans="10:30" x14ac:dyDescent="0.35"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 spans="10:30" x14ac:dyDescent="0.35"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 spans="10:30" x14ac:dyDescent="0.35"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 spans="10:30" x14ac:dyDescent="0.35"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 spans="10:30" x14ac:dyDescent="0.35"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 spans="10:30" x14ac:dyDescent="0.35"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 spans="10:30" x14ac:dyDescent="0.35"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 spans="1:30" x14ac:dyDescent="0.35"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 spans="1:30" x14ac:dyDescent="0.35"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 spans="1:30" x14ac:dyDescent="0.35"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 spans="1:30" x14ac:dyDescent="0.35"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 spans="1:30" x14ac:dyDescent="0.35"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 spans="1:30" x14ac:dyDescent="0.35"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 spans="1:30" x14ac:dyDescent="0.35"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 spans="1:30" x14ac:dyDescent="0.35"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 spans="1:30" x14ac:dyDescent="0.35"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 spans="1:30" x14ac:dyDescent="0.35"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 spans="1:30" x14ac:dyDescent="0.35">
      <c r="A347" s="9"/>
      <c r="R347" s="17"/>
      <c r="S347" s="17"/>
      <c r="T347" s="17"/>
      <c r="U347" s="17"/>
      <c r="V347" s="17"/>
      <c r="W347" s="17"/>
    </row>
    <row r="348" spans="1:30" x14ac:dyDescent="0.35">
      <c r="A348" s="9"/>
      <c r="R348" s="17"/>
      <c r="S348" s="17"/>
      <c r="T348" s="17"/>
      <c r="U348" s="17"/>
      <c r="V348" s="17"/>
      <c r="W348" s="17"/>
    </row>
    <row r="349" spans="1:30" x14ac:dyDescent="0.35">
      <c r="A349" s="9"/>
      <c r="R349" s="17"/>
      <c r="S349" s="17"/>
      <c r="T349" s="17"/>
      <c r="U349" s="17"/>
      <c r="V349" s="17"/>
      <c r="W349" s="17"/>
    </row>
    <row r="350" spans="1:30" x14ac:dyDescent="0.35">
      <c r="A350" s="9"/>
      <c r="R350" s="17"/>
      <c r="S350" s="17"/>
      <c r="T350" s="17"/>
      <c r="U350" s="17"/>
      <c r="V350" s="17"/>
      <c r="W350" s="17"/>
    </row>
    <row r="351" spans="1:30" x14ac:dyDescent="0.35">
      <c r="A351" s="9"/>
      <c r="R351" s="17"/>
      <c r="S351" s="17"/>
      <c r="T351" s="17"/>
      <c r="U351" s="17"/>
      <c r="V351" s="17"/>
      <c r="W351" s="17"/>
    </row>
    <row r="352" spans="1:30" x14ac:dyDescent="0.35">
      <c r="A352" s="9"/>
      <c r="R352" s="17"/>
      <c r="S352" s="17"/>
      <c r="T352" s="17"/>
      <c r="U352" s="17"/>
      <c r="V352" s="17"/>
      <c r="W352" s="17"/>
    </row>
    <row r="353" spans="1:32" x14ac:dyDescent="0.35">
      <c r="A353" s="9"/>
      <c r="R353" s="17"/>
      <c r="S353" s="17"/>
      <c r="T353" s="17"/>
      <c r="U353" s="17"/>
      <c r="V353" s="17"/>
      <c r="W353" s="17"/>
    </row>
    <row r="354" spans="1:32" x14ac:dyDescent="0.35">
      <c r="A354" s="9"/>
      <c r="D354" s="17"/>
      <c r="R354" s="17"/>
      <c r="S354" s="17"/>
      <c r="T354" s="17"/>
      <c r="U354" s="17"/>
      <c r="V354" s="17"/>
      <c r="W354" s="17"/>
    </row>
    <row r="355" spans="1:32" x14ac:dyDescent="0.35">
      <c r="A355" s="9"/>
      <c r="D355" s="17"/>
      <c r="R355" s="17"/>
      <c r="S355" s="17"/>
      <c r="T355" s="17"/>
      <c r="U355" s="17"/>
      <c r="V355" s="17"/>
      <c r="W355" s="17"/>
    </row>
    <row r="356" spans="1:32" x14ac:dyDescent="0.35">
      <c r="A356" s="9"/>
      <c r="D356" s="17"/>
      <c r="R356" s="17"/>
      <c r="S356" s="17"/>
      <c r="T356" s="17"/>
      <c r="U356" s="17"/>
      <c r="V356" s="17"/>
      <c r="W356" s="17"/>
    </row>
    <row r="357" spans="1:32" x14ac:dyDescent="0.35">
      <c r="A357" s="9"/>
      <c r="D357" s="17"/>
      <c r="R357" s="17"/>
      <c r="S357" s="17"/>
      <c r="T357" s="17"/>
      <c r="U357" s="17"/>
      <c r="V357" s="17"/>
      <c r="W357" s="17"/>
    </row>
    <row r="358" spans="1:32" x14ac:dyDescent="0.35">
      <c r="A358" s="9"/>
      <c r="D358" s="17"/>
      <c r="R358" s="17"/>
      <c r="S358" s="17"/>
      <c r="T358" s="17"/>
      <c r="U358" s="17"/>
      <c r="V358" s="17"/>
      <c r="W358" s="17"/>
    </row>
    <row r="359" spans="1:32" x14ac:dyDescent="0.35">
      <c r="A359" s="9"/>
      <c r="D359" s="17"/>
      <c r="R359" s="17"/>
      <c r="S359" s="17"/>
      <c r="T359" s="17"/>
      <c r="U359" s="17"/>
      <c r="V359" s="17"/>
      <c r="W359" s="17"/>
    </row>
    <row r="360" spans="1:32" x14ac:dyDescent="0.35">
      <c r="A360" s="9"/>
      <c r="D360" s="17"/>
      <c r="R360" s="17"/>
      <c r="S360" s="17"/>
      <c r="T360" s="17"/>
      <c r="U360" s="17"/>
      <c r="V360" s="17"/>
      <c r="W360" s="17"/>
    </row>
    <row r="361" spans="1:32" x14ac:dyDescent="0.35">
      <c r="A361" s="9"/>
      <c r="D361" s="17"/>
      <c r="R361" s="17"/>
      <c r="S361" s="17"/>
      <c r="T361" s="17"/>
      <c r="U361" s="17"/>
      <c r="V361" s="17"/>
      <c r="W361" s="17"/>
      <c r="X361" s="18"/>
      <c r="Y361" s="19"/>
      <c r="Z361" s="19"/>
      <c r="AA361" s="19"/>
      <c r="AB361" s="19"/>
      <c r="AC361" s="19"/>
      <c r="AD361" s="20"/>
      <c r="AF361" s="17"/>
    </row>
    <row r="362" spans="1:32" x14ac:dyDescent="0.35">
      <c r="A362" s="9"/>
      <c r="D362" s="17"/>
      <c r="R362" s="17"/>
      <c r="S362" s="17"/>
      <c r="T362" s="17"/>
      <c r="U362" s="17"/>
      <c r="V362" s="17"/>
      <c r="W362" s="17"/>
      <c r="X362" s="18"/>
      <c r="Y362" s="19"/>
      <c r="Z362" s="19"/>
      <c r="AA362" s="19"/>
      <c r="AB362" s="19"/>
      <c r="AC362" s="19"/>
      <c r="AD362" s="21"/>
      <c r="AF362" s="17"/>
    </row>
    <row r="363" spans="1:32" x14ac:dyDescent="0.35">
      <c r="A363" s="9"/>
      <c r="D363" s="17"/>
      <c r="R363" s="17"/>
      <c r="S363" s="17"/>
      <c r="T363" s="17"/>
      <c r="U363" s="17"/>
      <c r="V363" s="17"/>
      <c r="W363" s="17"/>
      <c r="X363" s="18"/>
      <c r="Y363" s="19"/>
      <c r="Z363" s="19"/>
      <c r="AA363" s="19"/>
      <c r="AB363" s="19"/>
      <c r="AC363" s="19"/>
      <c r="AD363" s="21"/>
      <c r="AF363" s="17"/>
    </row>
    <row r="364" spans="1:32" x14ac:dyDescent="0.35">
      <c r="A364" s="9"/>
      <c r="D364" s="17"/>
      <c r="R364" s="17"/>
      <c r="S364" s="17"/>
      <c r="T364" s="17"/>
      <c r="U364" s="17"/>
      <c r="V364" s="17"/>
      <c r="W364" s="17"/>
      <c r="X364" s="18"/>
      <c r="Y364" s="19"/>
      <c r="Z364" s="19"/>
      <c r="AA364" s="19"/>
      <c r="AB364" s="19"/>
      <c r="AC364" s="19"/>
      <c r="AD364" s="21"/>
      <c r="AF364" s="17"/>
    </row>
    <row r="365" spans="1:32" x14ac:dyDescent="0.35">
      <c r="A365" s="9"/>
      <c r="D365" s="17"/>
      <c r="R365" s="17"/>
      <c r="S365" s="17"/>
      <c r="T365" s="17"/>
      <c r="U365" s="17"/>
      <c r="V365" s="17"/>
      <c r="W365" s="17"/>
      <c r="X365" s="18"/>
      <c r="Y365" s="19"/>
      <c r="Z365" s="19"/>
      <c r="AA365" s="19"/>
      <c r="AB365" s="19"/>
      <c r="AC365" s="19"/>
      <c r="AD365" s="20"/>
    </row>
    <row r="366" spans="1:32" x14ac:dyDescent="0.35">
      <c r="A366" s="9"/>
      <c r="D366" s="17"/>
      <c r="R366" s="17"/>
      <c r="S366" s="17"/>
      <c r="T366" s="17"/>
      <c r="U366" s="17"/>
      <c r="V366" s="17"/>
      <c r="W366" s="17"/>
      <c r="X366" s="18"/>
      <c r="Y366" s="19"/>
      <c r="Z366" s="19"/>
      <c r="AA366" s="19"/>
      <c r="AB366" s="19"/>
      <c r="AC366" s="19"/>
      <c r="AD366" s="20"/>
    </row>
    <row r="367" spans="1:32" x14ac:dyDescent="0.35">
      <c r="A367" s="9"/>
      <c r="D367" s="17"/>
      <c r="J367" s="13"/>
      <c r="K367" s="2"/>
      <c r="L367" s="2"/>
      <c r="M367" s="2"/>
      <c r="N367" s="2"/>
      <c r="O367" s="2"/>
      <c r="P367" s="2"/>
      <c r="Q367" s="2"/>
      <c r="R367" s="17"/>
      <c r="S367" s="17"/>
      <c r="T367" s="17"/>
      <c r="U367" s="17"/>
      <c r="V367" s="17"/>
      <c r="W367" s="17"/>
      <c r="X367" s="18"/>
      <c r="Y367" s="19"/>
      <c r="Z367" s="19"/>
      <c r="AA367" s="19"/>
      <c r="AB367" s="19"/>
      <c r="AC367" s="19"/>
      <c r="AD367" s="20"/>
    </row>
    <row r="368" spans="1:32" x14ac:dyDescent="0.35">
      <c r="A368" s="9"/>
      <c r="D368" s="17"/>
      <c r="J368" s="13"/>
      <c r="K368" s="2"/>
      <c r="L368" s="2"/>
      <c r="M368" s="2"/>
      <c r="N368" s="2"/>
      <c r="O368" s="2"/>
      <c r="P368" s="2"/>
      <c r="Q368" s="2"/>
      <c r="R368" s="17"/>
      <c r="S368" s="17"/>
      <c r="T368" s="17"/>
      <c r="U368" s="17"/>
      <c r="V368" s="17"/>
      <c r="W368" s="17"/>
      <c r="X368" s="18"/>
      <c r="Y368" s="19"/>
      <c r="Z368" s="19"/>
      <c r="AA368" s="19"/>
      <c r="AB368" s="19"/>
      <c r="AC368" s="19"/>
      <c r="AD368" s="20"/>
    </row>
    <row r="369" spans="1:32" x14ac:dyDescent="0.35">
      <c r="A369" s="9"/>
      <c r="D369" s="17"/>
      <c r="J369" s="13"/>
      <c r="K369" s="2"/>
      <c r="L369" s="2"/>
      <c r="M369" s="2"/>
      <c r="N369" s="2"/>
      <c r="O369" s="2"/>
      <c r="P369" s="2"/>
      <c r="Q369" s="2"/>
      <c r="R369" s="17"/>
      <c r="S369" s="17"/>
      <c r="T369" s="17"/>
      <c r="U369" s="17"/>
      <c r="V369" s="17"/>
      <c r="W369" s="17"/>
      <c r="X369" s="18"/>
      <c r="Y369" s="19"/>
      <c r="Z369" s="19"/>
      <c r="AA369" s="19"/>
      <c r="AB369" s="19"/>
      <c r="AC369" s="19"/>
      <c r="AD369" s="20"/>
    </row>
    <row r="370" spans="1:32" x14ac:dyDescent="0.35">
      <c r="A370" s="9"/>
      <c r="D370" s="17"/>
      <c r="J370" s="13"/>
      <c r="K370" s="2"/>
      <c r="L370" s="2"/>
      <c r="M370" s="2"/>
      <c r="N370" s="2"/>
      <c r="O370" s="2"/>
      <c r="P370" s="2"/>
      <c r="Q370" s="2"/>
      <c r="R370" s="17"/>
      <c r="S370" s="17"/>
      <c r="T370" s="17"/>
      <c r="U370" s="17"/>
      <c r="V370" s="17"/>
      <c r="W370" s="17"/>
      <c r="X370" s="18"/>
      <c r="Y370" s="19"/>
      <c r="Z370" s="19"/>
      <c r="AA370" s="19"/>
      <c r="AB370" s="19"/>
      <c r="AC370" s="19"/>
      <c r="AD370" s="20"/>
    </row>
    <row r="371" spans="1:32" x14ac:dyDescent="0.35">
      <c r="A371" s="9"/>
      <c r="D371" s="17"/>
      <c r="J371" s="13"/>
      <c r="K371" s="2"/>
      <c r="L371" s="2"/>
      <c r="M371" s="2"/>
      <c r="N371" s="2"/>
      <c r="O371" s="2"/>
      <c r="P371" s="2"/>
      <c r="Q371" s="2"/>
      <c r="X371" s="18"/>
      <c r="Y371" s="19"/>
      <c r="Z371" s="19"/>
      <c r="AA371" s="19"/>
      <c r="AB371" s="19"/>
      <c r="AC371" s="19"/>
      <c r="AD371" s="20"/>
    </row>
    <row r="372" spans="1:32" x14ac:dyDescent="0.35">
      <c r="A372" s="9"/>
      <c r="D372" s="17"/>
      <c r="J372" s="13"/>
      <c r="K372" s="2"/>
      <c r="L372" s="2"/>
      <c r="M372" s="2"/>
      <c r="N372" s="2"/>
      <c r="O372" s="2"/>
      <c r="P372" s="2"/>
      <c r="Q372" s="2"/>
      <c r="X372" s="18"/>
      <c r="Y372" s="19"/>
      <c r="Z372" s="19"/>
      <c r="AA372" s="19"/>
      <c r="AB372" s="19"/>
      <c r="AC372" s="19"/>
      <c r="AD372" s="20"/>
      <c r="AF372" s="17"/>
    </row>
    <row r="373" spans="1:32" x14ac:dyDescent="0.35">
      <c r="A373" s="9"/>
      <c r="D373" s="17"/>
      <c r="J373" s="13"/>
      <c r="K373" s="2"/>
      <c r="L373" s="2"/>
      <c r="M373" s="2"/>
      <c r="N373" s="2"/>
      <c r="O373" s="2"/>
      <c r="P373" s="2"/>
      <c r="Q373" s="2"/>
      <c r="X373" s="18"/>
      <c r="Y373" s="19"/>
      <c r="Z373" s="19"/>
      <c r="AA373" s="19"/>
      <c r="AB373" s="19"/>
      <c r="AC373" s="19"/>
      <c r="AD373" s="20"/>
    </row>
    <row r="374" spans="1:32" x14ac:dyDescent="0.35">
      <c r="A374" s="9"/>
      <c r="D374" s="17"/>
      <c r="J374" s="13"/>
      <c r="K374" s="2"/>
      <c r="L374" s="2"/>
      <c r="M374" s="2"/>
      <c r="N374" s="2"/>
      <c r="O374" s="2"/>
      <c r="P374" s="2"/>
      <c r="Q374" s="2"/>
      <c r="X374" s="18"/>
      <c r="Y374" s="19"/>
      <c r="Z374" s="19"/>
      <c r="AA374" s="19"/>
      <c r="AB374" s="19"/>
      <c r="AC374" s="19"/>
      <c r="AD374" s="20"/>
    </row>
    <row r="375" spans="1:32" x14ac:dyDescent="0.35">
      <c r="A375" s="9"/>
      <c r="D375" s="17"/>
      <c r="J375" s="13"/>
      <c r="K375" s="2"/>
      <c r="L375" s="2"/>
      <c r="M375" s="2"/>
      <c r="N375" s="2"/>
      <c r="O375" s="2"/>
      <c r="P375" s="2"/>
      <c r="Q375" s="2"/>
      <c r="X375" s="18"/>
      <c r="Y375" s="19"/>
      <c r="Z375" s="19"/>
      <c r="AA375" s="19"/>
      <c r="AB375" s="19"/>
      <c r="AC375" s="19"/>
      <c r="AD375" s="20"/>
    </row>
    <row r="376" spans="1:32" x14ac:dyDescent="0.35">
      <c r="A376" s="9"/>
      <c r="D376" s="17"/>
      <c r="J376" s="13"/>
      <c r="K376" s="2"/>
      <c r="L376" s="2"/>
      <c r="M376" s="2"/>
      <c r="N376" s="2"/>
      <c r="O376" s="2"/>
      <c r="P376" s="2"/>
      <c r="Q376" s="2"/>
      <c r="X376" s="18"/>
      <c r="Y376" s="19"/>
      <c r="Z376" s="19"/>
      <c r="AA376" s="19"/>
      <c r="AB376" s="19"/>
      <c r="AC376" s="19"/>
      <c r="AD376" s="20"/>
    </row>
    <row r="377" spans="1:32" x14ac:dyDescent="0.35">
      <c r="A377" s="9"/>
      <c r="D377" s="17"/>
      <c r="J377" s="13"/>
      <c r="K377" s="2"/>
      <c r="L377" s="2"/>
      <c r="M377" s="2"/>
      <c r="N377" s="2"/>
      <c r="O377" s="2"/>
      <c r="P377" s="2"/>
      <c r="Q377" s="2"/>
      <c r="X377" s="18"/>
      <c r="Y377" s="19"/>
      <c r="Z377" s="19"/>
      <c r="AA377" s="19"/>
      <c r="AB377" s="19"/>
      <c r="AC377" s="19"/>
      <c r="AD377" s="20"/>
    </row>
    <row r="378" spans="1:32" x14ac:dyDescent="0.35">
      <c r="A378" s="9"/>
      <c r="D378" s="17"/>
      <c r="R378" s="17"/>
    </row>
    <row r="379" spans="1:32" x14ac:dyDescent="0.35">
      <c r="A379" s="9"/>
      <c r="D379" s="17"/>
      <c r="R379" s="17"/>
    </row>
    <row r="380" spans="1:32" x14ac:dyDescent="0.35">
      <c r="A380" s="9"/>
      <c r="D380" s="17"/>
      <c r="R380" s="17"/>
    </row>
    <row r="381" spans="1:32" x14ac:dyDescent="0.35">
      <c r="A381" s="9"/>
      <c r="D381" s="17"/>
      <c r="R381" s="17"/>
    </row>
    <row r="382" spans="1:32" x14ac:dyDescent="0.35">
      <c r="A382" s="9"/>
      <c r="D382" s="17"/>
      <c r="R382" s="17"/>
    </row>
    <row r="383" spans="1:32" x14ac:dyDescent="0.35">
      <c r="A383" s="9"/>
      <c r="D383" s="17"/>
      <c r="R383" s="17"/>
    </row>
    <row r="384" spans="1:32" x14ac:dyDescent="0.35">
      <c r="A384" s="9"/>
      <c r="D384" s="17"/>
      <c r="R384" s="17"/>
    </row>
    <row r="385" spans="1:23" x14ac:dyDescent="0.35">
      <c r="A385" s="9"/>
      <c r="D385" s="17"/>
      <c r="R385" s="17"/>
      <c r="S385" s="17"/>
      <c r="T385" s="17"/>
      <c r="U385" s="17"/>
      <c r="V385" s="17"/>
      <c r="W385" s="17"/>
    </row>
    <row r="386" spans="1:23" x14ac:dyDescent="0.35">
      <c r="A386" s="9"/>
      <c r="D386" s="17"/>
      <c r="R386" s="17"/>
      <c r="S386" s="17"/>
      <c r="T386" s="17"/>
      <c r="U386" s="17"/>
      <c r="V386" s="17"/>
      <c r="W386" s="17"/>
    </row>
    <row r="387" spans="1:23" x14ac:dyDescent="0.35">
      <c r="A387" s="9"/>
      <c r="D387" s="17"/>
      <c r="R387" s="17"/>
      <c r="S387" s="17"/>
      <c r="T387" s="17"/>
      <c r="U387" s="17"/>
      <c r="V387" s="17"/>
      <c r="W387" s="17"/>
    </row>
    <row r="388" spans="1:23" x14ac:dyDescent="0.35">
      <c r="A388" s="9"/>
      <c r="D388" s="17"/>
      <c r="R388" s="17"/>
      <c r="S388" s="17"/>
      <c r="T388" s="17"/>
      <c r="U388" s="17"/>
      <c r="V388" s="17"/>
      <c r="W388" s="17"/>
    </row>
    <row r="389" spans="1:23" x14ac:dyDescent="0.35">
      <c r="A389" s="9"/>
      <c r="D389" s="17"/>
      <c r="R389" s="17"/>
      <c r="S389" s="17"/>
      <c r="T389" s="17"/>
      <c r="U389" s="17"/>
      <c r="V389" s="17"/>
      <c r="W389" s="17"/>
    </row>
    <row r="390" spans="1:23" x14ac:dyDescent="0.35">
      <c r="A390" s="9"/>
      <c r="D390" s="17"/>
      <c r="R390" s="17"/>
      <c r="S390" s="17"/>
      <c r="T390" s="17"/>
      <c r="U390" s="17"/>
      <c r="V390" s="17"/>
      <c r="W390" s="17"/>
    </row>
    <row r="391" spans="1:23" x14ac:dyDescent="0.35">
      <c r="A391" s="9"/>
      <c r="D391" s="17"/>
      <c r="R391" s="17"/>
      <c r="S391" s="17"/>
      <c r="T391" s="17"/>
      <c r="U391" s="17"/>
      <c r="V391" s="17"/>
      <c r="W391" s="17"/>
    </row>
    <row r="392" spans="1:23" x14ac:dyDescent="0.35">
      <c r="A392" s="9"/>
      <c r="D392" s="17"/>
      <c r="R392" s="17"/>
      <c r="S392" s="17"/>
      <c r="T392" s="17"/>
      <c r="U392" s="17"/>
      <c r="V392" s="17"/>
      <c r="W392" s="17"/>
    </row>
    <row r="393" spans="1:23" x14ac:dyDescent="0.35">
      <c r="A393" s="9"/>
      <c r="D393" s="17"/>
      <c r="R393" s="17"/>
      <c r="S393" s="17"/>
      <c r="T393" s="17"/>
      <c r="U393" s="17"/>
      <c r="V393" s="17"/>
      <c r="W393" s="17"/>
    </row>
    <row r="394" spans="1:23" x14ac:dyDescent="0.35">
      <c r="A394" s="9"/>
      <c r="D394" s="17"/>
      <c r="R394" s="17"/>
      <c r="S394" s="17"/>
      <c r="T394" s="17"/>
      <c r="U394" s="17"/>
      <c r="V394" s="17"/>
      <c r="W394" s="17"/>
    </row>
    <row r="395" spans="1:23" x14ac:dyDescent="0.35">
      <c r="A395" s="9"/>
      <c r="D395" s="17"/>
      <c r="R395" s="17"/>
      <c r="S395" s="17"/>
      <c r="T395" s="17"/>
      <c r="U395" s="17"/>
      <c r="V395" s="17"/>
      <c r="W395" s="17"/>
    </row>
    <row r="396" spans="1:23" x14ac:dyDescent="0.35">
      <c r="A396" s="9"/>
      <c r="D396" s="17"/>
      <c r="R396" s="17"/>
      <c r="S396" s="17"/>
      <c r="T396" s="17"/>
      <c r="U396" s="17"/>
      <c r="V396" s="17"/>
      <c r="W396" s="17"/>
    </row>
    <row r="397" spans="1:23" x14ac:dyDescent="0.35">
      <c r="A397" s="9"/>
      <c r="D397" s="17"/>
      <c r="R397" s="17"/>
      <c r="S397" s="17"/>
      <c r="T397" s="17"/>
      <c r="U397" s="17"/>
      <c r="V397" s="17"/>
      <c r="W397" s="17"/>
    </row>
    <row r="398" spans="1:23" x14ac:dyDescent="0.35">
      <c r="A398" s="9"/>
      <c r="D398" s="17"/>
      <c r="R398" s="17"/>
      <c r="S398" s="17"/>
      <c r="T398" s="17"/>
      <c r="U398" s="17"/>
      <c r="V398" s="17"/>
      <c r="W398" s="17"/>
    </row>
    <row r="399" spans="1:23" x14ac:dyDescent="0.35">
      <c r="A399" s="9"/>
      <c r="D399" s="17"/>
      <c r="R399" s="17"/>
      <c r="S399" s="17"/>
      <c r="T399" s="17"/>
      <c r="U399" s="17"/>
      <c r="V399" s="17"/>
      <c r="W399" s="17"/>
    </row>
    <row r="400" spans="1:23" x14ac:dyDescent="0.35">
      <c r="A400" s="9"/>
      <c r="D400" s="17"/>
      <c r="R400" s="17"/>
      <c r="S400" s="17"/>
      <c r="T400" s="17"/>
      <c r="U400" s="17"/>
      <c r="V400" s="17"/>
      <c r="W400" s="17"/>
    </row>
    <row r="401" spans="1:30" x14ac:dyDescent="0.35">
      <c r="A401" s="9"/>
      <c r="D401" s="17"/>
      <c r="R401" s="17"/>
      <c r="S401" s="17"/>
      <c r="T401" s="17"/>
      <c r="U401" s="17"/>
      <c r="V401" s="17"/>
      <c r="W401" s="17"/>
    </row>
    <row r="402" spans="1:30" x14ac:dyDescent="0.35">
      <c r="A402" s="9"/>
      <c r="D402" s="17"/>
      <c r="R402" s="17"/>
      <c r="S402" s="17"/>
      <c r="T402" s="17"/>
      <c r="U402" s="17"/>
      <c r="V402" s="17"/>
      <c r="W402" s="17"/>
    </row>
    <row r="403" spans="1:30" x14ac:dyDescent="0.35">
      <c r="A403" s="9"/>
      <c r="D403" s="17"/>
      <c r="R403" s="17"/>
      <c r="S403" s="17"/>
      <c r="T403" s="17"/>
      <c r="U403" s="17"/>
      <c r="V403" s="17"/>
      <c r="W403" s="17"/>
    </row>
    <row r="404" spans="1:30" x14ac:dyDescent="0.35">
      <c r="A404" s="9"/>
      <c r="D404" s="17"/>
      <c r="R404" s="17"/>
      <c r="S404" s="17"/>
      <c r="T404" s="17"/>
      <c r="U404" s="17"/>
      <c r="V404" s="17"/>
      <c r="W404" s="17"/>
    </row>
    <row r="405" spans="1:30" x14ac:dyDescent="0.35">
      <c r="A405" s="9"/>
      <c r="D405" s="17"/>
      <c r="R405" s="17"/>
      <c r="S405" s="17"/>
      <c r="T405" s="17"/>
      <c r="U405" s="17"/>
      <c r="V405" s="17"/>
      <c r="W405" s="17"/>
    </row>
    <row r="406" spans="1:30" x14ac:dyDescent="0.35">
      <c r="A406" s="9"/>
      <c r="D406" s="17"/>
      <c r="R406" s="17"/>
      <c r="S406" s="17"/>
      <c r="T406" s="17"/>
      <c r="U406" s="17"/>
      <c r="V406" s="17"/>
      <c r="W406" s="17"/>
    </row>
    <row r="407" spans="1:30" x14ac:dyDescent="0.35">
      <c r="A407" s="9"/>
      <c r="D407" s="17"/>
      <c r="R407" s="17"/>
      <c r="S407" s="17"/>
      <c r="T407" s="17"/>
      <c r="U407" s="17"/>
      <c r="V407" s="17"/>
      <c r="W407" s="17"/>
    </row>
    <row r="408" spans="1:30" x14ac:dyDescent="0.35">
      <c r="A408" s="9"/>
      <c r="D408" s="17"/>
      <c r="R408" s="17"/>
      <c r="S408" s="17"/>
      <c r="T408" s="17"/>
      <c r="U408" s="17"/>
      <c r="V408" s="17"/>
      <c r="W408" s="17"/>
      <c r="X408" s="18"/>
      <c r="Y408" s="19"/>
      <c r="Z408" s="19"/>
      <c r="AA408" s="19"/>
      <c r="AB408" s="19"/>
      <c r="AC408" s="19"/>
      <c r="AD408" s="20"/>
    </row>
    <row r="409" spans="1:30" x14ac:dyDescent="0.35">
      <c r="A409" s="9"/>
      <c r="D409" s="17"/>
      <c r="R409" s="17"/>
      <c r="S409" s="17"/>
      <c r="T409" s="17"/>
      <c r="U409" s="17"/>
      <c r="V409" s="17"/>
      <c r="W409" s="17"/>
      <c r="X409" s="18"/>
      <c r="Y409" s="19"/>
      <c r="Z409" s="19"/>
      <c r="AA409" s="19"/>
      <c r="AB409" s="19"/>
      <c r="AC409" s="19"/>
      <c r="AD409" s="20"/>
    </row>
    <row r="410" spans="1:30" x14ac:dyDescent="0.35">
      <c r="A410" s="9"/>
      <c r="D410" s="17"/>
      <c r="R410" s="17"/>
      <c r="S410" s="17"/>
      <c r="T410" s="17"/>
      <c r="U410" s="17"/>
      <c r="V410" s="17"/>
      <c r="W410" s="17"/>
      <c r="X410" s="18"/>
      <c r="Y410" s="19"/>
      <c r="Z410" s="19"/>
      <c r="AA410" s="19"/>
      <c r="AB410" s="19"/>
      <c r="AC410" s="19"/>
      <c r="AD410" s="20"/>
    </row>
    <row r="411" spans="1:30" x14ac:dyDescent="0.35">
      <c r="A411" s="9"/>
      <c r="D411" s="17"/>
      <c r="R411" s="17"/>
      <c r="S411" s="17"/>
      <c r="T411" s="17"/>
      <c r="U411" s="17"/>
      <c r="V411" s="17"/>
      <c r="W411" s="17"/>
    </row>
    <row r="412" spans="1:30" x14ac:dyDescent="0.35">
      <c r="A412" s="9"/>
      <c r="D412" s="17"/>
      <c r="R412" s="17"/>
      <c r="S412" s="17"/>
      <c r="T412" s="17"/>
      <c r="U412" s="17"/>
      <c r="V412" s="17"/>
      <c r="W412" s="17"/>
    </row>
    <row r="413" spans="1:30" x14ac:dyDescent="0.35">
      <c r="A413" s="9"/>
      <c r="D413" s="17"/>
      <c r="R413" s="17"/>
      <c r="S413" s="17"/>
      <c r="T413" s="17"/>
      <c r="U413" s="17"/>
      <c r="V413" s="17"/>
      <c r="W413" s="17"/>
    </row>
    <row r="414" spans="1:30" x14ac:dyDescent="0.35">
      <c r="A414" s="9"/>
      <c r="D414" s="17"/>
      <c r="R414" s="17"/>
      <c r="S414" s="17"/>
      <c r="T414" s="17"/>
      <c r="U414" s="17"/>
      <c r="V414" s="17"/>
      <c r="W414" s="17"/>
    </row>
    <row r="415" spans="1:30" x14ac:dyDescent="0.35">
      <c r="A415" s="9"/>
      <c r="D415" s="17"/>
      <c r="R415" s="17"/>
      <c r="S415" s="17"/>
      <c r="T415" s="17"/>
      <c r="U415" s="17"/>
      <c r="V415" s="17"/>
      <c r="W415" s="17"/>
    </row>
    <row r="416" spans="1:30" x14ac:dyDescent="0.35">
      <c r="A416" s="9"/>
      <c r="D416" s="17"/>
      <c r="R416" s="17"/>
      <c r="S416" s="17"/>
      <c r="T416" s="17"/>
      <c r="U416" s="17"/>
      <c r="V416" s="17"/>
      <c r="W416" s="17"/>
    </row>
    <row r="417" spans="1:30" x14ac:dyDescent="0.35">
      <c r="A417" s="9"/>
      <c r="D417" s="17"/>
      <c r="R417" s="17"/>
      <c r="S417" s="17"/>
      <c r="T417" s="17"/>
      <c r="U417" s="17"/>
      <c r="V417" s="17"/>
      <c r="W417" s="17"/>
    </row>
    <row r="418" spans="1:30" x14ac:dyDescent="0.35">
      <c r="A418" s="9"/>
      <c r="D418" s="17"/>
      <c r="R418" s="17"/>
      <c r="S418" s="17"/>
      <c r="T418" s="17"/>
      <c r="U418" s="17"/>
      <c r="V418" s="17"/>
      <c r="W418" s="17"/>
    </row>
    <row r="419" spans="1:30" x14ac:dyDescent="0.35">
      <c r="A419" s="9"/>
      <c r="D419" s="17"/>
      <c r="R419" s="17"/>
      <c r="S419" s="17"/>
      <c r="T419" s="17"/>
      <c r="U419" s="17"/>
      <c r="V419" s="17"/>
      <c r="W419" s="17"/>
    </row>
    <row r="420" spans="1:30" x14ac:dyDescent="0.35">
      <c r="A420" s="9"/>
      <c r="D420" s="17"/>
      <c r="R420" s="17"/>
      <c r="S420" s="17"/>
      <c r="T420" s="17"/>
      <c r="U420" s="17"/>
      <c r="V420" s="17"/>
      <c r="W420" s="17"/>
    </row>
    <row r="421" spans="1:30" x14ac:dyDescent="0.35">
      <c r="A421" s="9"/>
      <c r="D421" s="17"/>
      <c r="R421" s="17"/>
      <c r="S421" s="17"/>
      <c r="T421" s="17"/>
      <c r="U421" s="17"/>
      <c r="V421" s="17"/>
      <c r="W421" s="17"/>
    </row>
    <row r="422" spans="1:30" x14ac:dyDescent="0.35">
      <c r="A422" s="9"/>
      <c r="D422" s="17"/>
      <c r="R422" s="17"/>
      <c r="S422" s="17"/>
      <c r="T422" s="17"/>
      <c r="U422" s="17"/>
      <c r="V422" s="17"/>
      <c r="W422" s="17"/>
    </row>
    <row r="423" spans="1:30" x14ac:dyDescent="0.35">
      <c r="A423" s="9"/>
      <c r="D423" s="17"/>
      <c r="R423" s="17"/>
      <c r="S423" s="17"/>
      <c r="T423" s="17"/>
      <c r="U423" s="17"/>
      <c r="V423" s="17"/>
      <c r="W423" s="17"/>
    </row>
    <row r="424" spans="1:30" x14ac:dyDescent="0.35">
      <c r="A424" s="9"/>
      <c r="D424" s="17"/>
      <c r="R424" s="17"/>
      <c r="S424" s="17"/>
      <c r="T424" s="17"/>
      <c r="U424" s="17"/>
      <c r="V424" s="17"/>
      <c r="W424" s="17"/>
    </row>
    <row r="425" spans="1:30" x14ac:dyDescent="0.35">
      <c r="A425" s="9"/>
      <c r="D425" s="17"/>
      <c r="R425" s="17"/>
      <c r="S425" s="17"/>
      <c r="T425" s="17"/>
      <c r="U425" s="17"/>
      <c r="V425" s="17"/>
      <c r="W425" s="17"/>
    </row>
    <row r="426" spans="1:30" x14ac:dyDescent="0.35">
      <c r="A426" s="9"/>
      <c r="D426" s="17"/>
      <c r="R426" s="17"/>
      <c r="S426" s="17"/>
      <c r="T426" s="17"/>
      <c r="U426" s="17"/>
      <c r="V426" s="17"/>
      <c r="W426" s="17"/>
    </row>
    <row r="427" spans="1:30" x14ac:dyDescent="0.35">
      <c r="A427" s="9"/>
      <c r="D427" s="17"/>
      <c r="X427" s="14"/>
      <c r="Y427" s="2"/>
      <c r="Z427" s="2"/>
      <c r="AA427" s="2"/>
      <c r="AB427" s="2"/>
      <c r="AC427" s="2"/>
      <c r="AD427" s="15"/>
    </row>
    <row r="428" spans="1:30" x14ac:dyDescent="0.35">
      <c r="A428" s="9"/>
      <c r="D428" s="17"/>
      <c r="X428" s="14"/>
      <c r="Y428" s="2"/>
      <c r="Z428" s="2"/>
      <c r="AA428" s="2"/>
      <c r="AB428" s="2"/>
      <c r="AC428" s="2"/>
      <c r="AD428" s="15"/>
    </row>
    <row r="429" spans="1:30" x14ac:dyDescent="0.35">
      <c r="A429" s="9"/>
      <c r="D429" s="17"/>
      <c r="X429" s="14"/>
      <c r="Y429" s="2"/>
      <c r="Z429" s="2"/>
      <c r="AA429" s="2"/>
      <c r="AB429" s="2"/>
      <c r="AC429" s="2"/>
      <c r="AD429" s="15"/>
    </row>
    <row r="430" spans="1:30" x14ac:dyDescent="0.35">
      <c r="A430" s="9"/>
      <c r="D430" s="17"/>
      <c r="X430" s="14"/>
      <c r="Y430" s="2"/>
      <c r="Z430" s="2"/>
      <c r="AA430" s="2"/>
      <c r="AB430" s="2"/>
      <c r="AC430" s="2"/>
      <c r="AD430" s="15"/>
    </row>
    <row r="431" spans="1:30" x14ac:dyDescent="0.35">
      <c r="A431" s="9"/>
      <c r="D431" s="17"/>
      <c r="R431" s="17"/>
      <c r="S431" s="17"/>
      <c r="T431" s="17"/>
      <c r="U431" s="17"/>
      <c r="V431" s="17"/>
      <c r="W431" s="17"/>
    </row>
    <row r="432" spans="1:30" x14ac:dyDescent="0.35">
      <c r="A432" s="9"/>
      <c r="D432" s="17"/>
      <c r="R432" s="17"/>
      <c r="S432" s="17"/>
      <c r="T432" s="17"/>
      <c r="U432" s="17"/>
      <c r="V432" s="17"/>
      <c r="W432" s="17"/>
    </row>
    <row r="433" spans="1:30" x14ac:dyDescent="0.35">
      <c r="A433" s="9"/>
      <c r="D433" s="17"/>
      <c r="R433" s="17"/>
      <c r="S433" s="17"/>
      <c r="T433" s="17"/>
      <c r="U433" s="17"/>
      <c r="V433" s="17"/>
      <c r="W433" s="17"/>
    </row>
    <row r="434" spans="1:30" x14ac:dyDescent="0.35">
      <c r="A434" s="9"/>
      <c r="D434" s="17"/>
      <c r="R434" s="17"/>
      <c r="S434" s="17"/>
      <c r="T434" s="17"/>
      <c r="U434" s="17"/>
      <c r="V434" s="17"/>
      <c r="W434" s="17"/>
    </row>
    <row r="435" spans="1:30" x14ac:dyDescent="0.35">
      <c r="A435" s="9"/>
      <c r="D435" s="17"/>
      <c r="R435" s="17"/>
      <c r="S435" s="17"/>
      <c r="T435" s="17"/>
      <c r="U435" s="17"/>
      <c r="V435" s="17"/>
      <c r="W435" s="17"/>
    </row>
    <row r="436" spans="1:30" x14ac:dyDescent="0.35">
      <c r="A436" s="9"/>
      <c r="D436" s="17"/>
      <c r="R436" s="17"/>
      <c r="S436" s="17"/>
      <c r="T436" s="17"/>
      <c r="U436" s="17"/>
      <c r="V436" s="17"/>
      <c r="W436" s="17"/>
    </row>
    <row r="437" spans="1:30" x14ac:dyDescent="0.35">
      <c r="A437" s="9"/>
      <c r="D437" s="17"/>
      <c r="X437" s="14"/>
      <c r="Y437" s="2"/>
      <c r="Z437" s="2"/>
      <c r="AA437" s="2"/>
      <c r="AB437" s="2"/>
      <c r="AC437" s="2"/>
      <c r="AD437" s="15"/>
    </row>
    <row r="438" spans="1:30" x14ac:dyDescent="0.35">
      <c r="A438" s="9"/>
      <c r="D438" s="17"/>
      <c r="X438" s="14"/>
      <c r="Y438" s="2"/>
      <c r="Z438" s="2"/>
      <c r="AA438" s="2"/>
      <c r="AB438" s="2"/>
      <c r="AC438" s="2"/>
      <c r="AD438" s="15"/>
    </row>
    <row r="439" spans="1:30" x14ac:dyDescent="0.35">
      <c r="A439" s="9"/>
      <c r="D439" s="17"/>
      <c r="X439" s="14"/>
      <c r="Y439" s="2"/>
      <c r="Z439" s="2"/>
      <c r="AA439" s="2"/>
      <c r="AB439" s="2"/>
      <c r="AC439" s="2"/>
      <c r="AD439" s="15"/>
    </row>
    <row r="440" spans="1:30" x14ac:dyDescent="0.35">
      <c r="A440" s="9"/>
      <c r="D440" s="17"/>
      <c r="X440" s="14"/>
      <c r="Y440" s="2"/>
      <c r="Z440" s="2"/>
      <c r="AA440" s="2"/>
      <c r="AB440" s="2"/>
      <c r="AC440" s="2"/>
      <c r="AD440" s="15"/>
    </row>
    <row r="441" spans="1:30" x14ac:dyDescent="0.35">
      <c r="A441" s="9"/>
      <c r="D441" s="17"/>
      <c r="X441" s="14"/>
      <c r="Y441" s="2"/>
      <c r="Z441" s="2"/>
      <c r="AA441" s="2"/>
      <c r="AB441" s="2"/>
      <c r="AC441" s="2"/>
      <c r="AD441" s="15"/>
    </row>
    <row r="442" spans="1:30" x14ac:dyDescent="0.35">
      <c r="A442" s="9"/>
      <c r="D442" s="17"/>
      <c r="X442" s="14"/>
      <c r="Y442" s="2"/>
      <c r="Z442" s="2"/>
      <c r="AA442" s="2"/>
      <c r="AB442" s="2"/>
      <c r="AC442" s="2"/>
      <c r="AD442" s="15"/>
    </row>
    <row r="443" spans="1:30" x14ac:dyDescent="0.35">
      <c r="A443" s="9"/>
      <c r="D443" s="17"/>
      <c r="X443" s="14"/>
      <c r="Y443" s="2"/>
      <c r="Z443" s="2"/>
      <c r="AA443" s="2"/>
      <c r="AB443" s="2"/>
      <c r="AC443" s="2"/>
      <c r="AD443" s="15"/>
    </row>
    <row r="444" spans="1:30" x14ac:dyDescent="0.35">
      <c r="A444" s="9"/>
      <c r="D444" s="17"/>
      <c r="X444" s="14"/>
      <c r="Y444" s="2"/>
      <c r="Z444" s="2"/>
      <c r="AA444" s="2"/>
      <c r="AB444" s="2"/>
      <c r="AC444" s="2"/>
      <c r="AD444" s="15"/>
    </row>
    <row r="445" spans="1:30" x14ac:dyDescent="0.35">
      <c r="A445" s="9"/>
      <c r="B445" s="12"/>
      <c r="C445" s="12"/>
      <c r="D445" s="12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 spans="1:30" x14ac:dyDescent="0.35">
      <c r="A446" s="9"/>
      <c r="B446" s="12"/>
      <c r="C446" s="12"/>
      <c r="D446" s="12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 spans="1:30" x14ac:dyDescent="0.35">
      <c r="A447" s="9"/>
      <c r="B447" s="12"/>
      <c r="C447" s="12"/>
      <c r="D447" s="12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 spans="1:30" x14ac:dyDescent="0.35">
      <c r="A448" s="9"/>
      <c r="B448" s="12"/>
      <c r="C448" s="12"/>
      <c r="D448" s="12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 spans="1:30" x14ac:dyDescent="0.35">
      <c r="A449" s="9"/>
      <c r="B449" s="12"/>
      <c r="C449" s="12"/>
      <c r="D449" s="12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 spans="1:30" x14ac:dyDescent="0.35">
      <c r="A450" s="9"/>
      <c r="B450" s="12"/>
      <c r="C450" s="12"/>
      <c r="D450" s="12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 spans="1:30" x14ac:dyDescent="0.35">
      <c r="A451" s="9"/>
      <c r="B451" s="12"/>
      <c r="C451" s="12"/>
      <c r="D451" s="12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 spans="1:30" x14ac:dyDescent="0.35">
      <c r="A452" s="9"/>
      <c r="B452" s="12"/>
      <c r="C452" s="12"/>
      <c r="D452" s="12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 spans="1:30" x14ac:dyDescent="0.35">
      <c r="A453" s="9"/>
      <c r="B453" s="12"/>
      <c r="C453" s="12"/>
      <c r="D453" s="12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 spans="1:30" x14ac:dyDescent="0.35">
      <c r="A454" s="9"/>
      <c r="B454" s="12"/>
      <c r="C454" s="12"/>
      <c r="D454" s="12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 spans="1:30" x14ac:dyDescent="0.35">
      <c r="A455" s="9"/>
      <c r="B455" s="12"/>
      <c r="C455" s="12"/>
      <c r="D455" s="12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 spans="1:30" x14ac:dyDescent="0.35">
      <c r="A456" s="9"/>
      <c r="B456" s="12"/>
      <c r="C456" s="12"/>
      <c r="D456" s="12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 spans="1:30" x14ac:dyDescent="0.35">
      <c r="A457" s="9"/>
      <c r="B457" s="12"/>
      <c r="C457" s="12"/>
      <c r="D457" s="12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 spans="1:30" x14ac:dyDescent="0.35">
      <c r="A458" s="9"/>
      <c r="B458" s="12"/>
      <c r="C458" s="12"/>
      <c r="D458" s="12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 spans="1:30" x14ac:dyDescent="0.35">
      <c r="A459" s="9"/>
      <c r="B459" s="12"/>
      <c r="C459" s="12"/>
      <c r="D459" s="12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 spans="1:30" x14ac:dyDescent="0.35">
      <c r="A460" s="9"/>
      <c r="B460" s="12"/>
      <c r="C460" s="12"/>
      <c r="D460" s="12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 spans="1:30" x14ac:dyDescent="0.35">
      <c r="A461" s="9"/>
      <c r="B461" s="12"/>
      <c r="C461" s="12"/>
      <c r="D461" s="12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 spans="1:30" x14ac:dyDescent="0.35">
      <c r="A462" s="9"/>
      <c r="B462" s="12"/>
      <c r="C462" s="12"/>
      <c r="D462" s="12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 spans="1:30" x14ac:dyDescent="0.35">
      <c r="A463" s="9"/>
      <c r="B463" s="12"/>
      <c r="C463" s="12"/>
      <c r="D463" s="12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 spans="1:30" x14ac:dyDescent="0.35">
      <c r="A464" s="9"/>
      <c r="B464" s="12"/>
      <c r="C464" s="12"/>
      <c r="D464" s="12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 spans="1:30" x14ac:dyDescent="0.35">
      <c r="A465" s="9"/>
      <c r="B465" s="12"/>
      <c r="C465" s="12"/>
      <c r="D465" s="12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 spans="1:30" x14ac:dyDescent="0.35">
      <c r="A466" s="9"/>
      <c r="B466" s="12"/>
      <c r="C466" s="12"/>
      <c r="D466" s="12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 spans="1:30" x14ac:dyDescent="0.35">
      <c r="A467" s="9"/>
      <c r="B467" s="12"/>
      <c r="C467" s="12"/>
      <c r="D467" s="12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 spans="1:30" x14ac:dyDescent="0.35">
      <c r="A468" s="9"/>
      <c r="B468" s="12"/>
      <c r="C468" s="12"/>
      <c r="D468" s="12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 spans="1:30" x14ac:dyDescent="0.35">
      <c r="A469" s="9"/>
      <c r="B469" s="12"/>
      <c r="C469" s="12"/>
      <c r="D469" s="12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 spans="1:30" x14ac:dyDescent="0.35">
      <c r="A470" s="9"/>
      <c r="B470" s="12"/>
      <c r="C470" s="12"/>
      <c r="D470" s="12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 spans="1:30" x14ac:dyDescent="0.35">
      <c r="A471" s="9"/>
      <c r="B471" s="12"/>
      <c r="C471" s="12"/>
      <c r="D471" s="12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 spans="1:30" x14ac:dyDescent="0.35">
      <c r="A472" s="9"/>
      <c r="B472" s="12"/>
      <c r="C472" s="12"/>
      <c r="D472" s="12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 spans="1:30" x14ac:dyDescent="0.35">
      <c r="A473" s="9"/>
      <c r="B473" s="12"/>
      <c r="C473" s="12"/>
      <c r="D473" s="12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 spans="1:30" x14ac:dyDescent="0.35">
      <c r="A474" s="9"/>
      <c r="B474" s="12"/>
      <c r="C474" s="12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spans="1:30" x14ac:dyDescent="0.35">
      <c r="A475" s="9"/>
      <c r="B475" s="12"/>
      <c r="C475" s="12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 spans="1:30" x14ac:dyDescent="0.35">
      <c r="A476" s="9"/>
      <c r="B476" s="12"/>
      <c r="C476" s="12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 spans="1:30" x14ac:dyDescent="0.35">
      <c r="A477" s="9"/>
      <c r="B477" s="12"/>
      <c r="C477" s="12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 spans="1:30" x14ac:dyDescent="0.35">
      <c r="A478" s="9"/>
      <c r="B478" s="12"/>
      <c r="C478" s="12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 spans="1:30" x14ac:dyDescent="0.35">
      <c r="A479" s="9"/>
      <c r="B479" s="12"/>
      <c r="C479" s="12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 spans="1:30" x14ac:dyDescent="0.35">
      <c r="A480" s="9"/>
      <c r="B480" s="12"/>
      <c r="C480" s="12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 spans="1:32" x14ac:dyDescent="0.35">
      <c r="A481" s="9"/>
      <c r="B481" s="12"/>
      <c r="C481" s="12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 spans="1:32" x14ac:dyDescent="0.35">
      <c r="A482" s="9"/>
      <c r="B482" s="12"/>
      <c r="C482" s="12"/>
      <c r="J482" s="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F482" s="12"/>
    </row>
    <row r="483" spans="1:32" x14ac:dyDescent="0.35">
      <c r="A483" s="9"/>
      <c r="B483" s="12"/>
      <c r="C483" s="12"/>
      <c r="J483" s="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F483" s="12"/>
    </row>
    <row r="484" spans="1:32" x14ac:dyDescent="0.35">
      <c r="A484" s="9"/>
      <c r="B484" s="12"/>
      <c r="C484" s="12"/>
      <c r="J484" s="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F484" s="12"/>
    </row>
    <row r="485" spans="1:32" x14ac:dyDescent="0.35">
      <c r="A485" s="9"/>
      <c r="B485" s="12"/>
      <c r="C485" s="12"/>
      <c r="J485" s="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F485" s="12"/>
    </row>
    <row r="486" spans="1:32" x14ac:dyDescent="0.35">
      <c r="A486" s="9"/>
      <c r="B486" s="12"/>
      <c r="C486" s="12"/>
      <c r="J486" s="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F486" s="12"/>
    </row>
    <row r="487" spans="1:32" x14ac:dyDescent="0.35">
      <c r="A487" s="9"/>
      <c r="B487" s="12"/>
      <c r="C487" s="12"/>
      <c r="J487" s="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F487" s="12"/>
    </row>
    <row r="488" spans="1:32" x14ac:dyDescent="0.35">
      <c r="A488" s="9"/>
      <c r="B488" s="12"/>
      <c r="C488" s="12"/>
      <c r="J488" s="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F488" s="12"/>
    </row>
    <row r="489" spans="1:32" x14ac:dyDescent="0.35">
      <c r="A489" s="9"/>
      <c r="B489" s="12"/>
      <c r="C489" s="12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 spans="1:32" x14ac:dyDescent="0.35">
      <c r="A490" s="9"/>
      <c r="B490" s="12"/>
      <c r="C490" s="12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 spans="1:32" x14ac:dyDescent="0.35">
      <c r="A491" s="9"/>
      <c r="B491" s="12"/>
      <c r="C491" s="12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 spans="1:32" x14ac:dyDescent="0.35">
      <c r="A492" s="9"/>
      <c r="B492" s="12"/>
      <c r="C492" s="12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 spans="1:32" x14ac:dyDescent="0.35">
      <c r="A493" s="9"/>
      <c r="B493" s="12"/>
      <c r="C493" s="12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 spans="1:32" x14ac:dyDescent="0.35">
      <c r="A494" s="9"/>
      <c r="B494" s="12"/>
      <c r="C494" s="12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 spans="1:32" x14ac:dyDescent="0.35">
      <c r="A495" s="9"/>
      <c r="B495" s="12"/>
      <c r="C495" s="12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 spans="1:32" x14ac:dyDescent="0.35">
      <c r="A496" s="9"/>
      <c r="B496" s="12"/>
      <c r="C496" s="12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 spans="1:32" x14ac:dyDescent="0.35">
      <c r="A497" s="9"/>
      <c r="B497" s="12"/>
      <c r="C497" s="12"/>
      <c r="J497" s="11"/>
      <c r="K497" s="12"/>
      <c r="L497" s="12"/>
      <c r="M497" s="12"/>
      <c r="N497" s="12"/>
      <c r="O497" s="12"/>
      <c r="P497" s="12"/>
      <c r="Q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 spans="1:32" x14ac:dyDescent="0.35">
      <c r="A498" s="9"/>
      <c r="B498" s="12"/>
      <c r="C498" s="12"/>
      <c r="J498" s="11"/>
      <c r="K498" s="12"/>
      <c r="L498" s="12"/>
      <c r="M498" s="12"/>
      <c r="N498" s="12"/>
      <c r="O498" s="12"/>
      <c r="P498" s="12"/>
      <c r="Q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 spans="1:32" x14ac:dyDescent="0.35">
      <c r="A499" s="9"/>
      <c r="B499" s="12"/>
      <c r="C499" s="12"/>
      <c r="J499" s="11"/>
      <c r="K499" s="12"/>
      <c r="L499" s="12"/>
      <c r="M499" s="12"/>
      <c r="N499" s="12"/>
      <c r="O499" s="12"/>
      <c r="P499" s="12"/>
      <c r="Q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 spans="1:32" x14ac:dyDescent="0.35">
      <c r="A500" s="9"/>
      <c r="B500" s="12"/>
      <c r="C500" s="12"/>
      <c r="J500" s="11"/>
      <c r="K500" s="12"/>
      <c r="L500" s="12"/>
      <c r="M500" s="12"/>
      <c r="N500" s="12"/>
      <c r="O500" s="12"/>
      <c r="P500" s="12"/>
      <c r="Q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 spans="1:32" x14ac:dyDescent="0.35">
      <c r="A501" s="9"/>
      <c r="B501" s="12"/>
      <c r="C501" s="12"/>
      <c r="J501" s="11"/>
      <c r="K501" s="12"/>
      <c r="L501" s="12"/>
      <c r="M501" s="12"/>
      <c r="N501" s="12"/>
      <c r="O501" s="12"/>
      <c r="P501" s="12"/>
      <c r="Q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 spans="1:32" x14ac:dyDescent="0.35">
      <c r="A502" s="9"/>
      <c r="B502" s="12"/>
      <c r="C502" s="12"/>
      <c r="J502" s="11"/>
      <c r="K502" s="12"/>
      <c r="L502" s="12"/>
      <c r="M502" s="12"/>
      <c r="N502" s="12"/>
      <c r="O502" s="12"/>
      <c r="P502" s="12"/>
      <c r="Q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 spans="1:32" x14ac:dyDescent="0.35">
      <c r="A503" s="9"/>
      <c r="B503" s="12"/>
      <c r="C503" s="12"/>
      <c r="J503" s="11"/>
      <c r="K503" s="12"/>
      <c r="L503" s="12"/>
      <c r="M503" s="12"/>
      <c r="N503" s="12"/>
      <c r="O503" s="12"/>
      <c r="P503" s="12"/>
      <c r="Q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 spans="1:32" x14ac:dyDescent="0.35">
      <c r="A504" s="9"/>
      <c r="B504" s="12"/>
      <c r="C504" s="12"/>
      <c r="J504" s="11"/>
      <c r="K504" s="12"/>
      <c r="L504" s="12"/>
      <c r="M504" s="12"/>
      <c r="N504" s="12"/>
      <c r="O504" s="12"/>
      <c r="P504" s="12"/>
      <c r="Q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 spans="1:32" x14ac:dyDescent="0.35">
      <c r="A505" s="9"/>
      <c r="B505" s="22"/>
      <c r="C505" s="22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F505" s="12"/>
    </row>
    <row r="506" spans="1:32" x14ac:dyDescent="0.35">
      <c r="A506" s="9"/>
      <c r="B506" s="22"/>
      <c r="C506" s="22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F506" s="12"/>
    </row>
    <row r="507" spans="1:32" x14ac:dyDescent="0.35">
      <c r="A507" s="9"/>
      <c r="B507" s="22"/>
      <c r="C507" s="22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F507" s="12"/>
    </row>
    <row r="508" spans="1:32" x14ac:dyDescent="0.35">
      <c r="A508" s="9"/>
      <c r="B508" s="22"/>
      <c r="C508" s="22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F508" s="12"/>
    </row>
    <row r="509" spans="1:32" x14ac:dyDescent="0.35">
      <c r="A509" s="9"/>
      <c r="B509" s="22"/>
      <c r="C509" s="22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F509" s="12"/>
    </row>
    <row r="510" spans="1:32" x14ac:dyDescent="0.35">
      <c r="A510" s="9"/>
      <c r="B510" s="22"/>
      <c r="C510" s="22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F510" s="12"/>
    </row>
    <row r="511" spans="1:32" x14ac:dyDescent="0.35">
      <c r="A511" s="9"/>
      <c r="B511" s="22"/>
      <c r="C511" s="22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F511" s="12"/>
    </row>
    <row r="512" spans="1:32" x14ac:dyDescent="0.35">
      <c r="A512" s="9"/>
      <c r="B512" s="22"/>
      <c r="C512" s="22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F512" s="12"/>
    </row>
    <row r="513" spans="1:32" x14ac:dyDescent="0.35">
      <c r="A513" s="9"/>
      <c r="B513" s="22"/>
      <c r="C513" s="22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F513" s="12"/>
    </row>
    <row r="514" spans="1:32" x14ac:dyDescent="0.35">
      <c r="A514" s="9"/>
      <c r="B514" s="22"/>
      <c r="C514" s="22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F514" s="12"/>
    </row>
    <row r="515" spans="1:32" x14ac:dyDescent="0.35">
      <c r="A515" s="9"/>
      <c r="B515" s="22"/>
      <c r="C515" s="22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 spans="1:32" x14ac:dyDescent="0.35">
      <c r="A516" s="9"/>
      <c r="B516" s="22"/>
      <c r="C516" s="22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 spans="1:32" x14ac:dyDescent="0.35">
      <c r="A517" s="9"/>
      <c r="B517" s="22"/>
      <c r="C517" s="22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 spans="1:32" x14ac:dyDescent="0.35">
      <c r="A518" s="9"/>
      <c r="B518" s="22"/>
      <c r="C518" s="22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 spans="1:32" x14ac:dyDescent="0.35">
      <c r="A519" s="9"/>
      <c r="B519" s="22"/>
      <c r="C519" s="22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 spans="1:32" x14ac:dyDescent="0.35">
      <c r="A520" s="9"/>
      <c r="B520" s="22"/>
      <c r="C520" s="22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 spans="1:32" x14ac:dyDescent="0.35">
      <c r="A521" s="9"/>
      <c r="B521" s="22"/>
      <c r="C521" s="22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 spans="1:32" x14ac:dyDescent="0.35">
      <c r="A522" s="9"/>
      <c r="B522" s="22"/>
      <c r="C522" s="22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 spans="1:32" x14ac:dyDescent="0.35">
      <c r="A523" s="9"/>
      <c r="B523" s="22"/>
      <c r="C523" s="22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 spans="1:32" x14ac:dyDescent="0.35">
      <c r="A524" s="9"/>
      <c r="B524" s="22"/>
      <c r="C524" s="22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 spans="1:32" x14ac:dyDescent="0.35">
      <c r="A525" s="9"/>
      <c r="B525" s="22"/>
      <c r="C525" s="22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 spans="1:32" x14ac:dyDescent="0.35">
      <c r="A526" s="9"/>
      <c r="B526" s="22"/>
      <c r="C526" s="22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 spans="1:32" x14ac:dyDescent="0.35">
      <c r="A527" s="9"/>
      <c r="B527" s="22"/>
      <c r="C527" s="22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 spans="1:32" x14ac:dyDescent="0.35">
      <c r="A528" s="9"/>
      <c r="B528" s="22"/>
      <c r="C528" s="22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 spans="1:32" x14ac:dyDescent="0.35">
      <c r="A529" s="9"/>
      <c r="B529" s="22"/>
      <c r="C529" s="22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 spans="1:32" x14ac:dyDescent="0.35">
      <c r="A530" s="9"/>
      <c r="B530" s="22"/>
      <c r="C530" s="22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 spans="1:32" x14ac:dyDescent="0.35">
      <c r="A531" s="9"/>
      <c r="B531" s="22"/>
      <c r="C531" s="22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 spans="1:32" x14ac:dyDescent="0.35">
      <c r="A532" s="9"/>
      <c r="B532" s="22"/>
      <c r="C532" s="22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 spans="1:32" x14ac:dyDescent="0.35">
      <c r="A533" s="9"/>
      <c r="B533" s="22"/>
      <c r="C533" s="22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 spans="1:32" x14ac:dyDescent="0.35">
      <c r="A534" s="9"/>
      <c r="B534" s="22"/>
      <c r="C534" s="22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 spans="1:32" x14ac:dyDescent="0.35">
      <c r="A535" s="9"/>
      <c r="B535" s="22"/>
      <c r="C535" s="22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 spans="1:32" x14ac:dyDescent="0.35">
      <c r="A536" s="9"/>
      <c r="B536" s="22"/>
      <c r="C536" s="22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 spans="1:32" x14ac:dyDescent="0.35">
      <c r="A537" s="9"/>
      <c r="B537" s="22"/>
      <c r="C537" s="22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 spans="1:32" x14ac:dyDescent="0.35">
      <c r="A538" s="9"/>
      <c r="B538" s="22"/>
      <c r="C538" s="22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 spans="1:32" x14ac:dyDescent="0.35">
      <c r="A539" s="9"/>
      <c r="B539" s="22"/>
      <c r="C539" s="22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 spans="1:32" x14ac:dyDescent="0.35">
      <c r="A540" s="9"/>
      <c r="B540" s="22"/>
      <c r="C540" s="22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 spans="1:32" x14ac:dyDescent="0.35">
      <c r="A541" s="9"/>
      <c r="B541" s="22"/>
      <c r="C541" s="22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 spans="1:32" x14ac:dyDescent="0.35">
      <c r="A542" s="9"/>
      <c r="B542" s="22"/>
      <c r="C542" s="22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 spans="1:32" x14ac:dyDescent="0.35">
      <c r="A543" s="9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1:32" x14ac:dyDescent="0.35">
      <c r="A544" s="9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1:32" x14ac:dyDescent="0.35">
      <c r="A545" s="9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1:32" x14ac:dyDescent="0.35">
      <c r="A546" s="9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1:32" x14ac:dyDescent="0.35">
      <c r="A547" s="9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1:32" x14ac:dyDescent="0.35">
      <c r="A548" s="9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 spans="1:32" x14ac:dyDescent="0.35">
      <c r="A549" s="9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 spans="1:32" x14ac:dyDescent="0.35">
      <c r="A550" s="9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 spans="1:32" x14ac:dyDescent="0.35">
      <c r="A551" s="9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 spans="1:32" x14ac:dyDescent="0.35">
      <c r="A552" s="9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 spans="1:32" x14ac:dyDescent="0.35">
      <c r="A553" s="9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 spans="1:32" x14ac:dyDescent="0.35">
      <c r="A554" s="9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 spans="1:32" x14ac:dyDescent="0.35">
      <c r="A555" s="9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 spans="1:32" x14ac:dyDescent="0.35">
      <c r="A556" s="9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 spans="1:32" x14ac:dyDescent="0.35">
      <c r="A557" s="9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 spans="1:32" x14ac:dyDescent="0.35">
      <c r="A558" s="9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 spans="1:32" x14ac:dyDescent="0.35">
      <c r="A559" s="9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 spans="1:32" x14ac:dyDescent="0.35">
      <c r="A560" s="9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1:32" x14ac:dyDescent="0.35">
      <c r="A561" s="9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1:32" x14ac:dyDescent="0.35">
      <c r="A562" s="9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1:32" x14ac:dyDescent="0.35">
      <c r="A563" s="9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1:32" x14ac:dyDescent="0.35">
      <c r="A564" s="9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spans="1:32" x14ac:dyDescent="0.35">
      <c r="A565" s="9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spans="1:32" x14ac:dyDescent="0.35">
      <c r="A566" s="9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spans="1:32" x14ac:dyDescent="0.35">
      <c r="A567" s="9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spans="1:32" x14ac:dyDescent="0.35">
      <c r="A568" s="9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spans="1:32" x14ac:dyDescent="0.35">
      <c r="A569" s="9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1:32" x14ac:dyDescent="0.35">
      <c r="A570" s="9"/>
      <c r="J570" s="11"/>
      <c r="K570" s="12"/>
      <c r="L570" s="12"/>
      <c r="M570" s="12"/>
      <c r="N570" s="12"/>
      <c r="O570" s="12"/>
      <c r="P570" s="12"/>
      <c r="Q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F570" s="12"/>
    </row>
    <row r="571" spans="1:32" x14ac:dyDescent="0.35">
      <c r="A571" s="9"/>
      <c r="J571" s="11"/>
      <c r="K571" s="12"/>
      <c r="L571" s="12"/>
      <c r="M571" s="12"/>
      <c r="N571" s="12"/>
      <c r="O571" s="12"/>
      <c r="P571" s="12"/>
      <c r="Q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F571" s="12"/>
    </row>
    <row r="572" spans="1:32" x14ac:dyDescent="0.35">
      <c r="A572" s="9"/>
      <c r="J572" s="11"/>
      <c r="K572" s="12"/>
      <c r="L572" s="12"/>
      <c r="M572" s="12"/>
      <c r="N572" s="12"/>
      <c r="O572" s="12"/>
      <c r="P572" s="12"/>
      <c r="Q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F572" s="12"/>
    </row>
    <row r="573" spans="1:32" x14ac:dyDescent="0.35">
      <c r="A573" s="9"/>
      <c r="J573" s="11"/>
      <c r="K573" s="12"/>
      <c r="L573" s="12"/>
      <c r="M573" s="12"/>
      <c r="N573" s="12"/>
      <c r="O573" s="12"/>
      <c r="P573" s="12"/>
      <c r="Q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F573" s="12"/>
    </row>
    <row r="574" spans="1:32" x14ac:dyDescent="0.35">
      <c r="A574" s="9"/>
      <c r="J574" s="11"/>
      <c r="K574" s="12"/>
      <c r="L574" s="12"/>
      <c r="M574" s="12"/>
      <c r="N574" s="12"/>
      <c r="O574" s="12"/>
      <c r="P574" s="12"/>
      <c r="Q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F574" s="12"/>
    </row>
    <row r="575" spans="1:32" x14ac:dyDescent="0.35">
      <c r="A575" s="9"/>
      <c r="J575" s="11"/>
      <c r="K575" s="12"/>
      <c r="L575" s="12"/>
      <c r="M575" s="12"/>
      <c r="N575" s="12"/>
      <c r="O575" s="12"/>
      <c r="P575" s="12"/>
      <c r="Q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F575" s="12"/>
    </row>
    <row r="576" spans="1:32" x14ac:dyDescent="0.35">
      <c r="A576" s="9"/>
      <c r="J576" s="11"/>
      <c r="K576" s="12"/>
      <c r="L576" s="12"/>
      <c r="M576" s="12"/>
      <c r="N576" s="12"/>
      <c r="O576" s="12"/>
      <c r="P576" s="12"/>
      <c r="Q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F576" s="12"/>
    </row>
    <row r="577" spans="1:32" x14ac:dyDescent="0.35">
      <c r="A577" s="9"/>
      <c r="J577" s="11"/>
      <c r="K577" s="12"/>
      <c r="L577" s="12"/>
      <c r="M577" s="12"/>
      <c r="N577" s="12"/>
      <c r="O577" s="12"/>
      <c r="P577" s="12"/>
      <c r="Q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F577" s="12"/>
    </row>
    <row r="578" spans="1:32" x14ac:dyDescent="0.35">
      <c r="A578" s="9"/>
      <c r="J578" s="11"/>
      <c r="K578" s="12"/>
      <c r="L578" s="12"/>
      <c r="M578" s="12"/>
      <c r="N578" s="12"/>
      <c r="O578" s="12"/>
      <c r="P578" s="12"/>
      <c r="Q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F578" s="12"/>
    </row>
    <row r="579" spans="1:32" x14ac:dyDescent="0.35">
      <c r="A579" s="9"/>
      <c r="J579" s="11"/>
      <c r="K579" s="12"/>
      <c r="L579" s="12"/>
      <c r="M579" s="12"/>
      <c r="N579" s="12"/>
      <c r="O579" s="12"/>
      <c r="P579" s="12"/>
      <c r="Q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F579" s="12"/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Negreiros</dc:creator>
  <cp:lastModifiedBy>Beatriz Negreiros</cp:lastModifiedBy>
  <dcterms:created xsi:type="dcterms:W3CDTF">2022-05-09T12:34:53Z</dcterms:created>
  <dcterms:modified xsi:type="dcterms:W3CDTF">2025-04-09T10:52:12Z</dcterms:modified>
</cp:coreProperties>
</file>