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effrey\Desktop\ExcelAssignment\"/>
    </mc:Choice>
  </mc:AlternateContent>
  <xr:revisionPtr revIDLastSave="0" documentId="13_ncr:1_{AA023E3E-A4AA-4B4E-ADC6-BE62B048F89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Pivot_Category" sheetId="3" r:id="rId2"/>
    <sheet name="Pivot_Subcategory" sheetId="5" r:id="rId3"/>
    <sheet name="Pivot_OverTime" sheetId="7" r:id="rId4"/>
    <sheet name="Bonus" sheetId="8" r:id="rId5"/>
    <sheet name="Bonus_Statistical" sheetId="9" r:id="rId6"/>
  </sheets>
  <definedNames>
    <definedName name="_xlnm._FilterDatabase" localSheetId="0" hidden="1">Data!$F$1:$F$4115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K9" i="9" l="1"/>
  <c r="H9" i="9"/>
  <c r="K8" i="9" l="1"/>
  <c r="K7" i="9"/>
  <c r="K6" i="9"/>
  <c r="K5" i="9"/>
  <c r="K4" i="9"/>
  <c r="H8" i="9"/>
  <c r="H7" i="9"/>
  <c r="H6" i="9"/>
  <c r="H5" i="9"/>
  <c r="H4" i="9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E8" i="8" s="1"/>
  <c r="B7" i="8"/>
  <c r="E7" i="8" s="1"/>
  <c r="B6" i="8"/>
  <c r="B5" i="8"/>
  <c r="B4" i="8"/>
  <c r="B3" i="8"/>
  <c r="B2" i="8"/>
  <c r="E9" i="8" l="1"/>
  <c r="E10" i="8"/>
  <c r="H10" i="8" s="1"/>
  <c r="H8" i="8"/>
  <c r="H7" i="8"/>
  <c r="H9" i="8"/>
  <c r="G7" i="8"/>
  <c r="G8" i="8"/>
  <c r="G9" i="8"/>
  <c r="E2" i="8"/>
  <c r="H2" i="8" s="1"/>
  <c r="E6" i="8"/>
  <c r="G6" i="8" s="1"/>
  <c r="F10" i="8"/>
  <c r="E13" i="8"/>
  <c r="G13" i="8" s="1"/>
  <c r="E5" i="8"/>
  <c r="F5" i="8" s="1"/>
  <c r="F9" i="8"/>
  <c r="E12" i="8"/>
  <c r="G12" i="8" s="1"/>
  <c r="E4" i="8"/>
  <c r="G4" i="8" s="1"/>
  <c r="F8" i="8"/>
  <c r="E11" i="8"/>
  <c r="H11" i="8" s="1"/>
  <c r="E3" i="8"/>
  <c r="G3" i="8" s="1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8" l="1"/>
  <c r="F13" i="8"/>
  <c r="H5" i="8"/>
  <c r="F2" i="8"/>
  <c r="G10" i="8"/>
  <c r="G5" i="8"/>
  <c r="G2" i="8"/>
  <c r="H13" i="8"/>
  <c r="F3" i="8"/>
  <c r="H12" i="8"/>
  <c r="F6" i="8"/>
  <c r="H4" i="8"/>
  <c r="G11" i="8"/>
  <c r="H3" i="8"/>
  <c r="F12" i="8"/>
  <c r="F11" i="8"/>
  <c r="F4" i="8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<sst xmlns="http://schemas.openxmlformats.org/spreadsheetml/2006/main" count="28554" uniqueCount="8410">
  <si>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</si>
  <si>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</si>
  <si>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</si>
  <si>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</si>
  <si>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</si>
  <si>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</si>
  <si>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</si>
  <si>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</si>
  <si>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</si>
  <si>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</si>
  <si>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</si>
  <si>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</si>
  <si>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</si>
  <si>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</si>
  <si>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</si>
  <si>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</si>
  <si>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</si>
  <si>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</si>
  <si>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</si>
  <si>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</si>
  <si>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</si>
  <si>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</si>
  <si>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</si>
  <si>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</si>
  <si>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</si>
  <si>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</si>
  <si>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</si>
  <si>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</si>
  <si>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</si>
  <si>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</si>
  <si>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</si>
  <si>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</si>
  <si>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</si>
  <si>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</si>
  <si>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</si>
  <si>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</si>
  <si>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</si>
  <si>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</si>
  <si>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</si>
  <si>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</si>
  <si>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</si>
  <si>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</si>
  <si>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</si>
  <si>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</si>
  <si>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</si>
  <si>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</si>
  <si>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</si>
  <si>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</si>
  <si>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</si>
  <si>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</si>
  <si>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</si>
  <si>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</si>
  <si>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</si>
  <si>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</si>
  <si>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</si>
  <si>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</si>
  <si>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</si>
  <si>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</si>
  <si>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</si>
  <si>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</si>
  <si>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</si>
  <si>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</si>
  <si>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</si>
  <si>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</si>
  <si>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</si>
  <si>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</si>
  <si>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</si>
  <si>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</si>
  <si>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</si>
  <si>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</si>
  <si>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</si>
  <si>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</si>
  <si>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</si>
  <si>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</si>
  <si>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</si>
  <si>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</si>
  <si>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</si>
  <si>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</si>
  <si>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</si>
  <si>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</si>
  <si>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</si>
  <si>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</si>
  <si>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</si>
  <si>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</si>
  <si>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</si>
  <si>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</si>
  <si>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</si>
  <si>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</si>
  <si>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</si>
  <si>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</si>
  <si>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</si>
  <si>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</si>
  <si>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</si>
  <si>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</si>
  <si>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</si>
  <si>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</si>
  <si>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</si>
  <si>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</si>
  <si>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</si>
  <si>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</si>
  <si>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</si>
  <si>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</si>
  <si>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</si>
  <si>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</si>
  <si>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</si>
  <si>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</si>
  <si>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</si>
  <si>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</si>
  <si>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</si>
  <si>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</si>
  <si>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</si>
  <si>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</si>
  <si>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</si>
  <si>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</si>
  <si>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</si>
  <si>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</si>
  <si>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</si>
  <si>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</si>
  <si>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</si>
  <si>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</si>
  <si>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</si>
  <si>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</si>
  <si>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</si>
  <si>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</si>
  <si>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</si>
  <si>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</si>
  <si>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</si>
  <si>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</si>
  <si>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</si>
  <si>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</si>
  <si>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</si>
  <si>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</si>
  <si>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</si>
  <si>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</si>
  <si>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</si>
  <si>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</si>
  <si>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</si>
  <si>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</si>
  <si>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</si>
  <si>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</si>
  <si>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</si>
  <si>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</si>
  <si>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</si>
  <si>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</si>
  <si>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</si>
  <si>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</si>
  <si>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</si>
  <si>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</si>
  <si>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</si>
  <si>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</si>
  <si>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</si>
  <si>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</si>
  <si>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</si>
  <si>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</si>
  <si>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</si>
  <si>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</si>
  <si>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</si>
  <si>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</si>
  <si>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</si>
  <si>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</si>
  <si>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</si>
  <si>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</si>
  <si>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</si>
  <si>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</si>
  <si>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</si>
  <si>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</si>
  <si>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</si>
  <si>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</si>
  <si>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</si>
  <si>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</si>
  <si>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</si>
  <si>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</si>
  <si>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</si>
  <si>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</si>
  <si>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</si>
  <si>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</si>
  <si>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</si>
  <si>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</si>
  <si>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</si>
  <si>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</si>
  <si>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</si>
  <si>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</si>
  <si>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</si>
  <si>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</si>
  <si>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</si>
  <si>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</si>
  <si>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</si>
  <si>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</si>
  <si>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</si>
  <si>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</si>
  <si>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</si>
  <si>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</si>
  <si>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</si>
  <si>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</si>
  <si>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</si>
  <si>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</si>
  <si>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</si>
  <si>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</si>
  <si>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</si>
  <si>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</si>
  <si>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</si>
  <si>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</si>
  <si>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</si>
  <si>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</si>
  <si>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</si>
  <si>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</si>
  <si>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</si>
  <si>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</si>
  <si>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</si>
  <si>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</si>
  <si>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</si>
  <si>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</si>
  <si>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</si>
  <si>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</si>
  <si>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</si>
  <si>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</si>
  <si>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</si>
  <si>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</si>
  <si>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</si>
  <si>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</si>
  <si>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</si>
  <si>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</si>
  <si>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</si>
  <si>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</si>
  <si>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</si>
  <si>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</si>
  <si>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</si>
  <si>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</si>
  <si>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</si>
  <si>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</si>
  <si>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</si>
  <si>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</si>
  <si>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</si>
  <si>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</si>
  <si>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</si>
  <si>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</si>
  <si>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</si>
  <si>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</si>
  <si>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</si>
  <si>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</si>
  <si>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</si>
  <si>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</si>
  <si>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</si>
  <si>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</si>
  <si>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</si>
  <si>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</si>
  <si>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</si>
  <si>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</si>
  <si>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</si>
  <si>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</si>
  <si>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</si>
  <si>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</si>
  <si>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</si>
  <si>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</si>
  <si>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</si>
  <si>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</si>
  <si>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</si>
  <si>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</si>
  <si>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</si>
  <si>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</si>
  <si>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</si>
  <si>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</si>
  <si>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</si>
  <si>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</si>
  <si>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</si>
  <si>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</si>
  <si>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</si>
  <si>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</si>
  <si>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</si>
  <si>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</si>
  <si>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</si>
  <si>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</si>
  <si>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</si>
  <si>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</si>
  <si>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</si>
  <si>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</si>
  <si>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</si>
  <si>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</si>
  <si>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</si>
  <si>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</si>
  <si>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</si>
  <si>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</si>
  <si>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</si>
  <si>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</si>
  <si>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</si>
  <si>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</si>
  <si>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</si>
  <si>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</si>
  <si>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</si>
  <si>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</si>
  <si>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</si>
  <si>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</si>
  <si>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</si>
  <si>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</si>
  <si>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</si>
  <si>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</si>
  <si>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</si>
  <si>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</si>
  <si>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</si>
  <si>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</si>
  <si>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</si>
  <si>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</si>
  <si>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</si>
  <si>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</si>
  <si>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</si>
  <si>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</si>
  <si>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</si>
  <si>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</si>
  <si>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</si>
  <si>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</si>
  <si>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</si>
  <si>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</si>
  <si>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</si>
  <si>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</si>
  <si>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</si>
  <si>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</si>
  <si>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</si>
  <si>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</si>
  <si>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</si>
  <si>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</si>
  <si>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</si>
  <si>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</si>
  <si>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</si>
  <si>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</si>
  <si>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</si>
  <si>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</si>
  <si>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</si>
  <si>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</si>
  <si>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</si>
  <si>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</si>
  <si>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</si>
  <si>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</si>
  <si>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</si>
  <si>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</si>
  <si>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</si>
  <si>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</si>
  <si>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</si>
  <si>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</si>
  <si>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</si>
  <si>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</si>
  <si>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</si>
  <si>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</si>
  <si>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</si>
  <si>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</si>
  <si>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</si>
  <si>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</si>
  <si>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</si>
  <si>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</si>
  <si>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</si>
  <si>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</si>
  <si>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</si>
  <si>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</si>
  <si>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</si>
  <si>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</si>
  <si>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</si>
  <si>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</si>
  <si>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</si>
  <si>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</si>
  <si>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</si>
  <si>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</si>
  <si>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</si>
  <si>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</si>
  <si>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</si>
  <si>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</si>
  <si>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</si>
  <si>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</si>
  <si>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</si>
  <si>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</si>
  <si>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</si>
  <si>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</si>
  <si>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</si>
  <si>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</si>
  <si>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</si>
  <si>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</si>
  <si>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</si>
  <si>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</si>
  <si>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</si>
  <si>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</si>
  <si>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</si>
  <si>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</si>
  <si>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</si>
  <si>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</si>
  <si>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</si>
  <si>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</si>
  <si>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</si>
  <si>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</si>
  <si>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</si>
  <si>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</si>
  <si>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</si>
  <si>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</si>
  <si>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</si>
  <si>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</si>
  <si>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</si>
  <si>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</si>
  <si>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</si>
  <si>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</si>
  <si>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</si>
  <si>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</si>
  <si>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</si>
  <si>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</si>
  <si>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</si>
  <si>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</si>
  <si>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</si>
  <si>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</si>
  <si>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</si>
  <si>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</si>
  <si>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</si>
  <si>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</si>
  <si>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</si>
  <si>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</si>
  <si>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</si>
  <si>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</si>
  <si>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</si>
  <si>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</si>
  <si>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</si>
  <si>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</si>
  <si>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</si>
  <si>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</si>
  <si>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</si>
  <si>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</si>
  <si>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</si>
  <si>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</si>
  <si>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</si>
  <si>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</si>
  <si>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</si>
  <si>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</si>
  <si>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</si>
  <si>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</si>
  <si>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</si>
  <si>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</si>
  <si>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</si>
  <si>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</si>
  <si>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</si>
  <si>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</si>
  <si>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</si>
  <si>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</si>
  <si>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</si>
  <si>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</si>
  <si>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</si>
  <si>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</si>
  <si>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</si>
  <si>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</si>
  <si>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</si>
  <si>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</si>
  <si>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</si>
  <si>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</si>
  <si>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</si>
  <si>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</si>
  <si>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</si>
  <si>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</si>
  <si>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</si>
  <si>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</si>
  <si>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</si>
  <si>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</si>
  <si>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</si>
  <si>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</si>
  <si>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</si>
  <si>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</si>
  <si>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</si>
  <si>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</si>
  <si>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</si>
  <si>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</si>
  <si>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</si>
  <si>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</si>
  <si>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</si>
  <si>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</si>
  <si>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</si>
  <si>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</si>
  <si>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</si>
  <si>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</si>
  <si>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</si>
  <si>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</si>
  <si>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</si>
  <si>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</si>
  <si>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</si>
  <si>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</si>
  <si>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</si>
  <si>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</si>
  <si>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</si>
  <si>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</si>
  <si>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</si>
  <si>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</si>
  <si>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</si>
  <si>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</si>
  <si>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</si>
  <si>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</si>
  <si>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</si>
  <si>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</si>
  <si>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</si>
  <si>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</si>
  <si>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</si>
  <si>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</si>
  <si>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</si>
  <si>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</si>
  <si>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</si>
  <si>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</si>
  <si>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</si>
  <si>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</si>
  <si>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</si>
  <si>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</si>
  <si>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</si>
  <si>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</si>
  <si>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</si>
  <si>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</si>
  <si>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</si>
  <si>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</si>
  <si>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</si>
  <si>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</si>
  <si>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</si>
  <si>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</si>
  <si>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</si>
  <si>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</si>
  <si>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</si>
  <si>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</si>
  <si>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</si>
  <si>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</si>
  <si>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</si>
  <si>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</si>
  <si>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</si>
  <si>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</si>
  <si>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</si>
  <si>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</si>
  <si>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</si>
  <si>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</si>
  <si>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</si>
  <si>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</si>
  <si>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</si>
  <si>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</si>
  <si>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</si>
  <si>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</si>
  <si>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</si>
  <si>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</si>
  <si>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</si>
  <si>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</si>
  <si>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</si>
  <si>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</si>
  <si>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</si>
  <si>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</si>
  <si>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</si>
  <si>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</si>
  <si>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</si>
  <si>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</si>
  <si>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</si>
  <si>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</si>
  <si>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</si>
  <si>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</si>
  <si>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</si>
  <si>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</si>
  <si>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</si>
  <si>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</si>
  <si>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</si>
  <si>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</si>
  <si>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</si>
  <si>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</si>
  <si>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</si>
  <si>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</si>
  <si>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</si>
  <si>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</si>
  <si>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</si>
  <si>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</si>
  <si>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</si>
  <si>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</si>
  <si>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</si>
  <si>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</si>
  <si>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</si>
  <si>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</si>
  <si>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</si>
  <si>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</si>
  <si>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</si>
  <si>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</si>
  <si>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</si>
  <si>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</si>
  <si>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</si>
  <si>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</si>
  <si>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</si>
  <si>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</si>
  <si>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</si>
  <si>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</si>
  <si>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</si>
  <si>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</si>
  <si>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</si>
  <si>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</si>
  <si>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</si>
  <si>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</si>
  <si>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</si>
  <si>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</si>
  <si>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</si>
  <si>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</si>
  <si>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</si>
  <si>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</si>
  <si>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</si>
  <si>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</si>
  <si>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</si>
  <si>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</si>
  <si>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</si>
  <si>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</si>
  <si>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</si>
  <si>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</si>
  <si>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</si>
  <si>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</si>
  <si>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</si>
  <si>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</si>
  <si>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</si>
  <si>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</si>
  <si>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</si>
  <si>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</si>
  <si>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</si>
  <si>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</si>
  <si>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</si>
  <si>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</si>
  <si>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</si>
  <si>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</si>
  <si>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</si>
  <si>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</si>
  <si>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</si>
  <si>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</si>
  <si>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</si>
  <si>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</si>
  <si>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</si>
  <si>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</si>
  <si>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</si>
  <si>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</si>
  <si>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</si>
  <si>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</si>
  <si>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</si>
  <si>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</si>
  <si>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</si>
  <si>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</si>
  <si>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</si>
  <si>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</si>
  <si>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</si>
  <si>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</si>
  <si>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</si>
  <si>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</si>
  <si>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</si>
  <si>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</si>
  <si>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</si>
  <si>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</si>
  <si>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</si>
  <si>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</si>
  <si>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</si>
  <si>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</si>
  <si>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</si>
  <si>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</si>
  <si>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</si>
  <si>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</si>
  <si>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</si>
  <si>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</si>
  <si>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</si>
  <si>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</si>
  <si>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</si>
  <si>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</si>
  <si>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</si>
  <si>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</si>
  <si>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</si>
  <si>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</si>
  <si>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</si>
  <si>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</si>
  <si>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</si>
  <si>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</si>
  <si>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</si>
  <si>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</si>
  <si>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</si>
  <si>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</si>
  <si>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</si>
  <si>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</si>
  <si>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</si>
  <si>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</si>
  <si>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</si>
  <si>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</si>
  <si>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</si>
  <si>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</si>
  <si>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</si>
  <si>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</si>
  <si>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</si>
  <si>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</si>
  <si>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</si>
  <si>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</si>
  <si>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</si>
  <si>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</si>
  <si>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</si>
  <si>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</si>
  <si>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</si>
  <si>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</si>
  <si>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</si>
  <si>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</si>
  <si>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</si>
  <si>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</si>
  <si>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</si>
  <si>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</si>
  <si>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</si>
  <si>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</si>
  <si>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</si>
  <si>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</si>
  <si>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</si>
  <si>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</si>
  <si>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</si>
  <si>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</si>
  <si>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</si>
  <si>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</si>
  <si>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</si>
  <si>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</si>
  <si>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</si>
  <si>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</si>
  <si>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</si>
  <si>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</si>
  <si>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</si>
  <si>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</si>
  <si>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</si>
  <si>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</si>
  <si>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</si>
  <si>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</si>
  <si>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</si>
  <si>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</si>
  <si>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</si>
  <si>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</si>
  <si>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</si>
  <si>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</si>
  <si>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</si>
  <si>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</si>
  <si>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</si>
  <si>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</si>
  <si>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</si>
  <si>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</si>
  <si>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</si>
  <si>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</si>
  <si>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</si>
  <si>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</si>
  <si>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</si>
  <si>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</si>
  <si>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</si>
  <si>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</si>
  <si>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</si>
  <si>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</si>
  <si>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</si>
  <si>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</si>
  <si>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</si>
  <si>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</si>
  <si>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</si>
  <si>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</si>
  <si>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</si>
  <si>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</si>
  <si>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</si>
  <si>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</si>
  <si>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</si>
  <si>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</si>
  <si>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</si>
  <si>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</si>
  <si>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</si>
  <si>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</si>
  <si>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</si>
  <si>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</si>
  <si>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</si>
  <si>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</si>
  <si>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</si>
  <si>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</si>
  <si>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</si>
  <si>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</si>
  <si>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</si>
  <si>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</si>
  <si>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</si>
  <si>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</si>
  <si>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</si>
  <si>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</si>
  <si>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</si>
  <si>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</si>
  <si>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</si>
  <si>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</si>
  <si>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</si>
  <si>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</si>
  <si>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</si>
  <si>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</si>
  <si>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</si>
  <si>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</si>
  <si>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</si>
  <si>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</si>
  <si>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</si>
  <si>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</si>
  <si>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</si>
  <si>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</si>
  <si>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</si>
  <si>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</si>
  <si>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</si>
  <si>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</si>
  <si>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</si>
  <si>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</si>
  <si>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</si>
  <si>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</si>
  <si>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</si>
  <si>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</si>
  <si>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</si>
  <si>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</si>
  <si>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</si>
  <si>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</si>
  <si>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</si>
  <si>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</si>
  <si>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</si>
  <si>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</si>
  <si>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</si>
  <si>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</si>
  <si>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</si>
  <si>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</si>
  <si>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</si>
  <si>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</si>
  <si>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</si>
  <si>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</si>
  <si>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</si>
  <si>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</si>
  <si>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</si>
  <si>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</si>
  <si>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</si>
  <si>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</si>
  <si>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</si>
  <si>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</si>
  <si>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</si>
  <si>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</si>
  <si>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</si>
  <si>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</si>
  <si>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</si>
  <si>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</si>
  <si>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</si>
  <si>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</si>
  <si>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</si>
  <si>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</si>
  <si>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</si>
  <si>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</si>
  <si>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</si>
  <si>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</si>
  <si>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</si>
  <si>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</si>
  <si>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</si>
  <si>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</si>
  <si>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</si>
  <si>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</si>
  <si>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</si>
  <si>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</si>
  <si>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</si>
  <si>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</si>
  <si>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</si>
  <si>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</si>
  <si>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</si>
  <si>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</si>
  <si>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</si>
  <si>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</si>
  <si>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</si>
  <si>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</si>
  <si>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</si>
  <si>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</si>
  <si>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</si>
  <si>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</si>
  <si>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</si>
  <si>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</si>
  <si>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</si>
  <si>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</si>
  <si>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</si>
  <si>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</si>
  <si>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</si>
  <si>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</si>
  <si>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</si>
  <si>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</si>
  <si>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</si>
  <si>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</si>
  <si>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</si>
  <si>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</si>
  <si>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</si>
  <si>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</si>
  <si>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</si>
  <si>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</si>
  <si>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</si>
  <si>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</si>
  <si>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</si>
  <si>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</si>
  <si>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</si>
  <si>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</si>
  <si>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</si>
  <si>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</si>
  <si>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</si>
  <si>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</si>
  <si>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</si>
  <si>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</si>
  <si>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</si>
  <si>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</si>
  <si>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</si>
  <si>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</si>
  <si>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</si>
  <si>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</si>
  <si>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</si>
  <si>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</si>
  <si>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</si>
  <si>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</si>
  <si>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</si>
  <si>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</si>
  <si>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</si>
  <si>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</si>
  <si>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</si>
  <si>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</si>
  <si>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</si>
  <si>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</si>
  <si>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</si>
  <si>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</si>
  <si>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</si>
  <si>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</si>
  <si>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</si>
  <si>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</si>
  <si>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</si>
  <si>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</si>
  <si>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</si>
  <si>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</si>
  <si>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</si>
  <si>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</si>
  <si>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</si>
  <si>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</si>
  <si>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</si>
  <si>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</si>
  <si>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</si>
  <si>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</si>
  <si>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</si>
  <si>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</si>
  <si>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</si>
  <si>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</si>
  <si>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</si>
  <si>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</si>
  <si>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</si>
  <si>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</si>
  <si>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</si>
  <si>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</si>
  <si>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</si>
  <si>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</si>
  <si>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</si>
  <si>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</si>
  <si>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</si>
  <si>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</si>
  <si>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</si>
  <si>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</si>
  <si>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</si>
  <si>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</si>
  <si>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</si>
  <si>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</si>
  <si>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</si>
  <si>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</si>
  <si>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</si>
  <si>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</si>
  <si>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</si>
  <si>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</si>
  <si>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</si>
  <si>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</si>
  <si>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</si>
  <si>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</si>
  <si>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</si>
  <si>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</si>
  <si>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</si>
  <si>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</si>
  <si>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</si>
  <si>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</si>
  <si>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</si>
  <si>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</si>
  <si>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</si>
  <si>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</si>
  <si>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</si>
  <si>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</si>
  <si>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</si>
  <si>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</si>
  <si>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</si>
  <si>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</si>
  <si>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</si>
  <si>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</si>
  <si>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</si>
  <si>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</si>
  <si>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</si>
  <si>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</si>
  <si>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</si>
  <si>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</si>
  <si>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</si>
  <si>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</si>
  <si>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</si>
  <si>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</si>
  <si>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</si>
  <si>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</si>
  <si>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</si>
  <si>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</si>
  <si>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</si>
  <si>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</si>
  <si>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</si>
  <si>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</si>
  <si>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</si>
  <si>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</si>
  <si>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</si>
  <si>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</si>
  <si>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</si>
  <si>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</si>
  <si>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</si>
  <si>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</si>
  <si>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</si>
  <si>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</si>
  <si>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</si>
  <si>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</si>
  <si>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</si>
  <si>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</si>
  <si>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</si>
  <si>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</si>
  <si>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</si>
  <si>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</si>
  <si>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</si>
  <si>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</si>
  <si>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</si>
  <si>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</si>
  <si>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</si>
  <si>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</si>
  <si>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</si>
  <si>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</si>
  <si>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</si>
  <si>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</si>
  <si>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</si>
  <si>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</si>
  <si>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</si>
  <si>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</si>
  <si>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</si>
  <si>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</si>
  <si>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</si>
  <si>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</si>
  <si>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</si>
  <si>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</si>
  <si>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</si>
  <si>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</si>
  <si>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</si>
  <si>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</si>
  <si>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</si>
  <si>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</si>
  <si>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</si>
  <si>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</si>
  <si>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</si>
  <si>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</si>
  <si>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</si>
  <si>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</si>
  <si>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</si>
  <si>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</si>
  <si>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</si>
  <si>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</si>
  <si>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</si>
  <si>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</si>
  <si>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</si>
  <si>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</si>
  <si>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</si>
  <si>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</si>
  <si>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</si>
  <si>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</si>
  <si>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</si>
  <si>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</si>
  <si>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</si>
  <si>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</si>
  <si>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</si>
  <si>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</si>
  <si>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</si>
  <si>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</si>
  <si>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</si>
  <si>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</si>
  <si>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</si>
  <si>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</si>
  <si>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</si>
  <si>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</si>
  <si>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</si>
  <si>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</si>
  <si>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</si>
  <si>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</si>
  <si>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</si>
  <si>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</si>
  <si>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</si>
  <si>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</si>
  <si>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</si>
  <si>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</si>
  <si>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</si>
  <si>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</si>
  <si>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</si>
  <si>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</si>
  <si>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</si>
  <si>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</si>
  <si>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</si>
  <si>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</si>
  <si>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</si>
  <si>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</si>
  <si>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</si>
  <si>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</si>
  <si>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</si>
  <si>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</si>
  <si>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</si>
  <si>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</si>
  <si>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</si>
  <si>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</si>
  <si>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</si>
  <si>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</si>
  <si>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</si>
  <si>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</si>
  <si>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</si>
  <si>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</si>
  <si>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</si>
  <si>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</si>
  <si>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</si>
  <si>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</si>
  <si>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</si>
  <si>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</si>
  <si>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</si>
  <si>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</si>
  <si>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</si>
  <si>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</si>
  <si>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</si>
  <si>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</si>
  <si>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</si>
  <si>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</si>
  <si>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</si>
  <si>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</si>
  <si>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</si>
  <si>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</si>
  <si>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</si>
  <si>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</si>
  <si>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</si>
  <si>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</si>
  <si>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</si>
  <si>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</si>
  <si>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</si>
  <si>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</si>
  <si>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</si>
  <si>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</si>
  <si>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</si>
  <si>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</si>
  <si>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</si>
  <si>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</si>
  <si>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</si>
  <si>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</si>
  <si>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</si>
  <si>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</si>
  <si>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</si>
  <si>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</si>
  <si>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</si>
  <si>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</si>
  <si>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</si>
  <si>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</si>
  <si>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</si>
  <si>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</si>
  <si>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</si>
  <si>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</si>
  <si>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</si>
  <si>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</si>
  <si>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</si>
  <si>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</si>
  <si>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</si>
  <si>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</si>
  <si>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</si>
  <si>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</si>
  <si>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</si>
  <si>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</si>
  <si>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</si>
  <si>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</si>
  <si>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</si>
  <si>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</si>
  <si>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</si>
  <si>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</si>
  <si>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</si>
  <si>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</si>
  <si>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</si>
  <si>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</si>
  <si>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</si>
  <si>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</si>
  <si>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</si>
  <si>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</si>
  <si>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</si>
  <si>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</si>
  <si>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</si>
  <si>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</si>
  <si>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</si>
  <si>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</si>
  <si>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</si>
  <si>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</si>
  <si>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</si>
  <si>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</si>
  <si>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</si>
  <si>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</si>
  <si>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</si>
  <si>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</si>
  <si>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</si>
  <si>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</si>
  <si>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</si>
  <si>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</si>
  <si>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</si>
  <si>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</si>
  <si>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</si>
  <si>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</si>
  <si>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</si>
  <si>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</si>
  <si>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</si>
  <si>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</si>
  <si>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</si>
  <si>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</si>
  <si>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</si>
  <si>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</si>
  <si>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</si>
  <si>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</si>
  <si>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</si>
  <si>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</si>
  <si>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</si>
  <si>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</si>
  <si>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</si>
  <si>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</si>
  <si>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</si>
  <si>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</si>
  <si>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</si>
  <si>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</si>
  <si>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</si>
  <si>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</si>
  <si>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</si>
  <si>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</si>
  <si>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</si>
  <si>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</si>
  <si>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</si>
  <si>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</si>
  <si>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</si>
  <si>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</si>
  <si>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</si>
  <si>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</si>
  <si>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</si>
  <si>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</si>
  <si>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</si>
  <si>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</si>
  <si>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</si>
  <si>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</si>
  <si>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</si>
  <si>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</si>
  <si>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</si>
  <si>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</si>
  <si>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</si>
  <si>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</si>
  <si>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</si>
  <si>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</si>
  <si>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</si>
  <si>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</si>
  <si>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</si>
  <si>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</si>
  <si>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</si>
  <si>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</si>
  <si>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</si>
  <si>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</si>
  <si>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</si>
  <si>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</si>
  <si>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</si>
  <si>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</si>
  <si>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</si>
  <si>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</si>
  <si>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</si>
  <si>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</si>
  <si>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</si>
  <si>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</si>
  <si>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</si>
  <si>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</si>
  <si>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</si>
  <si>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</si>
  <si>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</si>
  <si>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</si>
  <si>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</si>
  <si>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</si>
  <si>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</si>
  <si>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</si>
  <si>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</si>
  <si>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</si>
  <si>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</si>
  <si>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</si>
  <si>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</si>
  <si>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</si>
  <si>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</si>
  <si>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</si>
  <si>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</si>
  <si>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</si>
  <si>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</si>
  <si>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</si>
  <si>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</si>
  <si>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</si>
  <si>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</si>
  <si>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</si>
  <si>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</si>
  <si>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</si>
  <si>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</si>
  <si>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</si>
  <si>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</si>
  <si>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</si>
  <si>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</si>
  <si>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</si>
  <si>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</si>
  <si>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</si>
  <si>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</si>
  <si>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</si>
  <si>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</si>
  <si>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</si>
  <si>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</si>
  <si>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</si>
  <si>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</si>
  <si>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</si>
  <si>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</si>
  <si>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</si>
  <si>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</si>
  <si>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</si>
  <si>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</si>
  <si>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</si>
  <si>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</si>
  <si>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</si>
  <si>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</si>
  <si>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</si>
  <si>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</si>
  <si>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</si>
  <si>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</si>
  <si>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</si>
  <si>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</si>
  <si>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</si>
  <si>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</si>
  <si>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</si>
  <si>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</si>
  <si>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</si>
  <si>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</si>
  <si>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</si>
  <si>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</si>
  <si>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</si>
  <si>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</si>
  <si>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</si>
  <si>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</si>
  <si>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</si>
  <si>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</si>
  <si>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</si>
  <si>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</si>
  <si>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</si>
  <si>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</si>
  <si>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</si>
  <si>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</si>
  <si>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</si>
  <si>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</si>
  <si>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</si>
  <si>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</si>
  <si>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</si>
  <si>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</si>
  <si>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</si>
  <si>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</si>
  <si>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</si>
  <si>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</si>
  <si>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</si>
  <si>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</si>
  <si>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</si>
  <si>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</si>
  <si>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</si>
  <si>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</si>
  <si>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</si>
  <si>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</si>
  <si>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</si>
  <si>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</si>
  <si>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</si>
  <si>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</si>
  <si>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</si>
  <si>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</si>
  <si>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</si>
  <si>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</si>
  <si>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</si>
  <si>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</si>
  <si>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</si>
  <si>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</si>
  <si>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</si>
  <si>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</si>
  <si>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</si>
  <si>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</si>
  <si>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</si>
  <si>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</si>
  <si>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</si>
  <si>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</si>
  <si>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</si>
  <si>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</si>
  <si>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</si>
  <si>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</si>
  <si>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</si>
  <si>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</si>
  <si>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</si>
  <si>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</si>
  <si>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</si>
  <si>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</si>
  <si>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</si>
  <si>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</si>
  <si>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</si>
  <si>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</si>
  <si>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</si>
  <si>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</si>
  <si>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</si>
  <si>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</si>
  <si>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</si>
  <si>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</si>
  <si>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</si>
  <si>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</si>
  <si>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</si>
  <si>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</si>
  <si>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</si>
  <si>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</si>
  <si>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</si>
  <si>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</si>
  <si>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</si>
  <si>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</si>
  <si>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</si>
  <si>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</si>
  <si>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</si>
  <si>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</si>
  <si>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</si>
  <si>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</si>
  <si>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</si>
  <si>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</si>
  <si>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</si>
  <si>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</si>
  <si>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</si>
  <si>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</si>
  <si>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</si>
  <si>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</si>
  <si>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</si>
  <si>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</si>
  <si>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</si>
  <si>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</si>
  <si>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</si>
  <si>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</si>
  <si>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</si>
  <si>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</si>
  <si>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</si>
  <si>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</si>
  <si>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</si>
  <si>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</si>
  <si>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</si>
  <si>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</si>
  <si>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</si>
  <si>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</si>
  <si>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</si>
  <si>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</si>
  <si>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</si>
  <si>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</si>
  <si>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</si>
  <si>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</si>
  <si>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</si>
  <si>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</si>
  <si>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</si>
  <si>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</si>
  <si>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</si>
  <si>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</si>
  <si>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</si>
  <si>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</si>
  <si>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</si>
  <si>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</si>
  <si>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</si>
  <si>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</si>
  <si>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</si>
  <si>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</si>
  <si>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</si>
  <si>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</si>
  <si>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</si>
  <si>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</si>
  <si>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</si>
  <si>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</si>
  <si>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</si>
  <si>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</si>
  <si>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</si>
  <si>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</si>
  <si>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</si>
  <si>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</si>
  <si>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</si>
  <si>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</si>
  <si>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</si>
  <si>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</si>
  <si>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</si>
  <si>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</si>
  <si>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</si>
  <si>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</si>
  <si>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</si>
  <si>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</si>
  <si>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</si>
  <si>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</si>
  <si>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</si>
  <si>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</si>
  <si>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</si>
  <si>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</si>
  <si>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</si>
  <si>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</si>
  <si>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</si>
  <si>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</si>
  <si>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</si>
  <si>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</si>
  <si>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</si>
  <si>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</si>
  <si>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</si>
  <si>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</si>
  <si>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</si>
  <si>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</si>
  <si>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</si>
  <si>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</si>
  <si>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</si>
  <si>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</si>
  <si>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</si>
  <si>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</si>
  <si>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</si>
  <si>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</si>
  <si>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</si>
  <si>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</si>
  <si>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</si>
  <si>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</si>
  <si>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</si>
  <si>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</si>
  <si>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</si>
  <si>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</si>
  <si>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</si>
  <si>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</si>
  <si>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</si>
  <si>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</si>
  <si>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</si>
  <si>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</si>
  <si>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</si>
  <si>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</si>
  <si>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</si>
  <si>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</si>
  <si>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</si>
  <si>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</si>
  <si>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</si>
  <si>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</si>
  <si>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</si>
  <si>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</si>
  <si>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</si>
  <si>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</si>
  <si>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</si>
  <si>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</si>
  <si>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</si>
  <si>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</si>
  <si>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</si>
  <si>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</si>
  <si>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</si>
  <si>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</si>
  <si>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</si>
  <si>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</si>
  <si>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</si>
  <si>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</si>
  <si>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</si>
  <si>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</si>
  <si>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</si>
  <si>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</si>
  <si>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</si>
  <si>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</si>
  <si>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</si>
  <si>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</si>
  <si>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</si>
  <si>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</si>
  <si>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</si>
  <si>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</si>
  <si>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</si>
  <si>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</si>
  <si>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</si>
  <si>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</si>
  <si>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</si>
  <si>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</si>
  <si>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</si>
  <si>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</si>
  <si>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</si>
  <si>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</si>
  <si>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</si>
  <si>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</si>
  <si>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</si>
  <si>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</si>
  <si>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</si>
  <si>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</si>
  <si>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</si>
  <si>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</si>
  <si>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</si>
  <si>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</si>
  <si>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</si>
  <si>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</si>
  <si>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</si>
  <si>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</si>
  <si>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</si>
  <si>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</si>
  <si>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</si>
  <si>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</si>
  <si>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</si>
  <si>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</si>
  <si>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</si>
  <si>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</si>
  <si>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</si>
  <si>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</si>
  <si>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</si>
  <si>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</si>
  <si>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</si>
  <si>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</si>
  <si>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</si>
  <si>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</si>
  <si>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</si>
  <si>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</si>
  <si>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</si>
  <si>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</si>
  <si>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</si>
  <si>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</si>
  <si>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</si>
  <si>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</si>
  <si>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</si>
  <si>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</si>
  <si>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</si>
  <si>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</si>
  <si>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</si>
  <si>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</si>
  <si>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</si>
  <si>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</si>
  <si>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</si>
  <si>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</si>
  <si>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</si>
  <si>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</si>
  <si>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</si>
  <si>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</si>
  <si>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</si>
  <si>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</si>
  <si>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</si>
  <si>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</si>
  <si>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</si>
  <si>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</si>
  <si>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</si>
  <si>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</si>
  <si>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</si>
  <si>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</si>
  <si>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</si>
  <si>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</si>
  <si>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</si>
  <si>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</si>
  <si>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</si>
  <si>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</si>
  <si>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</si>
  <si>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</si>
  <si>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</si>
  <si>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</si>
  <si>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</si>
  <si>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</si>
  <si>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</si>
  <si>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</si>
  <si>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</si>
  <si>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</si>
  <si>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</si>
  <si>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</si>
  <si>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</si>
  <si>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</si>
  <si>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</si>
  <si>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</si>
  <si>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</si>
  <si>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</si>
  <si>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</si>
  <si>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</si>
  <si>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</si>
  <si>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</si>
  <si>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</si>
  <si>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</si>
  <si>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</si>
  <si>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</si>
  <si>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</si>
  <si>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</si>
  <si>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</si>
  <si>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</si>
  <si>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</si>
  <si>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</si>
  <si>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</si>
  <si>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</si>
  <si>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</si>
  <si>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</si>
  <si>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</si>
  <si>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</si>
  <si>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</si>
  <si>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</si>
  <si>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</si>
  <si>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</si>
  <si>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</si>
  <si>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</si>
  <si>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</si>
  <si>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</si>
  <si>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</si>
  <si>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</si>
  <si>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</si>
  <si>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</si>
  <si>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</si>
  <si>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</si>
  <si>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</si>
  <si>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</si>
  <si>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</si>
  <si>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</si>
  <si>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</si>
  <si>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</si>
  <si>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</si>
  <si>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</si>
  <si>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</si>
  <si>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</si>
  <si>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</si>
  <si>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</si>
  <si>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</si>
  <si>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</si>
  <si>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</si>
  <si>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</si>
  <si>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</si>
  <si>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</si>
  <si>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</si>
  <si>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</si>
  <si>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</si>
  <si>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</si>
  <si>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</si>
  <si>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</si>
  <si>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</si>
  <si>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</si>
  <si>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</si>
  <si>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</si>
  <si>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</si>
  <si>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</si>
  <si>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</si>
  <si>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</si>
  <si>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</si>
  <si>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</si>
  <si>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</si>
  <si>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</si>
  <si>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</si>
  <si>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</si>
  <si>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</si>
  <si>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</si>
  <si>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</si>
  <si>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</si>
  <si>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</si>
  <si>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</si>
  <si>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</si>
  <si>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</si>
  <si>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</si>
  <si>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</si>
  <si>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</si>
  <si>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</si>
  <si>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</si>
  <si>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</si>
  <si>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</si>
  <si>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</si>
  <si>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</si>
  <si>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</si>
  <si>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</si>
  <si>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</si>
  <si>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</si>
  <si>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</si>
  <si>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</si>
  <si>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</si>
  <si>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</si>
  <si>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</si>
  <si>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</si>
  <si>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</si>
  <si>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</si>
  <si>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</si>
  <si>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</si>
  <si>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</si>
  <si>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</si>
  <si>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</si>
  <si>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</si>
  <si>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</si>
  <si>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</si>
  <si>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</si>
  <si>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</si>
  <si>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</si>
  <si>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</si>
  <si>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</si>
  <si>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</si>
  <si>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</si>
  <si>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</si>
  <si>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</si>
  <si>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</si>
  <si>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</si>
  <si>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</si>
  <si>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</si>
  <si>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</si>
  <si>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</si>
  <si>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</si>
  <si>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</si>
  <si>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</si>
  <si>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</si>
  <si>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</si>
  <si>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</si>
  <si>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</si>
  <si>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</si>
  <si>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</si>
  <si>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</si>
  <si>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</si>
  <si>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</si>
  <si>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</si>
  <si>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</si>
  <si>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</si>
  <si>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</si>
  <si>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</si>
  <si>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</si>
  <si>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</si>
  <si>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</si>
  <si>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</si>
  <si>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</si>
  <si>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</si>
  <si>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</si>
  <si>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</si>
  <si>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</si>
  <si>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</si>
  <si>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</si>
  <si>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</si>
  <si>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</si>
  <si>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</si>
  <si>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</si>
  <si>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</si>
  <si>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</si>
  <si>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</si>
  <si>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</si>
  <si>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</si>
  <si>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</si>
  <si>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</si>
  <si>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</si>
  <si>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</si>
  <si>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</si>
  <si>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</si>
  <si>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</si>
  <si>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</si>
  <si>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</si>
  <si>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</si>
  <si>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</si>
  <si>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</si>
  <si>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</si>
  <si>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</si>
  <si>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</si>
  <si>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</si>
  <si>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</si>
  <si>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</si>
  <si>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</si>
  <si>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</si>
  <si>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</si>
  <si>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</si>
  <si>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</si>
  <si>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</si>
  <si>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</si>
  <si>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</si>
  <si>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</si>
  <si>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</si>
  <si>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</si>
  <si>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</si>
  <si>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</si>
  <si>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</si>
  <si>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</si>
  <si>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</si>
  <si>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</si>
  <si>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</si>
  <si>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</si>
  <si>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</si>
  <si>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</si>
  <si>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</si>
  <si>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</si>
  <si>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</si>
  <si>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</si>
  <si>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</si>
  <si>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</si>
  <si>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</si>
  <si>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</si>
  <si>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</si>
  <si>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</si>
  <si>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</si>
  <si>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</si>
  <si>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</si>
  <si>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</si>
  <si>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</si>
  <si>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</si>
  <si>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</si>
  <si>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</si>
  <si>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</si>
  <si>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</si>
  <si>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</si>
  <si>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</si>
  <si>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</si>
  <si>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</si>
  <si>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</si>
  <si>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</si>
  <si>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</si>
  <si>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</si>
  <si>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</si>
  <si>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</si>
  <si>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</si>
  <si>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</si>
  <si>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</si>
  <si>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</si>
  <si>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</si>
  <si>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</si>
  <si>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</si>
  <si>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</si>
  <si>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</si>
  <si>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</si>
  <si>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</si>
  <si>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</si>
  <si>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</si>
  <si>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</si>
  <si>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</si>
  <si>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</si>
  <si>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</si>
  <si>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</si>
  <si>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</si>
  <si>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</si>
  <si>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</si>
  <si>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</si>
  <si>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</si>
  <si>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</si>
  <si>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</si>
  <si>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</si>
  <si>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</si>
  <si>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</si>
  <si>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</si>
  <si>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</si>
  <si>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</si>
  <si>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</si>
  <si>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</si>
  <si>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</si>
  <si>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</si>
  <si>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</si>
  <si>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</si>
  <si>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</si>
  <si>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</si>
  <si>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</si>
  <si>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</si>
  <si>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</si>
  <si>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</si>
  <si>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</si>
  <si>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</si>
  <si>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</si>
  <si>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</si>
  <si>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</si>
  <si>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</si>
  <si>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</si>
  <si>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</si>
  <si>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</si>
  <si>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</si>
  <si>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</si>
  <si>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</si>
  <si>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</si>
  <si>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</si>
  <si>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</si>
  <si>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</si>
  <si>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</si>
  <si>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</si>
  <si>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</si>
  <si>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</si>
  <si>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</si>
  <si>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</si>
  <si>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</si>
  <si>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</si>
  <si>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</si>
  <si>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</si>
  <si>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</si>
  <si>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</si>
  <si>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</si>
  <si>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</si>
  <si>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</si>
  <si>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</si>
  <si>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</si>
  <si>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</si>
  <si>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</si>
  <si>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</si>
  <si>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</si>
  <si>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</si>
  <si>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</si>
  <si>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</si>
  <si>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</si>
  <si>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</si>
  <si>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</si>
  <si>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</si>
  <si>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</si>
  <si>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</si>
  <si>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</si>
  <si>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</si>
  <si>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</si>
  <si>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</si>
  <si>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</si>
  <si>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</si>
  <si>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</si>
  <si>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</si>
  <si>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</si>
  <si>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</si>
  <si>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</si>
  <si>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</si>
  <si>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</si>
  <si>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</si>
  <si>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</si>
  <si>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</si>
  <si>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</si>
  <si>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</si>
  <si>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</si>
  <si>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</si>
  <si>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</si>
  <si>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</si>
  <si>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</si>
  <si>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</si>
  <si>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</si>
  <si>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</si>
  <si>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</si>
  <si>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</si>
  <si>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</si>
  <si>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</si>
  <si>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</si>
  <si>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</si>
  <si>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</si>
  <si>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</si>
  <si>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</si>
  <si>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</si>
  <si>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</si>
  <si>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</si>
  <si>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</si>
  <si>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</si>
  <si>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</si>
  <si>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</si>
  <si>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</si>
  <si>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</si>
  <si>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</si>
  <si>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</si>
  <si>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</si>
  <si>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</si>
  <si>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</si>
  <si>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</si>
  <si>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</si>
  <si>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</si>
  <si>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</si>
  <si>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</si>
  <si>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</si>
  <si>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</si>
  <si>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</si>
  <si>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</si>
  <si>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</si>
  <si>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</si>
  <si>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</si>
  <si>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</si>
  <si>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</si>
  <si>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</si>
  <si>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</si>
  <si>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</si>
  <si>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</si>
  <si>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</si>
  <si>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</si>
  <si>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</si>
  <si>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</si>
  <si>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</si>
  <si>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</si>
  <si>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</si>
  <si>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</si>
  <si>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</si>
  <si>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</si>
  <si>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</si>
  <si>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</si>
  <si>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</si>
  <si>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</si>
  <si>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</si>
  <si>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</si>
  <si>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</si>
  <si>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</si>
  <si>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</si>
  <si>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</si>
  <si>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</si>
  <si>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</si>
  <si>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</si>
  <si>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</si>
  <si>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</si>
  <si>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</si>
  <si>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</si>
  <si>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</si>
  <si>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</si>
  <si>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</si>
  <si>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</si>
  <si>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</si>
  <si>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</si>
  <si>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</si>
  <si>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</si>
  <si>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</si>
  <si>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</si>
  <si>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</si>
  <si>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</si>
  <si>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</si>
  <si>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</si>
  <si>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</si>
  <si>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</si>
  <si>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</si>
  <si>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</si>
  <si>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</si>
  <si>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</si>
  <si>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</si>
  <si>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</si>
  <si>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</si>
  <si>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</si>
  <si>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</si>
  <si>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</si>
  <si>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</si>
  <si>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</si>
  <si>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</si>
  <si>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</si>
  <si>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</si>
  <si>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</si>
  <si>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</si>
  <si>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</si>
  <si>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</si>
  <si>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</si>
  <si>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</si>
  <si>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</si>
  <si>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</si>
  <si>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</si>
  <si>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</si>
  <si>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</si>
  <si>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</si>
  <si>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</si>
  <si>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</si>
  <si>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</si>
  <si>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</si>
  <si>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</si>
  <si>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</si>
  <si>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</si>
  <si>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</si>
  <si>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</si>
  <si>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</si>
  <si>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</si>
  <si>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</si>
  <si>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</si>
  <si>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</si>
  <si>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</si>
  <si>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</si>
  <si>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</si>
  <si>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</si>
  <si>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</si>
  <si>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</si>
  <si>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</si>
  <si>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</si>
  <si>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</si>
  <si>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</si>
  <si>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</si>
  <si>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</si>
  <si>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</si>
  <si>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</si>
  <si>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</si>
  <si>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</si>
  <si>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</si>
  <si>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</si>
  <si>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</si>
  <si>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</si>
  <si>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</si>
  <si>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</si>
  <si>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</si>
  <si>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</si>
  <si>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</si>
  <si>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</si>
  <si>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</si>
  <si>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</si>
  <si>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</si>
  <si>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</si>
  <si>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</si>
  <si>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</si>
  <si>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</si>
  <si>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</si>
  <si>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</si>
  <si>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</si>
  <si>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</si>
  <si>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</si>
  <si>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</si>
  <si>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</si>
  <si>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</si>
  <si>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</si>
  <si>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</si>
  <si>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</si>
  <si>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</si>
  <si>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</si>
  <si>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</si>
  <si>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</si>
  <si>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</si>
  <si>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</si>
  <si>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</si>
  <si>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</si>
  <si>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</si>
  <si>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</si>
  <si>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</si>
  <si>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</si>
  <si>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</si>
  <si>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</si>
  <si>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</si>
  <si>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</si>
  <si>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</si>
  <si>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</si>
  <si>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</si>
  <si>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</si>
  <si>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</si>
  <si>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</si>
  <si>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</si>
  <si>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</si>
  <si>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</si>
  <si>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</si>
  <si>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</si>
  <si>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</si>
  <si>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</si>
  <si>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</si>
  <si>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</si>
  <si>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</si>
  <si>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</si>
  <si>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</si>
  <si>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</si>
  <si>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</si>
  <si>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</si>
  <si>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</si>
  <si>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</si>
  <si>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</si>
  <si>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</si>
  <si>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</si>
  <si>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</si>
  <si>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</si>
  <si>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</si>
  <si>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</si>
  <si>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</si>
  <si>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</si>
  <si>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</si>
  <si>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</si>
  <si>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</si>
  <si>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</si>
  <si>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</si>
  <si>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</si>
  <si>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</si>
  <si>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</si>
  <si>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</si>
  <si>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</si>
  <si>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</si>
  <si>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</si>
  <si>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</si>
  <si>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</si>
  <si>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</si>
  <si>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</si>
  <si>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</si>
  <si>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</si>
  <si>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</si>
  <si>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</si>
  <si>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</si>
  <si>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</si>
  <si>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</si>
  <si>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</si>
  <si>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</si>
  <si>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</si>
  <si>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</si>
  <si>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</si>
  <si>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</si>
  <si>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</si>
  <si>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</si>
  <si>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</si>
  <si>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</si>
  <si>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</si>
  <si>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</si>
  <si>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</si>
  <si>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</si>
  <si>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</si>
  <si>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</si>
  <si>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</si>
  <si>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</si>
  <si>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</si>
  <si>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</si>
  <si>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</si>
  <si>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</si>
  <si>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</si>
  <si>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</si>
  <si>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</si>
  <si>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</si>
  <si>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</si>
  <si>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</si>
  <si>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</si>
  <si>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</si>
  <si>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</si>
  <si>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</si>
  <si>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</si>
  <si>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</si>
  <si>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</si>
  <si>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</si>
  <si>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</si>
  <si>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</si>
  <si>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</si>
  <si>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</si>
  <si>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</si>
  <si>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</si>
  <si>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</si>
  <si>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</si>
  <si>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</si>
  <si>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</si>
  <si>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</si>
  <si>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</si>
  <si>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</si>
  <si>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</si>
  <si>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</si>
  <si>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</si>
  <si>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</si>
  <si>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</si>
  <si>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</si>
  <si>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</si>
  <si>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</si>
  <si>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</si>
  <si>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</si>
  <si>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</si>
  <si>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</si>
  <si>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</si>
  <si>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</si>
  <si>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</si>
  <si>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</si>
  <si>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</si>
  <si>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</si>
  <si>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</si>
  <si>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</si>
  <si>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</si>
  <si>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</si>
  <si>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</si>
  <si>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</si>
  <si>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</si>
  <si>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</si>
  <si>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</si>
  <si>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</si>
  <si>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</si>
  <si>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</si>
  <si>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</si>
  <si>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</si>
  <si>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</si>
  <si>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</si>
  <si>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</si>
  <si>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</si>
  <si>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</si>
  <si>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</si>
  <si>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</si>
  <si>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</si>
  <si>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</si>
  <si>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</si>
  <si>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</si>
  <si>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</si>
  <si>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</si>
  <si>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</si>
  <si>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</si>
  <si>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</si>
  <si>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</si>
  <si>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</si>
  <si>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</si>
  <si>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</si>
  <si>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</si>
  <si>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</si>
  <si>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</si>
  <si>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</si>
  <si>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</si>
  <si>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</si>
  <si>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</si>
  <si>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</si>
  <si>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</si>
  <si>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</si>
  <si>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</si>
  <si>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</si>
  <si>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</si>
  <si>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</si>
  <si>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</si>
  <si>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</si>
  <si>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</si>
  <si>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</si>
  <si>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</si>
  <si>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</si>
  <si>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</si>
  <si>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</si>
  <si>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</si>
  <si>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</si>
  <si>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</si>
  <si>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</si>
  <si>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</si>
  <si>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</si>
  <si>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</si>
  <si>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</si>
  <si>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</si>
  <si>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</si>
  <si>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</si>
  <si>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</si>
  <si>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</si>
  <si>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</si>
  <si>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</si>
  <si>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</si>
  <si>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</si>
  <si>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</si>
  <si>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</si>
  <si>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</si>
  <si>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</si>
  <si>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</si>
  <si>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</si>
  <si>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</si>
  <si>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</si>
  <si>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</si>
  <si>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</si>
  <si>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</si>
  <si>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</si>
  <si>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</si>
  <si>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</si>
  <si>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</si>
  <si>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</si>
  <si>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</si>
  <si>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</si>
  <si>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</si>
  <si>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</si>
  <si>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</si>
  <si>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</si>
  <si>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</si>
  <si>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</si>
  <si>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</si>
  <si>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</si>
  <si>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</si>
  <si>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</si>
  <si>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</si>
  <si>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</si>
  <si>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</si>
  <si>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</si>
  <si>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</si>
  <si>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</si>
  <si>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</si>
  <si>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</si>
  <si>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</si>
  <si>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</si>
  <si>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</si>
  <si>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</si>
  <si>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</si>
  <si>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</si>
  <si>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</si>
  <si>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</si>
  <si>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</si>
  <si>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</si>
  <si>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</si>
  <si>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</si>
  <si>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</si>
  <si>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</si>
  <si>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</si>
  <si>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</si>
  <si>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</si>
  <si>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</si>
  <si>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</si>
  <si>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</si>
  <si>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</si>
  <si>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</si>
  <si>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</si>
  <si>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</si>
  <si>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</si>
  <si>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</si>
  <si>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</si>
  <si>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</si>
  <si>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</si>
  <si>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</si>
  <si>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</si>
  <si>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</si>
  <si>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</si>
  <si>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</si>
  <si>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</si>
  <si>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</si>
  <si>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</si>
  <si>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</si>
  <si>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</si>
  <si>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</si>
  <si>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</si>
  <si>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</si>
  <si>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</si>
  <si>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</si>
  <si>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</si>
  <si>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</si>
  <si>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</si>
  <si>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</si>
  <si>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</si>
  <si>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</si>
  <si>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</si>
  <si>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</si>
  <si>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</si>
  <si>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</si>
  <si>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</si>
  <si>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</si>
  <si>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</si>
  <si>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</si>
  <si>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</si>
  <si>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</si>
  <si>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</si>
  <si>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</si>
  <si>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</si>
  <si>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</si>
  <si>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</si>
  <si>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</si>
  <si>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</si>
  <si>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</si>
  <si>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</si>
  <si>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</si>
  <si>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</si>
  <si>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</si>
  <si>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</si>
  <si>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</si>
  <si>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</si>
  <si>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</si>
  <si>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</si>
  <si>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</si>
  <si>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</si>
  <si>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</si>
  <si>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</si>
  <si>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</si>
  <si>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</si>
  <si>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</si>
  <si>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</si>
  <si>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</si>
  <si>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</si>
  <si>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</si>
  <si>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</si>
  <si>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</si>
  <si>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</si>
  <si>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</si>
  <si>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</si>
  <si>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</si>
  <si>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</si>
  <si>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</si>
  <si>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</si>
  <si>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</si>
  <si>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</si>
  <si>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</si>
  <si>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</si>
  <si>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</si>
  <si>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</si>
  <si>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</si>
  <si>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</si>
  <si>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</si>
  <si>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</si>
  <si>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</si>
  <si>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</si>
  <si>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</si>
  <si>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</si>
  <si>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</si>
  <si>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</si>
  <si>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</si>
  <si>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</si>
  <si>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</si>
  <si>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</si>
  <si>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</si>
  <si>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</si>
  <si>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</si>
  <si>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</si>
  <si>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</si>
  <si>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</si>
  <si>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</si>
  <si>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</si>
  <si>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</si>
  <si>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</si>
  <si>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</si>
  <si>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</si>
  <si>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</si>
  <si>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</si>
  <si>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</si>
  <si>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</si>
  <si>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</si>
  <si>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</si>
  <si>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</si>
  <si>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</si>
  <si>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</si>
  <si>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</si>
  <si>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</si>
  <si>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</si>
  <si>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</si>
  <si>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</si>
  <si>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</si>
  <si>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</si>
  <si>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</si>
  <si>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</si>
  <si>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</si>
  <si>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</si>
  <si>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</si>
  <si>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</si>
  <si>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</si>
  <si>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</si>
  <si>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</si>
  <si>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</si>
  <si>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</si>
  <si>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</si>
  <si>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</si>
  <si>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</si>
  <si>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</si>
  <si>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</si>
  <si>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</si>
  <si>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</si>
  <si>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</si>
  <si>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</si>
  <si>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</si>
  <si>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</si>
  <si>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</si>
  <si>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</si>
  <si>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</si>
  <si>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</si>
  <si>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</si>
  <si>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</si>
  <si>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</si>
  <si>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</si>
  <si>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</si>
  <si>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</si>
  <si>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</si>
  <si>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</si>
  <si>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</si>
  <si>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</si>
  <si>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</si>
  <si>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</si>
  <si>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</si>
  <si>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</si>
  <si>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</si>
  <si>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</si>
  <si>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</si>
  <si>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</si>
  <si>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</si>
  <si>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</si>
  <si>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</si>
  <si>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</si>
  <si>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</si>
  <si>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</si>
  <si>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</si>
  <si>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</si>
  <si>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</si>
  <si>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</si>
  <si>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</si>
  <si>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</si>
  <si>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</si>
  <si>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</si>
  <si>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</si>
  <si>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</si>
  <si>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</si>
  <si>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</si>
  <si>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</si>
  <si>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</si>
  <si>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</si>
  <si>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</si>
  <si>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</si>
  <si>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</si>
  <si>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</si>
  <si>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</si>
  <si>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</si>
  <si>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</si>
  <si>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</si>
  <si>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</si>
  <si>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</si>
  <si>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</si>
  <si>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</si>
  <si>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</si>
  <si>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</si>
  <si>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</si>
  <si>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</si>
  <si>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</si>
  <si>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</si>
  <si>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</si>
  <si>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</si>
  <si>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</si>
  <si>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</si>
  <si>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</si>
  <si>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</si>
  <si>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</si>
  <si>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</si>
  <si>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</si>
  <si>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</si>
  <si>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</si>
  <si>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</si>
  <si>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</si>
  <si>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</si>
  <si>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</si>
  <si>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</si>
  <si>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</si>
  <si>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</si>
  <si>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</si>
  <si>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</si>
  <si>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</si>
  <si>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</si>
  <si>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</si>
  <si>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</si>
  <si>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</si>
  <si>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</si>
  <si>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</si>
  <si>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</si>
  <si>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</si>
  <si>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</si>
  <si>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</si>
  <si>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</si>
  <si>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</si>
  <si>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</si>
  <si>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</si>
  <si>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</si>
  <si>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</si>
  <si>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</si>
  <si>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</si>
  <si>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</si>
  <si>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</si>
  <si>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</si>
  <si>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</si>
  <si>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</si>
  <si>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</si>
  <si>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</si>
  <si>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</si>
  <si>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</si>
  <si>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</si>
  <si>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</si>
  <si>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</si>
  <si>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</si>
  <si>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</si>
  <si>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</si>
  <si>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</si>
  <si>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</si>
  <si>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</si>
  <si>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</si>
  <si>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</si>
  <si>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</si>
  <si>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</si>
  <si>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</si>
  <si>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</si>
  <si>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</si>
  <si>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</si>
  <si>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</si>
  <si>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</si>
  <si>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</si>
  <si>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</si>
  <si>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</si>
  <si>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</si>
  <si>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</si>
  <si>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</si>
  <si>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</si>
  <si>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</si>
  <si>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</si>
  <si>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</si>
  <si>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</si>
  <si>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</si>
  <si>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</si>
  <si>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</si>
  <si>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</si>
  <si>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</si>
  <si>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</si>
  <si>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</si>
  <si>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</si>
  <si>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</si>
  <si>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</si>
  <si>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</si>
  <si>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</si>
  <si>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</si>
  <si>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</si>
  <si>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</si>
  <si>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</si>
  <si>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</si>
  <si>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</si>
  <si>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</si>
  <si>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</si>
  <si>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</si>
  <si>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</si>
  <si>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</si>
  <si>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</si>
  <si>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</si>
  <si>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</si>
  <si>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</si>
  <si>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</si>
  <si>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</si>
  <si>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</si>
  <si>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</si>
  <si>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</si>
  <si>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</si>
  <si>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</si>
  <si>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</si>
  <si>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</si>
  <si>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</si>
  <si>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</si>
  <si>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</si>
  <si>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</si>
  <si>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</si>
  <si>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</si>
  <si>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</si>
  <si>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</si>
  <si>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</si>
  <si>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</si>
  <si>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</si>
  <si>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</si>
  <si>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</si>
  <si>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</si>
  <si>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</si>
  <si>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</si>
  <si>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</si>
  <si>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</si>
  <si>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</si>
  <si>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</si>
  <si>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</si>
  <si>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</si>
  <si>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</si>
  <si>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</si>
  <si>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</si>
  <si>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</si>
  <si>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</si>
  <si>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</si>
  <si>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</si>
  <si>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</si>
  <si>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</si>
  <si>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</si>
  <si>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</si>
  <si>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</si>
  <si>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</si>
  <si>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</si>
  <si>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</si>
  <si>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</si>
  <si>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</si>
  <si>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</si>
  <si>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</si>
  <si>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</si>
  <si>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</si>
  <si>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</si>
  <si>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</si>
  <si>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</si>
  <si>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</si>
  <si>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</si>
  <si>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</si>
  <si>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</si>
  <si>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</si>
  <si>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</si>
  <si>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</si>
  <si>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</si>
  <si>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</si>
  <si>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</si>
  <si>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</si>
  <si>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</si>
  <si>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</si>
  <si>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</si>
  <si>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</si>
  <si>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</si>
  <si>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</si>
  <si>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</si>
  <si>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</si>
  <si>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</si>
  <si>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</si>
  <si>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</si>
  <si>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</si>
  <si>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</si>
  <si>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</si>
  <si>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</si>
  <si>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</si>
  <si>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</si>
  <si>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</si>
  <si>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</si>
  <si>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</si>
  <si>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</si>
  <si>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</si>
  <si>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</si>
  <si>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</si>
  <si>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</si>
  <si>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</si>
  <si>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</si>
  <si>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</si>
  <si>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</si>
  <si>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</si>
  <si>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</si>
  <si>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</si>
  <si>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</si>
  <si>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</si>
  <si>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</si>
  <si>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</si>
  <si>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</si>
  <si>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</si>
  <si>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</si>
  <si>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</si>
  <si>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</si>
  <si>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</si>
  <si>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</si>
  <si>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</si>
  <si>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</si>
  <si>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</si>
  <si>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</si>
  <si>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</si>
  <si>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</si>
  <si>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</si>
  <si>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</si>
  <si>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</si>
  <si>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</si>
  <si>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</si>
  <si>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</si>
  <si>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</si>
  <si>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</si>
  <si>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</si>
  <si>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</si>
  <si>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</si>
  <si>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</si>
  <si>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</si>
  <si>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</si>
  <si>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</si>
  <si>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</si>
  <si>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</si>
  <si>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</si>
  <si>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</si>
  <si>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</si>
  <si>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</si>
  <si>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</si>
  <si>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</si>
  <si>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</si>
  <si>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</si>
  <si>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</si>
  <si>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</si>
  <si>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</si>
  <si>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</si>
  <si>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</si>
  <si>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</si>
  <si>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</si>
  <si>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</si>
  <si>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</si>
  <si>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</si>
  <si>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</si>
  <si>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</si>
  <si>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</si>
  <si>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</si>
  <si>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</si>
  <si>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</si>
  <si>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</si>
  <si>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</si>
  <si>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</si>
  <si>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</si>
  <si>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</si>
  <si>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</si>
  <si>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</si>
  <si>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</si>
  <si>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</si>
  <si>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</si>
  <si>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</si>
  <si>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</si>
  <si>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</si>
  <si>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</si>
  <si>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</si>
  <si>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</si>
  <si>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</si>
  <si>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</si>
  <si>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</si>
  <si>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</si>
  <si>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</si>
  <si>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</si>
  <si>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</si>
  <si>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</si>
  <si>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</si>
  <si>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</si>
  <si>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</si>
  <si>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</si>
  <si>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</si>
  <si>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</si>
  <si>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</si>
  <si>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</si>
  <si>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</si>
  <si>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</si>
  <si>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</si>
  <si>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</si>
  <si>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</si>
  <si>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</si>
  <si>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</si>
  <si>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</si>
  <si>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</si>
  <si>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</si>
  <si>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</si>
  <si>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</si>
  <si>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</si>
  <si>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</si>
  <si>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</si>
  <si>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</si>
  <si>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</si>
  <si>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</si>
  <si>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</si>
  <si>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</si>
  <si>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</si>
  <si>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</si>
  <si>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</si>
  <si>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</si>
  <si>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</si>
  <si>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</si>
  <si>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</si>
  <si>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</si>
  <si>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</si>
  <si>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</si>
  <si>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</si>
  <si>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</si>
  <si>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</si>
  <si>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</si>
  <si>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</si>
  <si>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</si>
  <si>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</si>
  <si>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</si>
  <si>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</si>
  <si>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</si>
  <si>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</si>
  <si>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</si>
  <si>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</si>
  <si>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</si>
  <si>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</si>
  <si>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</si>
  <si>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</si>
  <si>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</si>
  <si>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</si>
  <si>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</si>
  <si>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</si>
  <si>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</si>
  <si>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</si>
  <si>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</si>
  <si>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</si>
  <si>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</si>
  <si>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</si>
  <si>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</si>
  <si>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</si>
  <si>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</si>
  <si>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</si>
  <si>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</si>
  <si>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</si>
  <si>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</si>
  <si>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</si>
  <si>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</si>
  <si>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</si>
  <si>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</si>
  <si>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</si>
  <si>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</si>
  <si>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</si>
  <si>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</si>
  <si>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</si>
  <si>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</si>
  <si>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</si>
  <si>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</si>
  <si>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</si>
  <si>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</si>
  <si>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</si>
  <si>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</si>
  <si>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</si>
  <si>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</si>
  <si>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</si>
  <si>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</si>
  <si>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</si>
  <si>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</si>
  <si>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</si>
  <si>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</si>
  <si>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</si>
  <si>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</si>
  <si>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</si>
  <si>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</si>
  <si>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</si>
  <si>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</si>
  <si>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</si>
  <si>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</si>
  <si>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</si>
  <si>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</si>
  <si>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</si>
  <si>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</si>
  <si>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</si>
  <si>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</si>
  <si>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</si>
  <si>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</si>
  <si>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</si>
  <si>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</si>
  <si>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</si>
  <si>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</si>
  <si>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</si>
  <si>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</si>
  <si>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</si>
  <si>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</si>
  <si>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</si>
  <si>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</si>
  <si>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</si>
  <si>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</si>
  <si>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</si>
  <si>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</si>
  <si>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</si>
  <si>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</si>
  <si>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</si>
  <si>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</si>
  <si>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</si>
  <si>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</si>
  <si>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</si>
  <si>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</si>
  <si>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</si>
  <si>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</si>
  <si>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</si>
  <si>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</si>
  <si>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</si>
  <si>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</si>
  <si>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</si>
  <si>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</si>
  <si>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</si>
  <si>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</si>
  <si>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</si>
  <si>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</si>
  <si>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</si>
  <si>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</si>
  <si>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</si>
  <si>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</si>
  <si>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</si>
  <si>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</si>
  <si>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</si>
  <si>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</si>
  <si>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</si>
  <si>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</si>
  <si>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</si>
  <si>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</si>
  <si>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</si>
  <si>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</si>
  <si>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</si>
  <si>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</si>
  <si>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</si>
  <si>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</si>
  <si>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</si>
  <si>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</si>
  <si>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</si>
  <si>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</si>
  <si>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</si>
  <si>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</si>
  <si>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</si>
  <si>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</si>
  <si>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</si>
  <si>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</si>
  <si>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</si>
  <si>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</si>
  <si>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</si>
  <si>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</si>
  <si>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</si>
  <si>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</si>
  <si>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</si>
  <si>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</si>
  <si>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</si>
  <si>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</si>
  <si>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</si>
  <si>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</si>
  <si>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</si>
  <si>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</si>
  <si>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</si>
  <si>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</si>
  <si>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</si>
  <si>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</si>
  <si>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</si>
  <si>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</si>
  <si>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</si>
  <si>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</si>
  <si>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</si>
  <si>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</si>
  <si>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</si>
  <si>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</si>
  <si>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</si>
  <si>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</si>
  <si>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</si>
  <si>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</si>
  <si>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</si>
  <si>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</si>
  <si>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</si>
  <si>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</si>
  <si>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</si>
  <si>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</si>
  <si>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</si>
  <si>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</si>
  <si>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</si>
  <si>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</si>
  <si>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</si>
  <si>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</si>
  <si>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</si>
  <si>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</si>
  <si>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</si>
  <si>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</si>
  <si>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</si>
  <si>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</si>
  <si>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</si>
  <si>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</si>
  <si>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</si>
  <si>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</si>
  <si>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</si>
  <si>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</si>
  <si>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</si>
  <si>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</si>
  <si>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</si>
  <si>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</si>
  <si>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</si>
  <si>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</si>
  <si>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</si>
  <si>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</si>
  <si>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</si>
  <si>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</si>
  <si>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</si>
  <si>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</si>
  <si>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</si>
  <si>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</si>
  <si>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</si>
  <si>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</si>
  <si>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</si>
  <si>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</si>
  <si>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</si>
  <si>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</si>
  <si>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</si>
  <si>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</si>
  <si>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</si>
  <si>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</si>
  <si>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</si>
  <si>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</si>
  <si>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</si>
  <si>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</si>
  <si>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</si>
  <si>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</si>
  <si>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</si>
  <si>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</si>
  <si>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</si>
  <si>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</si>
  <si>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</si>
  <si>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</si>
  <si>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</si>
  <si>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</si>
  <si>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</si>
  <si>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</si>
  <si>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</si>
  <si>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</si>
  <si>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</si>
  <si>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</si>
  <si>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</si>
  <si>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</si>
  <si>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</si>
  <si>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</si>
  <si>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</si>
  <si>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</si>
  <si>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</si>
  <si>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</si>
  <si>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</si>
  <si>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</si>
  <si>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</si>
  <si>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</si>
  <si>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</si>
  <si>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</si>
  <si>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</si>
  <si>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</si>
  <si>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</si>
  <si>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</si>
  <si>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</si>
  <si>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</si>
  <si>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</si>
  <si>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</si>
  <si>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</si>
  <si>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</si>
  <si>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</si>
  <si>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</si>
  <si>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</si>
  <si>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</si>
  <si>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</si>
  <si>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</si>
  <si>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</si>
  <si>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</si>
  <si>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</si>
  <si>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</si>
  <si>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</si>
  <si>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</si>
  <si>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</si>
  <si>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</si>
  <si>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</si>
  <si>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</si>
  <si>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</si>
  <si>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</si>
  <si>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</si>
  <si>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</si>
  <si>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</si>
  <si>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</si>
  <si>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</si>
  <si>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</si>
  <si>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</si>
  <si>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</si>
  <si>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</si>
  <si>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</si>
  <si>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</si>
  <si>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</si>
  <si>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</si>
  <si>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</si>
  <si>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</si>
  <si>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</si>
  <si>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</si>
  <si>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</si>
  <si>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</si>
  <si>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</si>
  <si>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</si>
  <si>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</si>
  <si>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</si>
  <si>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</si>
  <si>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</si>
  <si>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</si>
  <si>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</si>
  <si>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</si>
  <si>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</si>
  <si>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</si>
  <si>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</si>
  <si>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</si>
  <si>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</si>
  <si>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</si>
  <si>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</si>
  <si>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</si>
  <si>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</si>
  <si>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</si>
  <si>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</si>
  <si>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</si>
  <si>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</si>
  <si>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</si>
  <si>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</si>
  <si>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</si>
  <si>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</si>
  <si>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</si>
  <si>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</si>
  <si>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</si>
  <si>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</si>
  <si>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</si>
  <si>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</si>
  <si>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</si>
  <si>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</si>
  <si>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</si>
  <si>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</si>
  <si>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</si>
  <si>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</si>
  <si>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</si>
  <si>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</si>
  <si>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</si>
  <si>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</si>
  <si>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</si>
  <si>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</si>
  <si>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</si>
  <si>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</si>
  <si>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</si>
  <si>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</si>
  <si>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</si>
  <si>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</si>
  <si>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</si>
  <si>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</si>
  <si>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</si>
  <si>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</si>
  <si>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</si>
  <si>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</si>
  <si>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</si>
  <si>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</si>
  <si>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</si>
  <si>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</si>
  <si>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</si>
  <si>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</si>
  <si>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</si>
  <si>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</si>
  <si>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</si>
  <si>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</si>
  <si>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</si>
  <si>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</si>
  <si>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</si>
  <si>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</si>
  <si>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</si>
  <si>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</si>
  <si>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</si>
  <si>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</si>
  <si>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</si>
  <si>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</si>
  <si>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</si>
  <si>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</si>
  <si>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</si>
  <si>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</si>
  <si>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</si>
  <si>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</si>
  <si>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</si>
  <si>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</si>
  <si>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</si>
  <si>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</si>
  <si>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</si>
  <si>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</si>
  <si>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</si>
  <si>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</si>
  <si>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</si>
  <si>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</si>
  <si>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</si>
  <si>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</si>
  <si>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</si>
  <si>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</si>
  <si>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</si>
  <si>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</si>
  <si>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</si>
  <si>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</si>
  <si>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</si>
  <si>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</si>
  <si>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</si>
  <si>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</si>
  <si>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</si>
  <si>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</si>
  <si>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</si>
  <si>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</si>
  <si>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</si>
  <si>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</si>
  <si>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</si>
  <si>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</si>
  <si>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</si>
  <si>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</si>
  <si>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</si>
  <si>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</si>
  <si>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</si>
  <si>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</si>
  <si>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</si>
  <si>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</si>
  <si>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</si>
  <si>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</si>
  <si>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</si>
  <si>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</si>
  <si>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</si>
  <si>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</si>
  <si>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</si>
  <si>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</si>
  <si>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</si>
  <si>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</si>
  <si>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</si>
  <si>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</si>
  <si>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</si>
  <si>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</si>
  <si>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</si>
  <si>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</si>
  <si>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</si>
  <si>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</si>
  <si>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</si>
  <si>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</si>
  <si>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</si>
  <si>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</si>
  <si>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</si>
  <si>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</si>
  <si>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</si>
  <si>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</si>
  <si>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</si>
  <si>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</si>
  <si>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</si>
  <si>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</si>
  <si>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</si>
  <si>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</si>
  <si>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</si>
  <si>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</si>
  <si>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</si>
  <si>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</si>
  <si>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</si>
  <si>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</si>
  <si>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</si>
  <si>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</si>
  <si>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</si>
  <si>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</si>
  <si>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</si>
  <si>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</si>
  <si>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</si>
  <si>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</si>
  <si>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</si>
  <si>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</si>
  <si>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</si>
  <si>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</si>
  <si>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</si>
  <si>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</si>
  <si>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</si>
  <si>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</si>
  <si>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</si>
  <si>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</si>
  <si>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</si>
  <si>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</si>
  <si>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</si>
  <si>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</si>
  <si>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</si>
  <si>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</si>
  <si>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</si>
  <si>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</si>
  <si>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</si>
  <si>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</si>
  <si>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</si>
  <si>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</si>
  <si>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</si>
  <si>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</si>
  <si>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</si>
  <si>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</si>
  <si>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</si>
  <si>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</si>
  <si>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</si>
  <si>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</si>
  <si>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</si>
  <si>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</si>
  <si>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</si>
  <si>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</si>
  <si>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</si>
  <si>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</si>
  <si>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</si>
  <si>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</si>
  <si>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</si>
  <si>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</si>
  <si>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</si>
  <si>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</si>
  <si>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</si>
  <si>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</si>
  <si>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</si>
  <si>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</si>
  <si>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</si>
  <si>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</si>
  <si>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</si>
  <si>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</si>
  <si>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</si>
  <si>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</si>
  <si>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</si>
  <si>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</si>
  <si>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</si>
  <si>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</si>
  <si>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</si>
  <si>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</si>
  <si>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</si>
  <si>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</si>
  <si>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</si>
  <si>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</si>
  <si>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</si>
  <si>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</si>
  <si>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</si>
  <si>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</si>
  <si>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</si>
  <si>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</si>
  <si>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</si>
  <si>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</si>
  <si>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</si>
  <si>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</si>
  <si>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</si>
  <si>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</si>
  <si>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</si>
  <si>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</si>
  <si>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</si>
  <si>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</si>
  <si>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</si>
  <si>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</si>
  <si>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</si>
  <si>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</si>
  <si>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</si>
  <si>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</si>
  <si>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</si>
  <si>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</si>
  <si>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</si>
  <si>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</si>
  <si>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</si>
  <si>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</si>
  <si>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</si>
  <si>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</si>
  <si>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</si>
  <si>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</si>
  <si>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</si>
  <si>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</si>
  <si>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</si>
  <si>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</si>
  <si>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</si>
  <si>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</si>
  <si>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</si>
  <si>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</si>
  <si>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</si>
  <si>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</si>
  <si>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</si>
  <si>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</si>
  <si>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</si>
  <si>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</si>
  <si>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</si>
  <si>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</si>
  <si>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</si>
  <si>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</si>
  <si>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</si>
  <si>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</si>
  <si>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</si>
  <si>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</si>
  <si>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</si>
  <si>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</si>
  <si>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</si>
  <si>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</si>
  <si>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</si>
  <si>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</si>
  <si>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</si>
  <si>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</si>
  <si>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</si>
  <si>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</si>
  <si>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</si>
  <si>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</si>
  <si>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</si>
  <si>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</si>
  <si>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</si>
  <si>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</si>
  <si>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</si>
  <si>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</si>
  <si>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</si>
  <si>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</si>
  <si>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</si>
  <si>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</si>
  <si>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</si>
  <si>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</si>
  <si>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</si>
  <si>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</si>
  <si>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</si>
  <si>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</si>
  <si>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</si>
  <si>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</si>
  <si>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</si>
  <si>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</si>
  <si>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</si>
  <si>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</si>
  <si>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</si>
  <si>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</si>
  <si>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</si>
  <si>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</si>
  <si>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</si>
  <si>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</si>
  <si>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</si>
  <si>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</si>
  <si>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</si>
  <si>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</si>
  <si>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</si>
  <si>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</si>
  <si>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</si>
  <si>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</si>
  <si>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</si>
  <si>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</si>
  <si>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</si>
  <si>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</si>
  <si>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</si>
  <si>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</si>
  <si>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</si>
  <si>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</si>
  <si>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</si>
  <si>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</si>
  <si>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</si>
  <si>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</si>
  <si>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</si>
  <si>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</si>
  <si>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</si>
  <si>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</si>
  <si>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</si>
  <si>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</si>
  <si>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</si>
  <si>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</si>
  <si>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</si>
  <si>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</si>
  <si>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</si>
  <si>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</si>
  <si>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</si>
  <si>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</si>
  <si>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</si>
  <si>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</si>
  <si>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</si>
  <si>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</si>
  <si>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</si>
  <si>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</si>
  <si>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</si>
  <si>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</si>
  <si>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</si>
  <si>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</si>
  <si>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</si>
  <si>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</si>
  <si>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</si>
  <si>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</si>
  <si>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</si>
  <si>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</si>
  <si>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</si>
  <si>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</si>
  <si>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</si>
  <si>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</si>
  <si>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</si>
  <si>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</si>
  <si>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</si>
  <si>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</si>
  <si>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</si>
  <si>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</si>
  <si>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</si>
  <si>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</si>
  <si>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</si>
  <si>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</si>
  <si>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</si>
  <si>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</si>
  <si>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</si>
  <si>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</si>
  <si>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</si>
  <si>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</si>
  <si>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</si>
  <si>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</si>
  <si>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</si>
  <si>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</si>
  <si>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</si>
  <si>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</si>
  <si>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</si>
  <si>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</si>
  <si>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</si>
  <si>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</si>
  <si>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</si>
  <si>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</si>
  <si>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</si>
  <si>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</si>
  <si>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</si>
  <si>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</si>
  <si>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</si>
  <si>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</si>
  <si>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</si>
  <si>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</si>
  <si>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</si>
  <si>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</si>
  <si>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</si>
  <si>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</si>
  <si>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</si>
  <si>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</si>
  <si>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</si>
  <si>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</si>
  <si>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</si>
  <si>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</si>
  <si>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</si>
  <si>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</si>
  <si>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</si>
  <si>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</si>
  <si>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</si>
  <si>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</si>
  <si>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</si>
  <si>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</si>
  <si>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</si>
  <si>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</si>
  <si>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</si>
  <si>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</si>
  <si>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</si>
  <si>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</si>
  <si>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</si>
  <si>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</si>
  <si>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</si>
  <si>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</si>
  <si>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</si>
  <si>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</si>
  <si>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</si>
  <si>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</si>
  <si>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</si>
  <si>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</si>
  <si>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</si>
  <si>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</si>
  <si>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</si>
  <si>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</si>
  <si>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</si>
  <si>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</si>
  <si>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</si>
  <si>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</si>
  <si>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</si>
  <si>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</si>
  <si>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</si>
  <si>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</si>
  <si>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</si>
  <si>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</si>
  <si>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</si>
  <si>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</si>
  <si>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</si>
  <si>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</si>
  <si>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</si>
  <si>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</si>
  <si>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</si>
  <si>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</si>
  <si>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</si>
  <si>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</si>
  <si>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</si>
  <si>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</si>
  <si>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</si>
  <si>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</si>
  <si>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</si>
  <si>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</si>
  <si>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</si>
  <si>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</si>
  <si>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</si>
  <si>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</si>
  <si>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</si>
  <si>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</si>
  <si>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</si>
  <si>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</si>
  <si>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</si>
  <si>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</si>
  <si>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</si>
  <si>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</si>
  <si>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</si>
  <si>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</si>
  <si>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</si>
  <si>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</si>
  <si>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</si>
  <si>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</si>
  <si>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</si>
  <si>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</si>
  <si>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</si>
  <si>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</si>
  <si>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</si>
  <si>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</si>
  <si>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</si>
  <si>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</si>
  <si>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</si>
  <si>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</si>
  <si>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</si>
  <si>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</si>
  <si>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</si>
  <si>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</si>
  <si>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</si>
  <si>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</si>
  <si>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</si>
  <si>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</si>
  <si>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</si>
  <si>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</si>
  <si>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</si>
  <si>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</si>
  <si>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</si>
  <si>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</si>
  <si>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</si>
  <si>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</si>
  <si>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</si>
  <si>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</si>
  <si>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</si>
  <si>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</si>
  <si>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</si>
  <si>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</si>
  <si>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</si>
  <si>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</si>
  <si>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</si>
  <si>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</si>
  <si>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</si>
  <si>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</si>
  <si>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</si>
  <si>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</si>
  <si>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</si>
  <si>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</si>
  <si>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</si>
  <si>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</si>
  <si>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</si>
  <si>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</si>
  <si>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</si>
  <si>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</si>
  <si>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</si>
  <si>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</si>
  <si>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</si>
  <si>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</si>
  <si>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</si>
  <si>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</si>
  <si>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</si>
  <si>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</si>
  <si>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</si>
  <si>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</si>
  <si>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</si>
  <si>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</si>
  <si>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</si>
  <si>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</si>
  <si>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</si>
  <si>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</si>
  <si>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</si>
  <si>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</si>
  <si>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</si>
  <si>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</si>
  <si>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</si>
  <si>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</si>
  <si>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</si>
  <si>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</si>
  <si>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</si>
  <si>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</si>
  <si>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</si>
  <si>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</si>
  <si>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</si>
  <si>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</si>
  <si>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</si>
  <si>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</si>
  <si>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</si>
  <si>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</si>
  <si>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</si>
  <si>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</si>
  <si>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</si>
  <si>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</si>
  <si>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</si>
  <si>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</si>
  <si>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</si>
  <si>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</si>
  <si>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</si>
  <si>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</si>
  <si>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</si>
  <si>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</si>
  <si>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</si>
  <si>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</si>
  <si>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</si>
  <si>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</si>
  <si>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</si>
  <si>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</si>
  <si>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</si>
  <si>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</si>
  <si>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</si>
  <si>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</si>
  <si>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</si>
  <si>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</si>
  <si>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</si>
  <si>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</si>
  <si>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</si>
  <si>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</si>
  <si>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</si>
  <si>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</si>
  <si>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</si>
  <si>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</si>
  <si>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</si>
  <si>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</si>
  <si>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</si>
  <si>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</si>
  <si>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</si>
  <si>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</si>
  <si>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</si>
  <si>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</si>
  <si>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</si>
  <si>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</si>
  <si>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</si>
  <si>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</si>
  <si>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</si>
  <si>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</si>
  <si>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</si>
  <si>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</si>
  <si>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</si>
  <si>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</si>
  <si>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</si>
  <si>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</si>
  <si>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</si>
  <si>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</si>
  <si>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</si>
  <si>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</si>
  <si>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</si>
  <si>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</si>
  <si>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</si>
  <si>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</si>
  <si>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</si>
  <si>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</si>
  <si>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</si>
  <si>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</si>
  <si>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</si>
  <si>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</si>
  <si>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</si>
  <si>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</si>
  <si>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</si>
  <si>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</si>
  <si>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</si>
  <si>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</si>
  <si>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</si>
  <si>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</si>
  <si>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</si>
  <si>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</si>
  <si>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</si>
  <si>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</si>
  <si>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</si>
  <si>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</si>
  <si>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</si>
  <si>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</si>
  <si>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</si>
  <si>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</si>
  <si>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</si>
  <si>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</si>
  <si>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</si>
  <si>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</si>
  <si>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</si>
  <si>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</si>
  <si>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</si>
  <si>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</si>
  <si>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</si>
  <si>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</si>
  <si>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</si>
  <si>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</si>
  <si>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</si>
  <si>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</si>
  <si>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</si>
  <si>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</si>
  <si>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</si>
  <si>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</si>
  <si>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</si>
  <si>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</si>
  <si>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</si>
  <si>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</si>
  <si>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</si>
  <si>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</si>
  <si>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</si>
  <si>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</si>
  <si>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</si>
  <si>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</si>
  <si>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</si>
  <si>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</si>
  <si>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</si>
  <si>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</si>
  <si>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</si>
  <si>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</si>
  <si>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</si>
  <si>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</si>
  <si>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</si>
  <si>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</si>
  <si>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</si>
  <si>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</si>
  <si>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</si>
  <si>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</si>
  <si>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</si>
  <si>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</si>
  <si>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</si>
  <si>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</si>
  <si>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</si>
  <si>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</si>
  <si>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</si>
  <si>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</si>
  <si>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</si>
  <si>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</si>
  <si>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</si>
  <si>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</si>
  <si>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</si>
  <si>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</si>
  <si>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</si>
  <si>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</si>
  <si>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</si>
  <si>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</si>
  <si>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</si>
  <si>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</si>
  <si>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</si>
  <si>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</si>
  <si>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</si>
  <si>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</si>
  <si>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</si>
  <si>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</si>
  <si>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</si>
  <si>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</si>
  <si>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</si>
  <si>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</si>
  <si>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</si>
  <si>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</si>
  <si>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</si>
  <si>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</si>
  <si>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</si>
  <si>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</si>
  <si>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</si>
  <si>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</si>
  <si>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</si>
  <si>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</si>
  <si>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</si>
  <si>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</si>
  <si>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</si>
  <si>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</si>
  <si>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</si>
  <si>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</si>
  <si>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</si>
  <si>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</si>
  <si>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</si>
  <si>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</si>
  <si>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</si>
  <si>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</si>
  <si>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</si>
  <si>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</si>
  <si>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</si>
  <si>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</si>
  <si>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</si>
  <si>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</si>
  <si>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</si>
  <si>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</si>
  <si>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</si>
  <si>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</si>
  <si>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</si>
  <si>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</si>
  <si>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</si>
  <si>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</si>
  <si>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</si>
  <si>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</si>
  <si>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</si>
  <si>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</si>
  <si>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</si>
  <si>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</si>
  <si>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</si>
  <si>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</si>
  <si>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</si>
  <si>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</si>
  <si>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</si>
  <si>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</si>
  <si>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</si>
  <si>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</si>
  <si>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</si>
  <si>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</si>
  <si>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</si>
  <si>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</si>
  <si>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</si>
  <si>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</si>
  <si>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</si>
  <si>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</si>
  <si>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</si>
  <si>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</si>
  <si>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</si>
  <si>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</si>
  <si>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</si>
  <si>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</si>
  <si>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</si>
  <si>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</si>
  <si>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</si>
  <si>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</si>
  <si>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</si>
  <si>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</si>
  <si>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</si>
  <si>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</si>
  <si>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</si>
  <si>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</si>
  <si>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</si>
  <si>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</si>
  <si>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</si>
  <si>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</si>
  <si>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</si>
  <si>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</si>
  <si>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</si>
  <si>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</si>
  <si>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</si>
  <si>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</si>
  <si>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</si>
  <si>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</si>
  <si>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</si>
  <si>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</si>
  <si>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</si>
  <si>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</si>
  <si>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</si>
  <si>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</si>
  <si>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</si>
  <si>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</si>
  <si>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</si>
  <si>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</si>
  <si>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</si>
  <si>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</si>
  <si>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</si>
  <si>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</si>
  <si>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</si>
  <si>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</si>
  <si>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</si>
  <si>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</si>
  <si>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</si>
  <si>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</si>
  <si>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</si>
  <si>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</si>
  <si>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</si>
  <si>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</si>
  <si>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</si>
  <si>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</si>
  <si>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</si>
  <si>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</si>
  <si>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</si>
  <si>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</si>
  <si>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</si>
  <si>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</si>
  <si>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</si>
  <si>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</si>
  <si>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</si>
  <si>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</si>
  <si>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</si>
  <si>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</si>
  <si>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</si>
  <si>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</si>
  <si>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</si>
  <si>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</si>
  <si>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</si>
  <si>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</si>
  <si>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</si>
  <si>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</si>
  <si>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</si>
  <si>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</si>
  <si>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</si>
  <si>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</si>
  <si>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</si>
  <si>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</si>
  <si>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</si>
  <si>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</si>
  <si>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</si>
  <si>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</si>
  <si>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</si>
  <si>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</si>
  <si>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</si>
  <si>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</si>
  <si>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</si>
  <si>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</si>
  <si>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</si>
  <si>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</si>
  <si>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</si>
  <si>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</si>
  <si>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</si>
  <si>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</si>
  <si>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</si>
  <si>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</si>
  <si>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</si>
  <si>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</si>
  <si>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</si>
  <si>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</si>
  <si>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</si>
  <si>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</si>
  <si>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</si>
  <si>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</si>
  <si>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</si>
  <si>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</si>
  <si>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</si>
  <si>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</si>
  <si>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</si>
  <si>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</si>
  <si>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</si>
  <si>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</si>
  <si>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</si>
  <si>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</si>
  <si>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</si>
  <si>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</si>
  <si>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</si>
  <si>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</si>
  <si>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</si>
  <si>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</si>
  <si>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</si>
  <si>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</si>
  <si>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</si>
  <si>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</si>
  <si>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</si>
  <si>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</si>
  <si>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</si>
  <si>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</si>
  <si>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</si>
  <si>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</si>
  <si>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</si>
  <si>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</si>
  <si>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</si>
  <si>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</si>
  <si>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</si>
  <si>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</si>
  <si>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</si>
  <si>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</si>
  <si>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</si>
  <si>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</si>
  <si>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</si>
  <si>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</si>
  <si>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</si>
  <si>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</si>
  <si>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</si>
  <si>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</si>
  <si>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</si>
  <si>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</si>
  <si>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</si>
  <si>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</si>
  <si>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</si>
  <si>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</si>
  <si>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</si>
  <si>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</si>
  <si>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</si>
  <si>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</si>
  <si>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</si>
  <si>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</si>
  <si>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</si>
  <si>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</si>
  <si>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</si>
  <si>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</si>
  <si>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</si>
  <si>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</si>
  <si>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</si>
  <si>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</si>
  <si>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</si>
  <si>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</si>
  <si>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</si>
  <si>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</si>
  <si>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</si>
  <si>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</si>
  <si>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</si>
  <si>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</si>
  <si>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</si>
  <si>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</si>
  <si>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</si>
  <si>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</si>
  <si>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</si>
  <si>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</si>
  <si>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</si>
  <si>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</si>
  <si>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</si>
  <si>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</si>
  <si>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</si>
  <si>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</si>
  <si>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</si>
  <si>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</si>
  <si>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</si>
  <si>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</si>
  <si>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</si>
  <si>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</si>
  <si>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</si>
  <si>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</si>
  <si>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</si>
  <si>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</si>
  <si>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</si>
  <si>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</si>
  <si>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</si>
  <si>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</si>
  <si>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</si>
  <si>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</si>
  <si>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</si>
  <si>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</si>
  <si>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</si>
  <si>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</si>
  <si>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</si>
  <si>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</si>
  <si>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</si>
  <si>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</si>
  <si>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</si>
  <si>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</si>
  <si>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</si>
  <si>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</si>
  <si>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</si>
  <si>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</si>
  <si>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</si>
  <si>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</si>
  <si>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</si>
  <si>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</si>
  <si>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</si>
  <si>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</si>
  <si>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</si>
  <si>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</si>
  <si>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</si>
  <si>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</si>
  <si>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</si>
  <si>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</si>
  <si>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</si>
  <si>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</si>
  <si>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</si>
  <si>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</si>
  <si>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</si>
  <si>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</si>
  <si>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</si>
  <si>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</si>
  <si>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</si>
  <si>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</si>
  <si>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</si>
  <si>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</si>
  <si>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</si>
  <si>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</si>
  <si>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</si>
  <si>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</si>
  <si>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</si>
  <si>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</si>
  <si>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</si>
  <si>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</si>
  <si>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</si>
  <si>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</si>
  <si>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</si>
  <si>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</si>
  <si>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</si>
  <si>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</si>
  <si>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</si>
  <si>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</si>
  <si>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</si>
  <si>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</si>
  <si>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</si>
  <si>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</si>
  <si>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</si>
  <si>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</si>
  <si>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</si>
  <si>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</si>
  <si>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</si>
  <si>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</si>
  <si>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</si>
  <si>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</si>
  <si>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</si>
  <si>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</si>
  <si>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</si>
  <si>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</si>
  <si>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</si>
  <si>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</si>
  <si>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</si>
  <si>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</si>
  <si>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</si>
  <si>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</si>
  <si>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</si>
  <si>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</si>
  <si>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</si>
  <si>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</si>
  <si>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</si>
  <si>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</si>
  <si>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</si>
  <si>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</si>
  <si>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</si>
  <si>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</si>
  <si>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</si>
  <si>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</si>
  <si>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</si>
  <si>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</si>
  <si>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</si>
  <si>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</si>
  <si>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</si>
  <si>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</si>
  <si>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</si>
  <si>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</si>
  <si>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</si>
  <si>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</si>
  <si>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</si>
  <si>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</si>
  <si>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</si>
  <si>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</si>
  <si>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</si>
  <si>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</si>
  <si>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</si>
  <si>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</si>
  <si>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</si>
  <si>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</si>
  <si>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</si>
  <si>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</si>
  <si>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</si>
  <si>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</si>
  <si>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</si>
  <si>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</si>
  <si>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</si>
  <si>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</si>
  <si>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</si>
  <si>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</si>
  <si>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</si>
  <si>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</si>
  <si>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</si>
  <si>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</si>
  <si>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</si>
  <si>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</si>
  <si>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</si>
  <si>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</si>
  <si>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</si>
  <si>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</si>
  <si>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</si>
  <si>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</si>
  <si>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</si>
  <si>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</si>
  <si>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</si>
  <si>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</si>
  <si>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</si>
  <si>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</si>
  <si>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</si>
  <si>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</si>
  <si>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</si>
  <si>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</si>
  <si>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</si>
  <si>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</si>
  <si>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</si>
  <si>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</si>
  <si>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</si>
  <si>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</si>
  <si>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</si>
  <si>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</si>
  <si>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</si>
  <si>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</si>
  <si>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</si>
  <si>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</si>
  <si>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</si>
  <si>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</si>
  <si>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</si>
  <si>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</si>
  <si>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</si>
  <si>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</si>
  <si>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</si>
  <si>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</si>
  <si>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</si>
  <si>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</si>
  <si>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</si>
  <si>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</si>
  <si>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</si>
  <si>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</si>
  <si>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</si>
  <si>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</si>
  <si>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</si>
  <si>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</si>
  <si>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</si>
  <si>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</si>
  <si>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</si>
  <si>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</si>
  <si>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</si>
  <si>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</si>
  <si>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</si>
  <si>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</si>
  <si>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</si>
  <si>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</si>
  <si>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</si>
  <si>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</si>
  <si>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</si>
  <si>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</si>
  <si>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</si>
  <si>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</si>
  <si>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</si>
  <si>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</si>
  <si>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</si>
  <si>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</si>
  <si>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</si>
  <si>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</si>
  <si>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</si>
  <si>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</si>
  <si>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</si>
  <si>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</si>
  <si>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</si>
  <si>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</si>
  <si>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</si>
  <si>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</si>
  <si>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</si>
  <si>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</si>
  <si>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</si>
  <si>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</si>
  <si>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</si>
  <si>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</si>
  <si>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</si>
  <si>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</si>
  <si>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</si>
  <si>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</si>
  <si>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</si>
  <si>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</si>
  <si>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</si>
  <si>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</si>
  <si>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</si>
  <si>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</si>
  <si>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</si>
  <si>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</si>
  <si>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</si>
  <si>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</si>
  <si>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</si>
  <si>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</si>
  <si>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</si>
  <si>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</si>
  <si>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</si>
  <si>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</si>
  <si>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</si>
  <si>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</si>
  <si>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</si>
  <si>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</si>
  <si>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</si>
  <si>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</si>
  <si>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</si>
  <si>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</si>
  <si>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</si>
  <si>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</si>
  <si>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</si>
  <si>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</si>
  <si>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</si>
  <si>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</si>
  <si>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</si>
  <si>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</si>
  <si>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</si>
  <si>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</si>
  <si>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</si>
  <si>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</si>
  <si>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</si>
  <si>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</si>
  <si>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</si>
  <si>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</si>
  <si>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</si>
  <si>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</si>
  <si>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</si>
  <si>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</si>
  <si>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</si>
  <si>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</si>
  <si>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</si>
  <si>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</si>
  <si>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</si>
  <si>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</si>
  <si>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</si>
  <si>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</si>
  <si>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</si>
  <si>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</si>
  <si>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</si>
  <si>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</si>
  <si>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</si>
  <si>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</si>
  <si>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</si>
  <si>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</si>
  <si>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</si>
  <si>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</si>
  <si>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</si>
  <si>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</si>
  <si>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</si>
  <si>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</si>
  <si>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</si>
  <si>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</si>
  <si>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</si>
  <si>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</si>
  <si>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</si>
  <si>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</si>
  <si>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</si>
  <si>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</si>
  <si>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</si>
  <si>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</si>
  <si>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</si>
  <si>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</si>
  <si>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</si>
  <si>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</si>
  <si>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</si>
  <si>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</si>
  <si>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</si>
  <si>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</si>
  <si>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</si>
  <si>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</si>
  <si>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</si>
  <si>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</si>
  <si>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</si>
  <si>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</si>
  <si>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</si>
  <si>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</si>
  <si>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</si>
  <si>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</si>
  <si>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</si>
  <si>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</si>
  <si>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</si>
  <si>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</si>
  <si>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</si>
  <si>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</si>
  <si>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</si>
  <si>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</si>
  <si>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</si>
  <si>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</si>
  <si>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</si>
  <si>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</si>
  <si>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</si>
  <si>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</si>
  <si>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</si>
  <si>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</si>
  <si>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</si>
  <si>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</si>
  <si>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</si>
  <si>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</si>
  <si>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</si>
  <si>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</si>
  <si>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</si>
  <si>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</si>
  <si>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</si>
  <si>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</si>
  <si>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</si>
  <si>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</si>
  <si>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</si>
  <si>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</si>
  <si>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</si>
  <si>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</si>
  <si>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</si>
  <si>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</si>
  <si>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</si>
  <si>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</si>
  <si>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</si>
  <si>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</si>
  <si>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</si>
  <si>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</si>
  <si>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</si>
  <si>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</si>
  <si>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</si>
  <si>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</si>
  <si>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</si>
  <si>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</si>
  <si>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</si>
  <si>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</si>
  <si>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</si>
  <si>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</si>
  <si>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</si>
  <si>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</si>
  <si>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</si>
  <si>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</si>
  <si>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</si>
  <si>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</si>
  <si>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</si>
  <si>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</si>
  <si>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</si>
  <si>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</si>
  <si>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</si>
  <si>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</si>
  <si>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</si>
  <si>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</si>
  <si>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</si>
  <si>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</si>
  <si>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</si>
  <si>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</si>
  <si>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</si>
  <si>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</si>
  <si>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</si>
  <si>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</si>
  <si>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</si>
  <si>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</si>
  <si>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</si>
  <si>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</si>
  <si>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</si>
  <si>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</si>
  <si>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</si>
  <si>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</si>
  <si>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</si>
  <si>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</si>
  <si>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</si>
  <si>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</si>
  <si>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</si>
  <si>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</si>
  <si>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</si>
  <si>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</si>
  <si>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</si>
  <si>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</si>
  <si>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</si>
  <si>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</si>
  <si>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</si>
  <si>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</si>
  <si>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</si>
  <si>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</si>
  <si>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</si>
  <si>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</si>
  <si>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</si>
  <si>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</si>
  <si>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</si>
  <si>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</si>
  <si>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</si>
  <si>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</si>
  <si>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</si>
  <si>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</si>
  <si>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</si>
  <si>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</si>
  <si>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</si>
  <si>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</si>
  <si>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</si>
  <si>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</si>
  <si>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</si>
  <si>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</si>
  <si>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</si>
  <si>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</si>
  <si>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</si>
  <si>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</si>
  <si>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</si>
  <si>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</si>
  <si>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</si>
  <si>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</si>
  <si>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</si>
  <si>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</si>
  <si>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</si>
  <si>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</si>
  <si>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</si>
  <si>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</si>
  <si>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</si>
  <si>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</si>
  <si>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</si>
  <si>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</si>
  <si>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</si>
  <si>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</si>
  <si>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</si>
  <si>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</si>
  <si>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</si>
  <si>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</si>
  <si>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</si>
  <si>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</si>
  <si>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</si>
  <si>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</si>
  <si>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</si>
  <si>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</si>
  <si>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</si>
  <si>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</si>
  <si>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</si>
  <si>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</si>
  <si>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</si>
  <si>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</si>
  <si>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</si>
  <si>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</si>
  <si>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</si>
  <si>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</si>
  <si>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</si>
  <si>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</si>
  <si>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</si>
  <si>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</si>
  <si>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</si>
  <si>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</si>
  <si>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</si>
  <si>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</si>
  <si>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</si>
  <si>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</si>
  <si>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</si>
  <si>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</si>
  <si>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</si>
  <si>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</si>
  <si>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</si>
  <si>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</si>
  <si>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</si>
  <si>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</si>
  <si>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</si>
  <si>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</si>
  <si>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</si>
  <si>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</si>
  <si>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</si>
  <si>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</si>
  <si>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</si>
  <si>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</si>
  <si>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</si>
  <si>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</si>
  <si>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</si>
  <si>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</si>
  <si>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</si>
  <si>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</si>
  <si>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</si>
  <si>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</si>
  <si>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</si>
  <si>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</si>
  <si>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</si>
  <si>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</si>
  <si>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</si>
  <si>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</si>
  <si>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</si>
  <si>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</si>
  <si>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</si>
  <si>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</si>
  <si>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</si>
  <si>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</si>
  <si>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</si>
  <si>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</si>
  <si>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</si>
  <si>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</si>
  <si>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</si>
  <si>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</si>
  <si>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</si>
  <si>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</si>
  <si>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</si>
  <si>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</si>
  <si>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</si>
  <si>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</si>
  <si>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</si>
  <si>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</si>
  <si>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</si>
  <si>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</si>
  <si>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</si>
  <si>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</si>
  <si>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</si>
  <si>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</si>
  <si>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</si>
  <si>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</si>
  <si>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</si>
  <si>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</si>
  <si>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</si>
  <si>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</si>
  <si>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</si>
  <si>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</si>
  <si>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</si>
  <si>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</si>
  <si>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</si>
  <si>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</si>
  <si>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</si>
  <si>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</si>
  <si>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</si>
  <si>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</si>
  <si>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</si>
  <si>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</si>
  <si>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</si>
  <si>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</si>
  <si>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</si>
  <si>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</si>
  <si>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</si>
  <si>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</si>
  <si>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</si>
  <si>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</si>
  <si>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</si>
  <si>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</si>
  <si>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</si>
  <si>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</si>
  <si>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</si>
  <si>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</si>
  <si>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</si>
  <si>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</si>
  <si>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</si>
  <si>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</si>
  <si>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</si>
  <si>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</si>
  <si>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</si>
  <si>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</si>
  <si>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</si>
  <si>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</si>
  <si>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</si>
  <si>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</si>
  <si>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</si>
  <si>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</si>
  <si>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</si>
  <si>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</si>
  <si>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</si>
  <si>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</si>
  <si>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</si>
  <si>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</si>
  <si>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</si>
  <si>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</si>
  <si>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</si>
  <si>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</si>
  <si>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</si>
  <si>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</si>
  <si>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</si>
  <si>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</si>
  <si>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</si>
  <si>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</si>
  <si>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</si>
  <si>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</si>
  <si>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</si>
  <si>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</si>
  <si>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</si>
  <si>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</si>
  <si>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</si>
  <si>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</si>
  <si>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</si>
  <si>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</si>
  <si>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</si>
  <si>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</si>
  <si>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</si>
  <si>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</si>
  <si>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</si>
  <si>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</si>
  <si>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</si>
  <si>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</si>
  <si>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</si>
  <si>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</si>
  <si>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</si>
  <si>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</si>
  <si>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</si>
  <si>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</si>
  <si>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</si>
  <si>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</si>
  <si>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</si>
  <si>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</si>
  <si>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</si>
  <si>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</si>
  <si>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</si>
  <si>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</si>
  <si>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</si>
  <si>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</si>
  <si>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</si>
  <si>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</si>
  <si>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</si>
  <si>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</si>
  <si>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</si>
  <si>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</si>
  <si>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</si>
  <si>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</si>
  <si>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</si>
  <si>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</si>
  <si>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</si>
  <si>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</si>
  <si>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</si>
  <si>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</si>
  <si>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</si>
  <si>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</si>
  <si>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</si>
  <si>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</si>
  <si>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</si>
  <si>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</si>
  <si>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</si>
  <si>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</si>
  <si>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</si>
  <si>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</si>
  <si>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</si>
  <si>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</si>
  <si>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</si>
  <si>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</si>
  <si>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</si>
  <si>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</si>
  <si>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</si>
  <si>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</si>
  <si>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</si>
  <si>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</si>
  <si>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</si>
  <si>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</si>
  <si>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</si>
  <si>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</si>
  <si>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</si>
  <si>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</si>
  <si>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</si>
  <si>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</si>
  <si>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</si>
  <si>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</si>
  <si>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</si>
  <si>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</si>
  <si>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</si>
  <si>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</si>
  <si>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</si>
  <si>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</si>
  <si>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</si>
  <si>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</si>
  <si>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</si>
  <si>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</si>
  <si>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</si>
  <si>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</si>
  <si>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</si>
  <si>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</si>
  <si>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</si>
  <si>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</si>
  <si>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</si>
  <si>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</si>
  <si>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</si>
  <si>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</si>
  <si>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</si>
  <si>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</si>
  <si>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</si>
  <si>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</si>
  <si>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</si>
  <si>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</si>
  <si>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</si>
  <si>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</si>
  <si>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</si>
  <si>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</si>
  <si>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</si>
  <si>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</si>
  <si>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</si>
  <si>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</si>
  <si>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</si>
  <si>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</si>
  <si>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</si>
  <si>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</si>
  <si>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</si>
  <si>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</si>
  <si>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</si>
  <si>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</si>
  <si>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</si>
  <si>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</si>
  <si>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</si>
  <si>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</si>
  <si>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</si>
  <si>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</si>
  <si>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</si>
  <si>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</si>
  <si>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</si>
  <si>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</si>
  <si>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</si>
  <si>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</si>
  <si>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</si>
  <si>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</si>
  <si>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</si>
  <si>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</si>
  <si>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</si>
  <si>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</si>
  <si>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</si>
  <si>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</si>
  <si>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</si>
  <si>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</si>
  <si>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</si>
  <si>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</si>
  <si>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</si>
  <si>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</si>
  <si>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</si>
  <si>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</si>
  <si>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</si>
  <si>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</si>
  <si>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</si>
  <si>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</si>
  <si>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</si>
  <si>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</si>
  <si>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</si>
  <si>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</si>
  <si>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</si>
  <si>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</si>
  <si>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</si>
  <si>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</si>
  <si>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</si>
  <si>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</si>
  <si>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</si>
  <si>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</si>
  <si>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</si>
  <si>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</si>
  <si>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</si>
  <si>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</si>
  <si>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</si>
  <si>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</si>
  <si>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</si>
  <si>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</si>
  <si>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</si>
  <si>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</si>
  <si>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</si>
  <si>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</si>
  <si>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</si>
  <si>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</si>
  <si>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</si>
  <si>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</si>
  <si>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</si>
  <si>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</si>
  <si>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</si>
  <si>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</si>
  <si>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</si>
  <si>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</si>
  <si>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</si>
  <si>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</si>
  <si>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</si>
  <si>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</si>
  <si>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</si>
  <si>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</si>
  <si>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</si>
  <si>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</si>
  <si>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</si>
  <si>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</si>
  <si>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</si>
  <si>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</si>
  <si>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</si>
  <si>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</si>
  <si>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</si>
  <si>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</si>
  <si>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</si>
  <si>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</si>
  <si>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</si>
  <si>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</si>
  <si>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</si>
  <si>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</si>
  <si>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</si>
  <si>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</si>
  <si>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</si>
  <si>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</si>
  <si>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</si>
  <si>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</si>
  <si>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</si>
  <si>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</si>
  <si>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</si>
  <si>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</si>
  <si>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</si>
  <si>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</si>
  <si>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</si>
  <si>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</si>
  <si>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</si>
  <si>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</si>
  <si>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</si>
  <si>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</si>
  <si>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</si>
  <si>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</si>
  <si>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</si>
  <si>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</si>
  <si>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</si>
  <si>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</si>
  <si>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</si>
  <si>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</si>
  <si>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</si>
  <si>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</si>
  <si>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</si>
  <si>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</si>
  <si>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</si>
  <si>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</si>
  <si>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</si>
  <si>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</si>
  <si>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</si>
  <si>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</si>
  <si>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</si>
  <si>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</si>
  <si>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</si>
  <si>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</si>
  <si>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</si>
  <si>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</si>
  <si>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</si>
  <si>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</si>
  <si>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</si>
  <si>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</si>
  <si>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</si>
  <si>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</si>
  <si>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</si>
  <si>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</si>
  <si>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</si>
  <si>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</si>
  <si>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</si>
  <si>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</si>
  <si>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</si>
  <si>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</si>
  <si>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</si>
  <si>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</si>
  <si>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</si>
  <si>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</si>
  <si>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</si>
  <si>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</si>
  <si>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</si>
  <si>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</si>
  <si>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</si>
  <si>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</si>
  <si>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</si>
  <si>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</si>
  <si>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</si>
  <si>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</si>
  <si>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</si>
  <si>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</si>
  <si>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</si>
  <si>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</si>
  <si>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</si>
  <si>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</si>
  <si>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</si>
  <si>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</si>
  <si>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</si>
  <si>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</si>
  <si>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</si>
  <si>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</si>
  <si>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</si>
  <si>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</si>
  <si>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</si>
  <si>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</si>
  <si>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</si>
  <si>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</si>
  <si>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</si>
  <si>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</si>
  <si>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</si>
  <si>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</si>
  <si>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</si>
  <si>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</si>
  <si>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</si>
  <si>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</si>
  <si>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</si>
  <si>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</si>
  <si>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</si>
  <si>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</si>
  <si>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</si>
  <si>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</si>
  <si>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</si>
  <si>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</si>
  <si>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</si>
  <si>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</si>
  <si>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</si>
  <si>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</si>
  <si>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</si>
  <si>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</si>
  <si>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</si>
  <si>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</si>
  <si>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</si>
  <si>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</si>
  <si>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</si>
  <si>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</si>
  <si>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</si>
  <si>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</si>
  <si>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</si>
  <si>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</si>
  <si>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</si>
  <si>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</si>
  <si>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</si>
  <si>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</si>
  <si>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</si>
  <si>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</si>
  <si>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</si>
  <si>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</si>
  <si>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</si>
  <si>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</si>
  <si>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</si>
  <si>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</si>
  <si>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</si>
  <si>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</si>
  <si>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</si>
  <si>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</si>
  <si>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</si>
  <si>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</si>
  <si>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</si>
  <si>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</si>
  <si>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</si>
  <si>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</si>
  <si>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</si>
  <si>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</si>
  <si>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</si>
  <si>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</si>
  <si>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</si>
  <si>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</si>
  <si>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</si>
  <si>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</si>
  <si>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</si>
  <si>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</si>
  <si>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</si>
  <si>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</si>
  <si>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</si>
  <si>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</si>
  <si>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</si>
  <si>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</si>
  <si>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</si>
  <si>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</si>
  <si>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</si>
  <si>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</si>
  <si>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</si>
  <si>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</si>
  <si>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</si>
  <si>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</si>
  <si>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</si>
  <si>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</si>
  <si>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</si>
  <si>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</si>
  <si>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</si>
  <si>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</si>
  <si>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</si>
  <si>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</si>
  <si>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</si>
  <si>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</si>
  <si>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</si>
  <si>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</si>
  <si>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</si>
  <si>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</si>
  <si>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</si>
  <si>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</si>
  <si>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</si>
  <si>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</si>
  <si>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</si>
  <si>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</si>
  <si>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</si>
  <si>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</si>
  <si>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</si>
  <si>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</si>
  <si>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</si>
  <si>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</si>
  <si>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</si>
  <si>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</si>
  <si>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</si>
  <si>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</si>
  <si>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</si>
  <si>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</si>
  <si>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</si>
  <si>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</si>
  <si>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</si>
  <si>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</si>
  <si>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</si>
  <si>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</si>
  <si>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</si>
  <si>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</si>
  <si>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</si>
  <si>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</si>
  <si>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</si>
  <si>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</si>
  <si>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</si>
  <si>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</si>
  <si>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</si>
  <si>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</si>
  <si>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</si>
  <si>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</si>
  <si>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</si>
  <si>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</si>
  <si>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</si>
  <si>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</si>
  <si>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</si>
  <si>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</si>
  <si>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</si>
  <si>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</si>
  <si>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</si>
  <si>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</si>
  <si>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</si>
  <si>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</si>
  <si>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</si>
  <si>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</si>
  <si>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</si>
  <si>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</si>
  <si>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</si>
  <si>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</si>
  <si>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</si>
  <si>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</si>
  <si>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</si>
  <si>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</si>
  <si>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</si>
  <si>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</si>
  <si>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</si>
  <si>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</si>
  <si>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</si>
  <si>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</si>
  <si>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</si>
  <si>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</si>
  <si>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</si>
  <si>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</si>
  <si>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</si>
  <si>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</si>
  <si>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</si>
  <si>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</si>
  <si>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</si>
  <si>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</si>
  <si>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</si>
  <si>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</si>
  <si>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</si>
  <si>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</si>
  <si>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</si>
  <si>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</si>
  <si>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</si>
  <si>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</si>
  <si>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</si>
  <si>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</si>
  <si>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</si>
  <si>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</si>
  <si>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</si>
  <si>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</si>
  <si>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</si>
  <si>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</si>
  <si>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</si>
  <si>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</si>
  <si>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</si>
  <si>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</si>
  <si>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</si>
  <si>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</si>
  <si>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</si>
  <si>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</si>
  <si>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</si>
  <si>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</si>
  <si>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</si>
  <si>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</si>
  <si>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</si>
  <si>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</si>
  <si>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</si>
  <si>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</si>
  <si>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</si>
  <si>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</si>
  <si>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</si>
  <si>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</si>
  <si>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</si>
  <si>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</si>
  <si>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</si>
  <si>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</si>
  <si>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</si>
  <si>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</si>
  <si>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</si>
  <si>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</si>
  <si>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</si>
  <si>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</si>
  <si>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</si>
  <si>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</si>
  <si>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</si>
  <si>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</si>
  <si>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</si>
  <si>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</si>
  <si>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</si>
  <si>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</si>
  <si>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</si>
  <si>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</si>
  <si>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</si>
  <si>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</si>
  <si>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</si>
  <si>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</si>
  <si>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</si>
  <si>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</si>
  <si>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</si>
  <si>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</si>
  <si>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</si>
  <si>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</si>
  <si>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</si>
  <si>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</si>
  <si>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</si>
  <si>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</si>
  <si>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</si>
  <si>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</si>
  <si>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</si>
  <si>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</si>
  <si>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</si>
  <si>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</si>
  <si>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</si>
  <si>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</si>
  <si>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</si>
  <si>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</si>
  <si>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</si>
  <si>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</si>
  <si>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</si>
  <si>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</si>
  <si>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</si>
  <si>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</si>
  <si>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</si>
  <si>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</si>
  <si>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</si>
  <si>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</si>
  <si>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</si>
  <si>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</si>
  <si>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</si>
  <si>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</si>
  <si>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</si>
  <si>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</si>
  <si>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</si>
  <si>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</si>
  <si>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</si>
  <si>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</si>
  <si>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</si>
  <si>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</si>
  <si>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</si>
  <si>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</si>
  <si>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</si>
  <si>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</si>
  <si>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</si>
  <si>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</si>
  <si>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</si>
  <si>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</si>
  <si>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</si>
  <si>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</si>
  <si>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</si>
  <si>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</si>
  <si>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</si>
  <si>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</si>
  <si>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</si>
  <si>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</si>
  <si>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</si>
  <si>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</si>
  <si>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</si>
  <si>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</si>
  <si>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</si>
  <si>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</si>
  <si>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</si>
  <si>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</si>
  <si>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</si>
  <si>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</si>
  <si>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</si>
  <si>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</si>
  <si>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</si>
  <si>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</si>
  <si>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</si>
  <si>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</si>
  <si>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</si>
  <si>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</si>
  <si>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</si>
  <si>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</si>
  <si>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</si>
  <si>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</si>
  <si>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</si>
  <si>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</si>
  <si>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</si>
  <si>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</si>
  <si>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</si>
  <si>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</si>
  <si>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</si>
  <si>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</si>
  <si>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</si>
  <si>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</si>
  <si>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</si>
  <si>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</si>
  <si>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</si>
  <si>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</si>
  <si>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</si>
  <si>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</si>
  <si>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</si>
  <si>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</si>
  <si>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</si>
  <si>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</si>
  <si>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</si>
  <si>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</si>
  <si>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</si>
  <si>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</si>
  <si>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</si>
  <si>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</si>
  <si>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</si>
  <si>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</si>
  <si>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</si>
  <si>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</si>
  <si>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</si>
  <si>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</si>
  <si>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</si>
  <si>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</si>
  <si>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</si>
  <si>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</si>
  <si>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</si>
  <si>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</si>
  <si>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</si>
  <si>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</si>
  <si>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</si>
  <si>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</si>
  <si>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</si>
  <si>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</si>
  <si>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</si>
  <si>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</si>
  <si>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</si>
  <si>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</si>
  <si>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</si>
  <si>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</si>
  <si>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</si>
  <si>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</si>
  <si>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</si>
  <si>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</si>
  <si>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</si>
  <si>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</si>
  <si>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</si>
  <si>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</si>
  <si>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</si>
  <si>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</si>
  <si>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</si>
  <si>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</si>
  <si>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</si>
  <si>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</si>
  <si>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</si>
  <si>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</si>
  <si>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</si>
  <si>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</si>
  <si>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</si>
  <si>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</si>
  <si>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</si>
  <si>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</si>
  <si>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</si>
  <si>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</si>
  <si>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</si>
  <si>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</si>
  <si>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</si>
  <si>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</si>
  <si>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</si>
  <si>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</si>
  <si>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</si>
  <si>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</si>
  <si>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</si>
  <si>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</si>
  <si>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</si>
  <si>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</si>
  <si>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</si>
  <si>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</si>
  <si>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</si>
  <si>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</si>
  <si>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</si>
  <si>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</si>
  <si>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</si>
  <si>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</si>
  <si>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</si>
  <si>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</si>
  <si>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</si>
  <si>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</si>
  <si>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</si>
  <si>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</si>
  <si>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</si>
  <si>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</si>
  <si>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</si>
  <si>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</si>
  <si>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</si>
  <si>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</si>
  <si>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</si>
  <si>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</si>
  <si>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</si>
  <si>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</si>
  <si>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</si>
  <si>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</si>
  <si>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</si>
  <si>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</si>
  <si>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</si>
  <si>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</si>
  <si>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</si>
  <si>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</si>
  <si>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</si>
  <si>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</si>
  <si>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</si>
  <si>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</si>
  <si>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</si>
  <si>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</si>
  <si>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</si>
  <si>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</si>
  <si>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</si>
  <si>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</si>
  <si>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</si>
  <si>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</si>
  <si>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</si>
  <si>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</si>
  <si>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</si>
  <si>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</si>
  <si>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</si>
  <si>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</si>
  <si>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</si>
  <si>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</si>
  <si>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</si>
  <si>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</si>
  <si>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</si>
  <si>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</si>
  <si>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</si>
  <si>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</si>
  <si>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</si>
  <si>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</si>
  <si>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</si>
  <si>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</si>
  <si>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</si>
  <si>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</si>
  <si>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</si>
  <si>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</si>
  <si>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</si>
  <si>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</si>
  <si>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</si>
  <si>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</si>
  <si>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</si>
  <si>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</si>
  <si>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</si>
  <si>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</si>
  <si>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</si>
  <si>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</si>
  <si>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</si>
  <si>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</si>
  <si>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</si>
  <si>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</si>
  <si>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</si>
  <si>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</si>
  <si>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</si>
  <si>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</si>
  <si>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</si>
  <si>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</si>
  <si>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</si>
  <si>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</si>
  <si>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</si>
  <si>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</si>
  <si>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</si>
  <si>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</si>
  <si>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</si>
  <si>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</si>
  <si>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</si>
  <si>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</si>
  <si>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</si>
  <si>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</si>
  <si>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</si>
  <si>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</si>
  <si>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</si>
  <si>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</si>
  <si>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</si>
  <si>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</si>
  <si>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</si>
  <si>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</si>
  <si>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</si>
  <si>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</si>
  <si>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</si>
  <si>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</si>
  <si>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</si>
  <si>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</si>
  <si>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</si>
  <si>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</si>
  <si>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</si>
  <si>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</si>
  <si>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</si>
  <si>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</si>
  <si>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</si>
  <si>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</si>
  <si>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</si>
  <si>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</si>
  <si>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</si>
  <si>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</si>
  <si>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</si>
  <si>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</si>
  <si>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</si>
  <si>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</si>
  <si>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</si>
  <si>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</si>
  <si>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</si>
  <si>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</si>
  <si>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</si>
  <si>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</si>
  <si>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</si>
  <si>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</si>
  <si>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</si>
  <si>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</si>
  <si>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</si>
  <si>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</si>
  <si>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</si>
  <si>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</si>
  <si>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</si>
  <si>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</si>
  <si>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</si>
  <si>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</si>
  <si>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</si>
  <si>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</si>
  <si>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</si>
  <si>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</si>
  <si>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</si>
  <si>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</si>
  <si>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</si>
  <si>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</si>
  <si>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</si>
  <si>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</si>
  <si>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</si>
  <si>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</si>
  <si>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</si>
  <si>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</si>
  <si>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</si>
  <si>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</si>
  <si>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</si>
  <si>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</si>
  <si>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</si>
  <si>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</si>
  <si>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</si>
  <si>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</si>
  <si>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</si>
  <si>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</si>
  <si>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</si>
  <si>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</si>
  <si>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</si>
  <si>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</si>
  <si>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</si>
  <si>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</si>
  <si>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</si>
  <si>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</si>
  <si>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</si>
  <si>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</si>
  <si>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</si>
  <si>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</si>
  <si>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</si>
  <si>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</si>
  <si>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</si>
  <si>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</si>
  <si>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</si>
  <si>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</si>
  <si>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</si>
  <si>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</si>
  <si>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</si>
  <si>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</si>
  <si>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</si>
  <si>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</si>
  <si>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</si>
  <si>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</si>
  <si>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</si>
  <si>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</si>
  <si>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</si>
  <si>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</si>
  <si>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</si>
  <si>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</si>
  <si>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</si>
  <si>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</si>
  <si>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</si>
  <si>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</si>
  <si>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</si>
  <si>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</si>
  <si>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</si>
  <si>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</si>
  <si>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</si>
  <si>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</si>
  <si>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</si>
  <si>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</si>
  <si>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</si>
  <si>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</si>
  <si>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</si>
  <si>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</si>
  <si>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</si>
  <si>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</si>
  <si>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</si>
  <si>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</si>
  <si>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</si>
  <si>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</si>
  <si>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</si>
  <si>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</si>
  <si>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</si>
  <si>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</si>
  <si>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</si>
  <si>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</si>
  <si>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</si>
  <si>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</si>
  <si>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</si>
  <si>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</si>
  <si>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</si>
  <si>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</si>
  <si>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</si>
  <si>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</si>
  <si>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</si>
  <si>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</si>
  <si>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</si>
  <si>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</si>
  <si>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</si>
  <si>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</si>
  <si>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</si>
  <si>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</si>
  <si>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</si>
  <si>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</si>
  <si>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</si>
  <si>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</si>
  <si>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</si>
  <si>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</si>
  <si>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</si>
  <si>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</si>
  <si>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</si>
  <si>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</si>
  <si>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</si>
  <si>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</si>
  <si>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</si>
  <si>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</si>
  <si>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</si>
  <si>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</si>
  <si>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</si>
  <si>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</si>
  <si>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</si>
  <si>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</si>
  <si>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</si>
  <si>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</si>
  <si>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</si>
  <si>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</si>
  <si>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</si>
  <si>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</si>
  <si>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</si>
  <si>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</si>
  <si>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</si>
  <si>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</si>
  <si>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</si>
  <si>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</si>
  <si>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</si>
  <si>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</si>
  <si>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</si>
  <si>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</si>
  <si>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</si>
  <si>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</si>
  <si>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</si>
  <si>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</si>
  <si>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</si>
  <si>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</si>
  <si>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</si>
  <si>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</si>
  <si>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</si>
  <si>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</si>
  <si>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</si>
  <si>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</si>
  <si>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</si>
  <si>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</si>
  <si>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</si>
  <si>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</si>
  <si>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</si>
  <si>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</si>
  <si>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</si>
  <si>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</si>
  <si>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</si>
  <si>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</si>
  <si>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</si>
  <si>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</si>
  <si>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</si>
  <si>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</si>
  <si>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</si>
  <si>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</si>
  <si>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</si>
  <si>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</si>
  <si>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</si>
  <si>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</si>
  <si>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</si>
  <si>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</si>
  <si>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</si>
  <si>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</si>
  <si>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</si>
  <si>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</si>
  <si>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</si>
  <si>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</si>
  <si>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</si>
  <si>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</si>
  <si>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</si>
  <si>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</si>
  <si>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</si>
  <si>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</si>
  <si>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</si>
  <si>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</si>
  <si>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</si>
  <si>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</si>
  <si>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</si>
  <si>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</si>
  <si>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</si>
  <si>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</si>
  <si>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</si>
  <si>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</si>
  <si>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</si>
  <si>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</si>
  <si>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</si>
  <si>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</si>
  <si>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</si>
  <si>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</si>
  <si>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</si>
  <si>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</si>
  <si>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</si>
  <si>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</si>
  <si>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</si>
  <si>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</si>
  <si>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</si>
  <si>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</si>
  <si>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</si>
  <si>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</si>
  <si>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</si>
  <si>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</si>
  <si>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</si>
  <si>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</si>
  <si>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</si>
  <si>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</si>
  <si>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</si>
  <si>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</si>
  <si>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</si>
  <si>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</si>
  <si>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</si>
  <si>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</si>
  <si>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</si>
  <si>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</si>
  <si>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</si>
  <si>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</si>
  <si>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</si>
  <si>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</si>
  <si>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</si>
  <si>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</si>
  <si>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</si>
  <si>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</si>
  <si>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</si>
  <si>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</si>
  <si>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</si>
  <si>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</si>
  <si>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</si>
  <si>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</si>
  <si>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</si>
  <si>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</si>
  <si>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</si>
  <si>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</si>
  <si>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</si>
  <si>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</si>
  <si>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</si>
  <si>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</si>
  <si>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</si>
  <si>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</si>
  <si>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</si>
  <si>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</si>
  <si>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</si>
  <si>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</si>
  <si>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</si>
  <si>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</si>
  <si>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</si>
  <si>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</si>
  <si>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</si>
  <si>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</si>
  <si>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</si>
  <si>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</si>
  <si>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</si>
  <si>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</si>
  <si>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</si>
  <si>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</si>
  <si>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</si>
  <si>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</si>
  <si>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</si>
  <si>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</si>
  <si>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</si>
  <si>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</si>
  <si>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</si>
  <si>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</si>
  <si>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</si>
  <si>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</si>
  <si>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</si>
  <si>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</si>
  <si>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</si>
  <si>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</si>
  <si>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</si>
  <si>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</si>
  <si>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</si>
  <si>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</si>
  <si>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</si>
  <si>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</si>
  <si>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</si>
  <si>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</si>
  <si>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</si>
  <si>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</si>
  <si>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</si>
  <si>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</si>
  <si>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</si>
  <si>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</si>
  <si>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</si>
  <si>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</si>
  <si>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</si>
  <si>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</si>
  <si>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</si>
  <si>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</si>
  <si>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</si>
  <si>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</si>
  <si>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</si>
  <si>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</si>
  <si>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</si>
  <si>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</si>
  <si>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</si>
  <si>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</si>
  <si>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</si>
  <si>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</si>
  <si>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</si>
  <si>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</si>
  <si>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</si>
  <si>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</si>
  <si>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</si>
  <si>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</si>
  <si>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</si>
  <si>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</si>
  <si>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</si>
  <si>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</si>
  <si>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</si>
  <si>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</si>
  <si>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</si>
  <si>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</si>
  <si>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</si>
  <si>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</si>
  <si>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</si>
  <si>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</si>
  <si>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</si>
  <si>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</si>
  <si>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</si>
  <si>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</si>
  <si>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</si>
  <si>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</si>
  <si>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</si>
  <si>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</si>
  <si>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</si>
  <si>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</si>
  <si>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</si>
  <si>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</si>
  <si>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</si>
  <si>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</si>
  <si>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</si>
  <si>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</si>
  <si>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</si>
  <si>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</si>
  <si>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</si>
  <si>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</si>
  <si>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</si>
  <si>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</si>
  <si>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</si>
  <si>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</si>
  <si>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</si>
  <si>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</si>
  <si>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</si>
  <si>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</si>
  <si>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</si>
  <si>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</si>
  <si>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</si>
  <si>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</si>
  <si>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</si>
  <si>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</si>
  <si>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</si>
  <si>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</si>
  <si>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</si>
  <si>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</si>
  <si>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</si>
  <si>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</si>
  <si>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</si>
  <si>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</si>
  <si>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</si>
  <si>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</si>
  <si>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</si>
  <si>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</si>
  <si>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</si>
  <si>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</si>
  <si>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</si>
  <si>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</si>
  <si>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</si>
  <si>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</si>
  <si>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</si>
  <si>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</si>
  <si>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</si>
  <si>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</si>
  <si>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</si>
  <si>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</si>
  <si>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</si>
  <si>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</si>
  <si>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</si>
  <si>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</si>
  <si>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</si>
  <si>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</si>
  <si>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</si>
  <si>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</si>
  <si>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</si>
  <si>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</si>
  <si>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</si>
  <si>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</si>
  <si>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</si>
  <si>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</si>
  <si>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</si>
  <si>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</si>
  <si>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</si>
  <si>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</si>
  <si>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</si>
  <si>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</si>
  <si>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</si>
  <si>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</si>
  <si>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</si>
  <si>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</si>
  <si>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</si>
  <si>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</si>
  <si>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</si>
  <si>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</si>
  <si>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</si>
  <si>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</si>
  <si>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</si>
  <si>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</si>
  <si>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</si>
  <si>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</si>
  <si>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</si>
  <si>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</si>
  <si>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</si>
  <si>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</si>
  <si>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</si>
  <si>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</si>
  <si>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</si>
  <si>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</si>
  <si>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</si>
  <si>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</si>
  <si>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</si>
  <si>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</si>
  <si>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</si>
  <si>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</si>
  <si>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</si>
  <si>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</si>
  <si>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</si>
  <si>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</si>
  <si>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</si>
  <si>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</si>
  <si>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</si>
  <si>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</si>
  <si>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</si>
  <si>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</si>
  <si>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</si>
  <si>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</si>
  <si>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</si>
  <si>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</si>
  <si>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</si>
  <si>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</si>
  <si>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</si>
  <si>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</si>
  <si>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</si>
  <si>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</si>
  <si>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</si>
  <si>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</si>
  <si>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</si>
  <si>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</si>
  <si>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</si>
  <si>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</si>
  <si>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</si>
  <si>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</si>
  <si>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</si>
  <si>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</si>
  <si>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</si>
  <si>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</si>
  <si>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</si>
  <si>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</si>
  <si>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</si>
  <si>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</si>
  <si>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</si>
  <si>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</si>
  <si>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</si>
  <si>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</si>
  <si>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</si>
  <si>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</si>
  <si>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</si>
  <si>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</si>
  <si>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</si>
  <si>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</si>
  <si>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</si>
  <si>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</si>
  <si>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</si>
  <si>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</si>
  <si>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</si>
  <si>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</si>
  <si>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</si>
  <si>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</si>
  <si>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</si>
  <si>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</si>
  <si>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</si>
  <si>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</si>
  <si>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</si>
  <si>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</si>
  <si>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</si>
  <si>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</si>
  <si>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</si>
  <si>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</si>
  <si>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</si>
  <si>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</si>
  <si>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</si>
  <si>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</si>
  <si>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</si>
  <si>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</si>
  <si>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</si>
  <si>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</si>
  <si>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</si>
  <si>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</si>
  <si>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</si>
  <si>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</si>
  <si>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</si>
  <si>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</si>
  <si>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</si>
  <si>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</si>
  <si>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</si>
  <si>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</si>
  <si>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</si>
  <si>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</si>
  <si>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</si>
  <si>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</si>
  <si>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</si>
  <si>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</si>
  <si>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</si>
  <si>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</si>
  <si>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</si>
  <si>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</si>
  <si>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</si>
  <si>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</si>
  <si>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</si>
  <si>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</si>
  <si>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</si>
  <si>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</si>
  <si>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</si>
  <si>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</si>
  <si>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</si>
  <si>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</si>
  <si>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</si>
  <si>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</si>
  <si>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</si>
  <si>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</si>
  <si>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</si>
  <si>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</si>
  <si>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</si>
  <si>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</si>
  <si>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</si>
  <si>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</si>
  <si>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</si>
  <si>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</si>
  <si>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</si>
  <si>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</si>
  <si>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</si>
  <si>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</si>
  <si>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</si>
  <si>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</si>
  <si>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</si>
  <si>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</si>
  <si>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</si>
  <si>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</si>
  <si>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</si>
  <si>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</si>
  <si>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</si>
  <si>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</si>
  <si>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</si>
  <si>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</si>
  <si>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</si>
  <si>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</si>
  <si>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</si>
  <si>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</si>
  <si>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</si>
  <si>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</si>
  <si>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</si>
  <si>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</si>
  <si>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</si>
  <si>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</si>
  <si>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</si>
  <si>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</si>
  <si>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</si>
  <si>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</si>
  <si>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</si>
  <si>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</si>
  <si>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</si>
  <si>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</si>
  <si>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</si>
  <si>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</si>
  <si>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</si>
  <si>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</si>
  <si>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</si>
  <si>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</si>
  <si>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</si>
  <si>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</si>
  <si>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</si>
  <si>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</si>
  <si>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</si>
  <si>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</si>
  <si>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</si>
  <si>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</si>
  <si>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</si>
  <si>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</si>
  <si>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</si>
  <si>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</si>
  <si>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</si>
  <si>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</si>
  <si>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</si>
  <si>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</si>
  <si>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</si>
  <si>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</si>
  <si>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</si>
  <si>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</si>
  <si>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</si>
  <si>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</si>
  <si>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</si>
  <si>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</si>
  <si>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</si>
  <si>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</si>
  <si>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</si>
  <si>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</si>
  <si>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</si>
  <si>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</si>
  <si>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</si>
  <si>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</si>
  <si>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</si>
  <si>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</si>
  <si>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</si>
  <si>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</si>
  <si>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</si>
  <si>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</si>
  <si>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</si>
  <si>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</si>
  <si>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</si>
  <si>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</si>
  <si>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</si>
  <si>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</si>
  <si>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</si>
  <si>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</si>
  <si>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</si>
  <si>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</si>
  <si>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</si>
  <si>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</si>
  <si>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</si>
  <si>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</si>
  <si>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</si>
  <si>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</si>
  <si>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</si>
  <si>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</si>
  <si>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</si>
  <si>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</si>
  <si>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</si>
  <si>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</si>
  <si>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</si>
  <si>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</si>
  <si>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</si>
  <si>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</si>
  <si>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</si>
  <si>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</si>
  <si>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</si>
  <si>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</si>
  <si>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</si>
  <si>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</si>
  <si>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</si>
  <si>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</si>
  <si>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</si>
  <si>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</si>
  <si>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</si>
  <si>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</si>
  <si>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</si>
  <si>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</si>
  <si>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</si>
  <si>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</si>
  <si>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</si>
  <si>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</si>
  <si>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</si>
  <si>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</si>
  <si>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</si>
  <si>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</si>
  <si>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</si>
  <si>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</si>
  <si>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</si>
  <si>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</si>
  <si>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</si>
  <si>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</si>
  <si>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</si>
  <si>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</si>
  <si>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</si>
  <si>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</si>
  <si>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</si>
  <si>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</si>
  <si>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</si>
  <si>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</si>
  <si>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</si>
  <si>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</si>
  <si>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</si>
  <si>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</si>
  <si>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</si>
  <si>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</si>
  <si>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</si>
  <si>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</si>
  <si>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</si>
  <si>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</si>
  <si>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</si>
  <si>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</si>
  <si>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</si>
  <si>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</si>
  <si>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</si>
  <si>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</si>
  <si>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</si>
  <si>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</si>
  <si>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</si>
  <si>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</si>
  <si>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</si>
  <si>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</si>
  <si>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</si>
  <si>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</si>
  <si>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</si>
  <si>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</si>
  <si>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</si>
  <si>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</si>
  <si>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</si>
  <si>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</si>
  <si>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</si>
  <si>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</si>
  <si>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</si>
  <si>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</si>
  <si>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</si>
  <si>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</si>
  <si>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</si>
  <si>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</si>
  <si>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</si>
  <si>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</si>
  <si>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</si>
  <si>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</si>
  <si>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</si>
  <si>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</si>
  <si>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</si>
  <si>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</si>
  <si>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</si>
  <si>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</si>
  <si>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</si>
  <si>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</si>
  <si>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</si>
  <si>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</si>
  <si>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</si>
  <si>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</si>
  <si>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</si>
  <si>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</si>
  <si>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</si>
  <si>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</si>
  <si>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</si>
  <si>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</si>
  <si>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</si>
  <si>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</si>
  <si>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</si>
  <si>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</si>
  <si>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</si>
  <si>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</si>
  <si>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</si>
  <si>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</si>
  <si>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</si>
  <si>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</si>
  <si>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</si>
  <si>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</si>
  <si>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</si>
  <si>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</si>
  <si>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</si>
  <si>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</si>
  <si>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</si>
  <si>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</si>
  <si>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</si>
  <si>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</si>
  <si>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</si>
  <si>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</si>
  <si>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</si>
  <si>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</si>
  <si>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</si>
  <si>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</si>
  <si>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</si>
  <si>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</si>
  <si>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</si>
  <si>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</si>
  <si>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</si>
  <si>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</si>
  <si>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</si>
  <si>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</si>
  <si>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</si>
  <si>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</si>
  <si>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</si>
  <si>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</si>
  <si>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</si>
  <si>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</si>
  <si>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</si>
  <si>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</si>
  <si>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</si>
  <si>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</si>
  <si>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</si>
  <si>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</si>
  <si>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</si>
  <si>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</si>
  <si>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</si>
  <si>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</si>
  <si>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</si>
  <si>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</si>
  <si>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</si>
  <si>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</si>
  <si>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</si>
  <si>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</si>
  <si>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</si>
  <si>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</si>
  <si>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</si>
  <si>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</si>
  <si>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</si>
  <si>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</si>
  <si>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</si>
  <si>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</si>
  <si>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</si>
  <si>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</si>
  <si>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</si>
  <si>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</si>
  <si>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</si>
  <si>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</si>
  <si>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</si>
  <si>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</si>
  <si>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</si>
  <si>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</si>
  <si>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</si>
  <si>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</si>
  <si>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</si>
  <si>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</si>
  <si>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</si>
  <si>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</si>
  <si>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</si>
  <si>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</si>
  <si>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</si>
  <si>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</si>
  <si>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</si>
  <si>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</si>
  <si>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</si>
  <si>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</si>
  <si>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</si>
  <si>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</si>
  <si>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</si>
  <si>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</si>
  <si>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</si>
  <si>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</si>
  <si>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</si>
  <si>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</si>
  <si>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</si>
  <si>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</si>
  <si>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</si>
  <si>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</si>
  <si>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</si>
  <si>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</si>
  <si>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</si>
  <si>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</si>
  <si>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</si>
  <si>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</si>
  <si>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</si>
  <si>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</si>
  <si>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</si>
  <si>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</si>
  <si>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</si>
  <si>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</si>
  <si>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</si>
  <si>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</si>
  <si>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</si>
  <si>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</si>
  <si>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</si>
  <si>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</si>
  <si>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</si>
  <si>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</si>
  <si>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</si>
  <si>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</si>
  <si>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</si>
  <si>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</si>
  <si>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</si>
  <si>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</si>
  <si>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</si>
  <si>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</si>
  <si>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</si>
  <si>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</si>
  <si>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</si>
  <si>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</si>
  <si>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</si>
  <si>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</si>
  <si>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</si>
  <si>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</si>
  <si>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</si>
  <si>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</si>
  <si>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</si>
  <si>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</si>
  <si>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</si>
  <si>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</si>
  <si>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</si>
  <si>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</si>
  <si>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</si>
  <si>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</si>
  <si>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</si>
  <si>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</si>
  <si>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</si>
  <si>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</si>
  <si>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</si>
  <si>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</si>
  <si>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</si>
  <si>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</si>
  <si>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</si>
  <si>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</si>
  <si>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</si>
  <si>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</si>
  <si>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</si>
  <si>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</si>
  <si>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</si>
  <si>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</si>
  <si>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</si>
  <si>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</si>
  <si>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</si>
  <si>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</si>
  <si>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</si>
  <si>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</si>
  <si>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</si>
  <si>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</si>
  <si>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</si>
  <si>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</si>
  <si>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</si>
  <si>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</si>
  <si>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</si>
  <si>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</si>
  <si>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</si>
  <si>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</si>
  <si>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</si>
  <si>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</si>
  <si>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</si>
  <si>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</si>
  <si>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</si>
  <si>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</si>
  <si>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</si>
  <si>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</si>
  <si>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</si>
  <si>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</si>
  <si>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</si>
  <si>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</si>
  <si>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</si>
  <si>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</si>
  <si>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</si>
  <si>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</si>
  <si>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</si>
  <si>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</si>
  <si>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</si>
  <si>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</si>
  <si>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</si>
  <si>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</si>
  <si>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</si>
  <si>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</si>
  <si>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</si>
  <si>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</si>
  <si>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</si>
  <si>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</si>
  <si>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</si>
  <si>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</si>
  <si>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</si>
  <si>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</si>
  <si>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</si>
  <si>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</si>
  <si>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</si>
  <si>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</si>
  <si>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</si>
  <si>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</si>
  <si>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</si>
  <si>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</si>
  <si>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</si>
  <si>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</si>
  <si>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</si>
  <si>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</si>
  <si>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</si>
  <si>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</si>
  <si>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</si>
  <si>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</si>
  <si>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</si>
  <si>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</si>
  <si>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</si>
  <si>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</si>
  <si>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</si>
  <si>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</si>
  <si>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</si>
  <si>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</si>
  <si>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</si>
  <si>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</si>
  <si>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</si>
  <si>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</si>
  <si>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</si>
  <si>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</si>
  <si>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</si>
  <si>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</si>
  <si>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</si>
  <si>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</si>
  <si>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</si>
  <si>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</si>
  <si>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</si>
  <si>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</si>
  <si>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</si>
  <si>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</si>
  <si>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</si>
  <si>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</si>
  <si>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</si>
  <si>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</si>
  <si>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</si>
  <si>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</si>
  <si>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</si>
  <si>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</si>
  <si>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</si>
  <si>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</si>
  <si>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</si>
  <si>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</si>
  <si>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</si>
  <si>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</si>
  <si>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</si>
  <si>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</si>
  <si>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</si>
  <si>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</si>
  <si>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</si>
  <si>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</si>
  <si>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</si>
  <si>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</si>
  <si>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</si>
  <si>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</si>
  <si>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</si>
  <si>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</si>
  <si>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</si>
  <si>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</si>
  <si>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</si>
  <si>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</si>
  <si>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</si>
  <si>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</si>
  <si>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</si>
  <si>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</si>
  <si>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</si>
  <si>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</si>
  <si>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</si>
  <si>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</si>
  <si>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</si>
  <si>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</si>
  <si>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</si>
  <si>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</si>
  <si>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</si>
  <si>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</si>
  <si>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</si>
  <si>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</si>
  <si>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</si>
  <si>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</si>
  <si>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</si>
  <si>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</si>
  <si>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</si>
  <si>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</si>
  <si>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</si>
  <si>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</si>
  <si>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</si>
  <si>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</si>
  <si>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</si>
  <si>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</si>
  <si>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</si>
  <si>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</si>
  <si>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</si>
  <si>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</si>
  <si>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</si>
  <si>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</si>
  <si>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</si>
  <si>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</si>
  <si>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</si>
  <si>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</si>
  <si>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</si>
  <si>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</si>
  <si>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</si>
  <si>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</si>
  <si>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</si>
  <si>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</si>
  <si>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</si>
  <si>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</si>
  <si>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</si>
  <si>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</si>
  <si>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</si>
  <si>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</si>
  <si>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</si>
  <si>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</si>
  <si>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</si>
  <si>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</si>
  <si>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</si>
  <si>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</si>
  <si>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</si>
  <si>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</si>
  <si>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</si>
  <si>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</si>
  <si>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</si>
  <si>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</si>
  <si>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</si>
  <si>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</si>
  <si>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</si>
  <si>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</si>
  <si>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</si>
  <si>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</si>
  <si>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</si>
  <si>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</si>
  <si>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</si>
  <si>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</si>
  <si>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</si>
  <si>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</si>
  <si>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</si>
  <si>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</si>
  <si>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</si>
  <si>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</si>
  <si>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</si>
  <si>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</si>
  <si>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</si>
  <si>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</si>
  <si>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</si>
  <si>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</si>
  <si>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</si>
  <si>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</si>
  <si>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</si>
  <si>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</si>
  <si>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</si>
  <si>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</si>
  <si>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</si>
  <si>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</si>
  <si>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</si>
  <si>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</si>
  <si>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</si>
  <si>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</si>
  <si>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</si>
  <si>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</si>
  <si>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</si>
  <si>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</si>
  <si>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</si>
  <si>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</si>
  <si>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</si>
  <si>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</si>
  <si>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</si>
  <si>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</si>
  <si>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</si>
  <si>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</si>
  <si>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</si>
  <si>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</si>
  <si>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</si>
  <si>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</si>
  <si>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</si>
  <si>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</si>
  <si>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</si>
  <si>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</si>
  <si>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</si>
  <si>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</si>
  <si>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</si>
  <si>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</si>
  <si>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</si>
  <si>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</si>
  <si>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</si>
  <si>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</si>
  <si>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</si>
  <si>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</si>
  <si>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</si>
  <si>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</si>
  <si>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</si>
  <si>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</si>
  <si>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</si>
  <si>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</si>
  <si>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</si>
  <si>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</si>
  <si>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</si>
  <si>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</si>
  <si>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</si>
  <si>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</si>
  <si>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</si>
  <si>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</si>
  <si>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</si>
  <si>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</si>
  <si>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</si>
  <si>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</si>
  <si>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</si>
  <si>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</si>
  <si>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</si>
  <si>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</si>
  <si>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</si>
  <si>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</si>
  <si>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</si>
  <si>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</si>
  <si>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</si>
  <si>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</si>
  <si>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</si>
  <si>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</si>
  <si>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</si>
  <si>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</si>
  <si>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</si>
  <si>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</si>
  <si>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</si>
  <si>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</si>
  <si>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</si>
  <si>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</si>
  <si>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</si>
  <si>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</si>
  <si>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</si>
  <si>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</si>
  <si>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</si>
  <si>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</si>
  <si>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</si>
  <si>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</si>
  <si>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</si>
  <si>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</si>
  <si>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</si>
  <si>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</si>
  <si>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</si>
  <si>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</si>
  <si>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</si>
  <si>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</si>
  <si>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</si>
  <si>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</si>
  <si>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</si>
  <si>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</si>
  <si>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</si>
  <si>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</si>
  <si>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</si>
  <si>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</si>
  <si>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</si>
  <si>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</si>
  <si>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</si>
  <si>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</si>
  <si>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</si>
  <si>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</si>
  <si>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</si>
  <si>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</si>
  <si>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</si>
  <si>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</si>
  <si>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</si>
  <si>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</si>
  <si>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</si>
  <si>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</si>
  <si>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</si>
  <si>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</si>
  <si>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</si>
  <si>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</si>
  <si>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</si>
  <si>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</si>
  <si>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</si>
  <si>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</si>
  <si>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</si>
  <si>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</si>
  <si>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</si>
  <si>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</si>
  <si>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</si>
  <si>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</si>
  <si>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</si>
  <si>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</si>
  <si>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</si>
  <si>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</si>
  <si>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</si>
  <si>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</si>
  <si>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</si>
  <si>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</si>
  <si>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</si>
  <si>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</si>
  <si>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</si>
  <si>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</si>
  <si>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</si>
  <si>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</si>
  <si>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</si>
  <si>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</si>
  <si>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</si>
  <si>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</si>
  <si>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</si>
  <si>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</si>
  <si>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</si>
  <si>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</si>
  <si>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</si>
  <si>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</si>
  <si>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</si>
  <si>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</si>
  <si>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</si>
  <si>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</si>
  <si>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</si>
  <si>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</si>
  <si>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</si>
  <si>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</si>
  <si>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</si>
  <si>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</si>
  <si>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</si>
  <si>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</si>
  <si>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</si>
  <si>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</si>
  <si>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</si>
  <si>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</si>
  <si>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</si>
  <si>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</si>
  <si>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</si>
  <si>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</si>
  <si>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</si>
  <si>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</si>
  <si>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</si>
  <si>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</si>
  <si>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</si>
  <si>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</si>
  <si>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</si>
  <si>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</si>
  <si>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</si>
  <si>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</si>
  <si>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</si>
  <si>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</si>
  <si>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</si>
  <si>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</si>
  <si>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</si>
  <si>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</si>
  <si>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</si>
  <si>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</si>
  <si>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</si>
  <si>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</si>
  <si>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</si>
  <si>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</si>
  <si>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</si>
  <si>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</si>
  <si>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</si>
  <si>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</si>
  <si>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</si>
  <si>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</si>
  <si>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</si>
  <si>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</si>
  <si>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</si>
  <si>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</si>
  <si>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</si>
  <si>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</si>
  <si>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</si>
  <si>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</si>
  <si>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</si>
  <si>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</si>
  <si>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</si>
  <si>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</si>
  <si>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</si>
  <si>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</si>
  <si>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</si>
  <si>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</si>
  <si>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</si>
  <si>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</si>
  <si>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</si>
  <si>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</si>
  <si>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</si>
  <si>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</si>
  <si>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</si>
  <si>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</si>
  <si>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</si>
  <si>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</si>
  <si>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</si>
  <si>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</si>
  <si>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</si>
  <si>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</si>
  <si>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</si>
  <si>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</si>
  <si>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</si>
  <si>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</si>
  <si>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</si>
  <si>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</si>
  <si>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</si>
  <si>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</si>
  <si>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</si>
  <si>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</si>
  <si>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</si>
  <si>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</si>
  <si>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</si>
  <si>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</si>
  <si>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</si>
  <si>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</si>
  <si>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</si>
  <si>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</si>
  <si>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</si>
  <si>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</si>
  <si>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</si>
  <si>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</si>
  <si>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</si>
  <si>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</si>
  <si>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</si>
  <si>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</si>
  <si>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</si>
  <si>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</si>
  <si>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</si>
  <si>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</si>
  <si>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</si>
  <si>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</si>
  <si>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</si>
  <si>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</si>
  <si>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</si>
  <si>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</si>
  <si>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</si>
  <si>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</si>
  <si>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</si>
  <si>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</si>
  <si>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</si>
  <si>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</si>
  <si>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</si>
  <si>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</si>
  <si>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</si>
  <si>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</si>
  <si>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</si>
  <si>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</si>
  <si>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</si>
  <si>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</si>
  <si>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</si>
  <si>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</si>
  <si>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</si>
  <si>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</si>
  <si>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</si>
  <si>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</si>
  <si>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</si>
  <si>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</si>
  <si>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</si>
  <si>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</si>
  <si>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</si>
  <si>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</si>
  <si>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</si>
  <si>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</si>
  <si>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</si>
  <si>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</si>
  <si>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</si>
  <si>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</si>
  <si>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</si>
  <si>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</si>
  <si>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</si>
  <si>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</si>
  <si>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</si>
  <si>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</si>
  <si>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</si>
  <si>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</si>
  <si>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</si>
  <si>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</si>
  <si>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</si>
  <si>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</si>
  <si>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</si>
  <si>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</si>
  <si>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</si>
  <si>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</si>
  <si>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</si>
  <si>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</si>
  <si>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</si>
  <si>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</si>
  <si>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</si>
  <si>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</si>
  <si>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</si>
  <si>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</si>
  <si>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</si>
  <si>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</si>
  <si>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</si>
  <si>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</si>
  <si>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</si>
  <si>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</si>
  <si>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</si>
  <si>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</si>
  <si>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</si>
  <si>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</si>
  <si>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</si>
  <si>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</si>
  <si>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</si>
  <si>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</si>
  <si>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</si>
  <si>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</si>
  <si>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</si>
  <si>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</si>
  <si>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</si>
  <si>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</si>
  <si>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</si>
  <si>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</si>
  <si>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</si>
  <si>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</si>
  <si>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</si>
  <si>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</si>
  <si>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</si>
  <si>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</si>
  <si>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</si>
  <si>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</si>
  <si>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</si>
  <si>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</si>
  <si>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</si>
  <si>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</si>
  <si>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</si>
  <si>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</si>
  <si>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</si>
  <si>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</si>
  <si>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</si>
  <si>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</si>
  <si>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</si>
  <si>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</si>
  <si>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</si>
  <si>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</si>
  <si>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</si>
  <si>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</si>
  <si>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</si>
  <si>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</si>
  <si>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</si>
  <si>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</si>
  <si>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</si>
  <si>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</si>
  <si>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</si>
  <si>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</si>
  <si>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</si>
  <si>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</si>
  <si>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</si>
  <si>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</si>
  <si>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</si>
  <si>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</si>
  <si>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</si>
  <si>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</si>
  <si>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</si>
  <si>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</si>
  <si>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</si>
  <si>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</si>
  <si>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</si>
  <si>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</si>
  <si>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</si>
  <si>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</si>
  <si>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</si>
  <si>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</si>
  <si>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</si>
  <si>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</si>
  <si>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</si>
  <si>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</si>
  <si>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</si>
  <si>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</si>
  <si>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</si>
  <si>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</si>
  <si>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</si>
  <si>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</si>
  <si>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</si>
  <si>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</si>
  <si>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</si>
  <si>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</si>
  <si>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</si>
  <si>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</si>
  <si>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</si>
  <si>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</si>
  <si>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</si>
  <si>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</si>
  <si>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</si>
  <si>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</si>
  <si>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</si>
  <si>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</si>
  <si>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</si>
  <si>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</si>
  <si>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</si>
  <si>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</si>
  <si>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</si>
  <si>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</si>
  <si>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</si>
  <si>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</si>
  <si>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</si>
  <si>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</si>
  <si>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</si>
  <si>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</si>
  <si>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</si>
  <si>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</si>
  <si>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</si>
  <si>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</si>
  <si>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</si>
  <si>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</si>
  <si>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</si>
  <si>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</si>
  <si>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</si>
  <si>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</si>
  <si>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</si>
  <si>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</si>
  <si>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</si>
  <si>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</si>
  <si>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</si>
  <si>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</si>
  <si>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</si>
  <si>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</si>
  <si>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</si>
  <si>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</si>
  <si>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</si>
  <si>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</si>
  <si>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</si>
  <si>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</si>
  <si>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</si>
  <si>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</si>
  <si>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</si>
  <si>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</si>
  <si>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</si>
  <si>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</si>
  <si>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</si>
  <si>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</si>
  <si>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</si>
  <si>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</si>
  <si>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</si>
  <si>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</si>
  <si>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</si>
  <si>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</si>
  <si>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</si>
  <si>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</si>
  <si>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</si>
  <si>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</si>
  <si>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</si>
  <si>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</si>
  <si>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</si>
  <si>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</si>
  <si>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</si>
  <si>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</si>
  <si>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</si>
  <si>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</si>
  <si>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</si>
  <si>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</si>
  <si>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</si>
  <si>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</si>
  <si>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</si>
  <si>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</si>
  <si>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</si>
  <si>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</si>
  <si>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</si>
  <si>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</si>
  <si>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</si>
  <si>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</si>
  <si>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</si>
  <si>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</si>
  <si>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</si>
  <si>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</si>
  <si>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</si>
  <si>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</si>
  <si>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</si>
  <si>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</si>
  <si>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</si>
  <si>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</si>
  <si>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</si>
  <si>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</si>
  <si>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</si>
  <si>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</si>
  <si>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</si>
  <si>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</si>
  <si>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</si>
  <si>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</si>
  <si>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</si>
  <si>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</si>
  <si>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</si>
  <si>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</si>
  <si>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</si>
  <si>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</si>
  <si>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</si>
  <si>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</si>
  <si>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</si>
  <si>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</si>
  <si>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</si>
  <si>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</si>
  <si>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</si>
  <si>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</si>
  <si>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</si>
  <si>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</si>
  <si>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</si>
  <si>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</si>
  <si>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</si>
  <si>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</si>
  <si>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</si>
  <si>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</si>
  <si>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</si>
  <si>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</si>
  <si>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</si>
  <si>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</si>
  <si>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</si>
  <si>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</si>
  <si>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</si>
  <si>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</si>
  <si>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</si>
  <si>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</si>
  <si>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</si>
  <si>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</si>
  <si>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</si>
  <si>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</si>
  <si>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</si>
  <si>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</si>
  <si>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</si>
  <si>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</si>
  <si>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</si>
  <si>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</si>
  <si>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</si>
  <si>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</si>
  <si>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</si>
  <si>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</si>
  <si>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</si>
  <si>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</si>
  <si>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</si>
  <si>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</si>
  <si>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</si>
  <si>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</si>
  <si>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</si>
  <si>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</si>
  <si>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</si>
  <si>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</si>
  <si>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</si>
  <si>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</si>
  <si>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</si>
  <si>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</si>
  <si>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</si>
  <si>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</si>
  <si>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</si>
  <si>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</si>
  <si>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</si>
  <si>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</si>
  <si>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</si>
  <si>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</si>
  <si>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</si>
  <si>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</si>
  <si>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</si>
  <si>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</si>
  <si>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</si>
  <si>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</si>
  <si>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</si>
  <si>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</si>
  <si>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</si>
  <si>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</si>
  <si>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</si>
  <si>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</si>
  <si>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</si>
  <si>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</si>
  <si>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</si>
  <si>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</si>
  <si>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</si>
  <si>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</si>
  <si>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</si>
  <si>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</si>
  <si>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</si>
  <si>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</si>
  <si>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</si>
  <si>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</si>
  <si>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</si>
  <si>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</si>
  <si>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</si>
  <si>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</si>
  <si>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</si>
  <si>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</si>
  <si>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</si>
  <si>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</si>
  <si>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</si>
  <si>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</si>
  <si>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</si>
  <si>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</si>
  <si>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</si>
  <si>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</si>
  <si>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</si>
  <si>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</si>
  <si>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</si>
  <si>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</si>
  <si>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</si>
  <si>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</si>
  <si>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</si>
  <si>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</si>
  <si>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</si>
  <si>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</si>
  <si>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</si>
  <si>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</si>
  <si>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</si>
  <si>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</si>
  <si>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</si>
  <si>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</si>
  <si>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</si>
  <si>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</si>
  <si>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</si>
  <si>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</si>
  <si>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</si>
  <si>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</si>
  <si>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</si>
  <si>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</si>
  <si>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</si>
  <si>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</si>
  <si>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</si>
  <si>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</si>
  <si>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</si>
  <si>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</si>
  <si>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</si>
  <si>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</si>
  <si>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</si>
  <si>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</si>
  <si>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</si>
  <si>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</si>
  <si>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</si>
  <si>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</si>
  <si>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</si>
  <si>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</si>
  <si>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</si>
  <si>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</si>
  <si>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</si>
  <si>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</si>
  <si>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</si>
  <si>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</si>
  <si>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</si>
  <si>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</si>
  <si>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</si>
  <si>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</si>
  <si>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</si>
  <si>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</si>
  <si>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</si>
  <si>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</si>
  <si>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</si>
  <si>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</si>
  <si>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</si>
  <si>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</si>
  <si>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</si>
  <si>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</si>
  <si>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</si>
  <si>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</si>
  <si>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</si>
  <si>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</si>
  <si>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</si>
  <si>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</si>
  <si>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</si>
  <si>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</si>
  <si>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</si>
  <si>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</si>
  <si>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</si>
  <si>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</si>
  <si>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</si>
  <si>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</si>
  <si>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</si>
  <si>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</si>
  <si>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</si>
  <si>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</si>
  <si>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</si>
  <si>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</si>
  <si>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</si>
  <si>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</si>
  <si>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</si>
  <si>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</si>
  <si>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</si>
  <si>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</si>
  <si>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</si>
  <si>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</si>
  <si>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</si>
  <si>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</si>
  <si>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</si>
  <si>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</si>
  <si>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</si>
  <si>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</si>
  <si>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</si>
  <si>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</si>
  <si>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</si>
  <si>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</si>
  <si>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</si>
  <si>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</si>
  <si>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</si>
  <si>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</si>
  <si>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</si>
  <si>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</si>
  <si>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</si>
  <si>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</si>
  <si>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</si>
  <si>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</si>
  <si>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</si>
  <si>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</si>
  <si>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</si>
  <si>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</si>
  <si>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</si>
  <si>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</si>
  <si>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</si>
  <si>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</si>
  <si>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</si>
  <si>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</si>
  <si>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</si>
  <si>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</si>
  <si>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</si>
  <si>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</si>
  <si>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</si>
  <si>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</si>
  <si>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</si>
  <si>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</si>
  <si>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</si>
  <si>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</si>
  <si>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</si>
  <si>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</si>
  <si>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</si>
  <si>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</si>
  <si>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</si>
  <si>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</si>
  <si>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</si>
  <si>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</si>
  <si>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</si>
  <si>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</si>
  <si>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</si>
  <si>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</si>
  <si>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</si>
  <si>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</si>
  <si>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</si>
  <si>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</si>
  <si>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</si>
  <si>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</si>
  <si>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</si>
  <si>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</si>
  <si>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</si>
  <si>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</si>
  <si>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</si>
  <si>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</si>
  <si>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</si>
  <si>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</si>
  <si>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</si>
  <si>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</si>
  <si>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</si>
  <si>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</si>
  <si>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</si>
  <si>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</si>
  <si>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</si>
  <si>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</si>
  <si>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</si>
  <si>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</si>
  <si>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</si>
  <si>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</si>
  <si>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</si>
  <si>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</si>
  <si>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</si>
  <si>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</si>
  <si>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</si>
  <si>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</si>
  <si>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</si>
  <si>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</si>
  <si>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</si>
  <si>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</si>
  <si>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</si>
  <si>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</si>
  <si>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</si>
  <si>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</si>
  <si>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</si>
  <si>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</si>
  <si>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</si>
  <si>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</si>
  <si>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</si>
  <si>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</si>
  <si>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</si>
  <si>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</si>
  <si>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</si>
  <si>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</si>
  <si>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</si>
  <si>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</si>
  <si>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</si>
  <si>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</si>
  <si>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</si>
  <si>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</si>
  <si>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</si>
  <si>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</si>
  <si>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</si>
  <si>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</si>
  <si>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</si>
  <si>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</si>
  <si>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</si>
  <si>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</si>
  <si>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</si>
  <si>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</si>
  <si>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</si>
  <si>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</si>
  <si>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</si>
  <si>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</si>
  <si>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</si>
  <si>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</si>
  <si>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</si>
  <si>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</si>
  <si>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</si>
  <si>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</si>
  <si>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</si>
  <si>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</si>
  <si>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</si>
  <si>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</si>
  <si>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</si>
  <si>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</si>
  <si>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</si>
  <si>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</si>
  <si>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</si>
  <si>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</si>
  <si>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</si>
  <si>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</si>
  <si>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</si>
  <si>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</si>
  <si>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</si>
  <si>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</si>
  <si>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</si>
  <si>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</si>
  <si>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</si>
  <si>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</si>
  <si>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</si>
  <si>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</si>
  <si>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</si>
  <si>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</si>
  <si>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</si>
  <si>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</si>
  <si>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</si>
  <si>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</si>
  <si>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</si>
  <si>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</si>
  <si>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</si>
  <si>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</si>
  <si>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</si>
  <si>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</si>
  <si>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</si>
  <si>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</si>
  <si>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</si>
  <si>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</si>
  <si>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</si>
  <si>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</si>
  <si>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</si>
  <si>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</si>
  <si>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</si>
  <si>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</si>
  <si>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</si>
  <si>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</si>
  <si>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</si>
  <si>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</si>
  <si>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</si>
  <si>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</si>
  <si>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</si>
  <si>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</si>
  <si>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</si>
  <si>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</si>
  <si>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</si>
  <si>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</si>
  <si>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</si>
  <si>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</si>
  <si>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</si>
  <si>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</si>
  <si>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</si>
  <si>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</si>
  <si>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</si>
  <si>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</si>
  <si>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</si>
  <si>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</si>
  <si>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</si>
  <si>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</si>
  <si>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</si>
  <si>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</si>
  <si>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</si>
  <si>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</si>
  <si>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</si>
  <si>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</si>
  <si>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</si>
  <si>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</si>
  <si>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</si>
  <si>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</si>
  <si>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</si>
  <si>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</si>
  <si>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</si>
  <si>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</si>
  <si>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</si>
  <si>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</si>
  <si>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</si>
  <si>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</si>
  <si>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</si>
  <si>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</si>
  <si>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</si>
  <si>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</si>
  <si>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</si>
  <si>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</si>
  <si>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</si>
  <si>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</si>
  <si>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</si>
  <si>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</si>
  <si>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</si>
  <si>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</si>
  <si>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</si>
  <si>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</si>
  <si>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</si>
  <si>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</si>
  <si>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</si>
  <si>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</si>
  <si>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</si>
  <si>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</si>
  <si>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</si>
  <si>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</si>
  <si>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</si>
  <si>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</si>
  <si>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</si>
  <si>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</si>
  <si>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</si>
  <si>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</si>
  <si>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</si>
  <si>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</si>
  <si>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</si>
  <si>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</si>
  <si>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</si>
  <si>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</si>
  <si>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</si>
  <si>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</si>
  <si>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</si>
  <si>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</si>
  <si>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</si>
  <si>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</si>
  <si>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</si>
  <si>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</si>
  <si>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</si>
  <si>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</si>
  <si>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</si>
  <si>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</si>
  <si>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</si>
  <si>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</si>
  <si>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</si>
  <si>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</si>
  <si>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</si>
  <si>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</si>
  <si>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</si>
  <si>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</si>
  <si>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</si>
  <si>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</si>
  <si>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</si>
  <si>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</si>
  <si>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</si>
  <si>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</si>
  <si>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</si>
  <si>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</si>
  <si>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</si>
  <si>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</si>
  <si>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</si>
  <si>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</si>
  <si>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</si>
  <si>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</si>
  <si>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</si>
  <si>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</si>
  <si>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</si>
  <si>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</si>
  <si>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</si>
  <si>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</si>
  <si>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</si>
  <si>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</si>
  <si>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</si>
  <si>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</si>
  <si>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</si>
  <si>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</si>
  <si>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</si>
  <si>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</si>
  <si>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</si>
  <si>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</si>
  <si>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</si>
  <si>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</si>
  <si>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</si>
  <si>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</si>
  <si>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</si>
  <si>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</si>
  <si>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</si>
  <si>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</si>
  <si>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</si>
  <si>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</si>
  <si>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</si>
  <si>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</si>
  <si>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</si>
  <si>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</si>
  <si>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</si>
  <si>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</si>
  <si>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</si>
  <si>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</si>
  <si>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</si>
  <si>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</si>
  <si>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</si>
  <si>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</si>
  <si>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</si>
  <si>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</si>
  <si>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</si>
  <si>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</si>
  <si>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</si>
  <si>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</si>
  <si>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</si>
  <si>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</si>
  <si>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</si>
  <si>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</si>
  <si>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</si>
  <si>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</si>
  <si>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</si>
  <si>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</si>
  <si>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</si>
  <si>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</si>
  <si>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</si>
  <si>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</si>
  <si>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</si>
  <si>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</si>
  <si>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</si>
  <si>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</si>
  <si>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</si>
  <si>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</si>
  <si>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</si>
  <si>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</si>
  <si>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</si>
  <si>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</si>
  <si>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</si>
  <si>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</si>
  <si>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</si>
  <si>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</si>
  <si>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</si>
  <si>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</si>
  <si>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</si>
  <si>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</si>
  <si>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</si>
  <si>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</si>
  <si>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</si>
  <si>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</si>
  <si>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</si>
  <si>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</si>
  <si>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</si>
  <si>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</si>
  <si>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</si>
  <si>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</si>
  <si>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</si>
  <si>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</si>
  <si>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</si>
  <si>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</si>
  <si>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</si>
  <si>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</si>
  <si>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</si>
  <si>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</si>
  <si>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</si>
  <si>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</si>
  <si>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</si>
  <si>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</si>
  <si>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</si>
  <si>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</si>
  <si>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</si>
  <si>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</si>
  <si>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</si>
  <si>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</si>
  <si>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</si>
  <si>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</si>
  <si>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</si>
  <si>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</si>
  <si>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</si>
  <si>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</si>
  <si>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</si>
  <si>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</si>
  <si>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</si>
  <si>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</si>
  <si>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</si>
  <si>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</si>
  <si>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</si>
  <si>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</si>
  <si>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</si>
  <si>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</si>
  <si>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</si>
  <si>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</si>
  <si>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</si>
  <si>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</si>
  <si>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</si>
  <si>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</si>
  <si>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</si>
  <si>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</si>
  <si>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</si>
  <si>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</si>
  <si>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</si>
  <si>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</si>
  <si>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</si>
  <si>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</si>
  <si>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</si>
  <si>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</si>
  <si>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</si>
  <si>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</si>
  <si>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</si>
  <si>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</si>
  <si>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</si>
  <si>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</si>
  <si>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</si>
  <si>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</si>
  <si>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</si>
  <si>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</si>
  <si>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</si>
  <si>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</si>
  <si>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</si>
  <si>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</si>
  <si>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</si>
  <si>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</si>
  <si>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</si>
  <si>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</si>
  <si>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</si>
  <si>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</si>
  <si>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</si>
  <si>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</si>
  <si>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</si>
  <si>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</si>
  <si>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</si>
  <si>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</si>
  <si>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</si>
  <si>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</si>
  <si>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</si>
  <si>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</si>
  <si>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</si>
  <si>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</si>
  <si>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</si>
  <si>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</si>
  <si>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</si>
  <si>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</si>
  <si>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</si>
  <si>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</si>
  <si>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</si>
  <si>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</si>
  <si>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</si>
  <si>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</si>
  <si>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</si>
  <si>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</si>
  <si>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</si>
  <si>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</si>
  <si>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</si>
  <si>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</si>
  <si>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</si>
  <si>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</si>
  <si>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</si>
  <si>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</si>
  <si>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</si>
  <si>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</si>
  <si>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</si>
  <si>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</si>
  <si>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</si>
  <si>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</si>
  <si>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</si>
  <si>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</si>
  <si>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</si>
  <si>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</si>
  <si>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</si>
  <si>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</si>
  <si>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</si>
  <si>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</si>
  <si>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</si>
  <si>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</si>
  <si>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</si>
  <si>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</si>
  <si>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</si>
  <si>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</si>
  <si>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</si>
  <si>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</si>
  <si>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</si>
  <si>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</si>
  <si>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</si>
  <si>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</si>
  <si>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</si>
  <si>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</si>
  <si>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</si>
  <si>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</si>
  <si>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</si>
  <si>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</si>
  <si>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</si>
  <si>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</si>
  <si>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</si>
  <si>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</si>
  <si>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</si>
  <si>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</si>
  <si>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</si>
  <si>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</si>
  <si>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</si>
  <si>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</si>
  <si>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</si>
  <si>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</si>
  <si>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</si>
  <si>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</si>
  <si>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</si>
  <si>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</si>
  <si>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</si>
  <si>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</si>
  <si>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</si>
  <si>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</si>
  <si>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</si>
  <si>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</si>
  <si>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</si>
  <si>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</si>
  <si>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</si>
  <si>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</si>
  <si>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</si>
  <si>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</si>
  <si>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</si>
  <si>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</si>
  <si>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</si>
  <si>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</si>
  <si>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</si>
  <si>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</si>
  <si>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</si>
  <si>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</si>
  <si>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</si>
  <si>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</si>
  <si>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</si>
  <si>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</si>
  <si>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</si>
  <si>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</si>
  <si>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</si>
  <si>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</si>
  <si>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</si>
  <si>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</si>
  <si>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</si>
  <si>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</si>
  <si>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</si>
  <si>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</si>
  <si>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</si>
  <si>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</si>
  <si>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</si>
  <si>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</si>
  <si>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</si>
  <si>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</si>
  <si>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</si>
  <si>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</si>
  <si>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</si>
  <si>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</si>
  <si>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</si>
  <si>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</si>
  <si>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</si>
  <si>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</si>
  <si>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</si>
  <si>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</si>
  <si>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</si>
  <si>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</si>
  <si>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</si>
  <si>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</si>
  <si>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</si>
  <si>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</si>
  <si>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</si>
  <si>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</si>
  <si>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</si>
  <si>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</si>
  <si>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</si>
  <si>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</si>
  <si>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</si>
  <si>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</si>
  <si>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</si>
  <si>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</si>
  <si>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</si>
  <si>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</si>
  <si>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</si>
  <si>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</si>
  <si>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</si>
  <si>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</si>
  <si>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</si>
  <si>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</si>
  <si>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</si>
  <si>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</si>
  <si>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</si>
  <si>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</si>
  <si>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</si>
  <si>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</si>
  <si>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</si>
  <si>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</si>
  <si>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</si>
  <si>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</si>
  <si>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</si>
  <si>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</si>
  <si>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</si>
  <si>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</si>
  <si>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</si>
  <si>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</si>
  <si>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</si>
  <si>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</si>
  <si>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</si>
  <si>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</si>
  <si>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</si>
  <si>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</si>
  <si>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</si>
  <si>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</si>
  <si>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</si>
  <si>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</si>
  <si>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</si>
  <si>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</si>
  <si>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</si>
  <si>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</si>
  <si>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</si>
  <si>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</si>
  <si>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</si>
  <si>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</si>
  <si>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</si>
  <si>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</si>
  <si>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</si>
  <si>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</si>
  <si>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</si>
  <si>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</si>
  <si>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</si>
  <si>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</si>
  <si>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</si>
  <si>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</si>
  <si>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</si>
  <si>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</si>
  <si>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</si>
  <si>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</si>
  <si>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</si>
  <si>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</si>
  <si>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</si>
  <si>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</si>
  <si>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</si>
  <si>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</si>
  <si>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</si>
  <si>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</si>
  <si>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</si>
  <si>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</si>
  <si>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</si>
  <si>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</si>
  <si>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</si>
  <si>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</si>
  <si>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</si>
  <si>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</si>
  <si>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</si>
  <si>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</si>
  <si>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</si>
  <si>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</si>
  <si>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</si>
  <si>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</si>
  <si>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</si>
  <si>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</si>
  <si>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</si>
  <si>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</si>
  <si>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</si>
  <si>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</si>
  <si>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</si>
  <si>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</si>
  <si>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</si>
  <si>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</si>
  <si>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</si>
  <si>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</si>
  <si>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</si>
  <si>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</si>
  <si>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</si>
  <si>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</si>
  <si>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</si>
  <si>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</si>
  <si>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</si>
  <si>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</si>
  <si>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</si>
  <si>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</si>
  <si>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</si>
  <si>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</si>
  <si>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</si>
  <si>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</si>
  <si>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</si>
  <si>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</si>
  <si>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</si>
  <si>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</si>
  <si>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</si>
  <si>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</si>
  <si>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</si>
  <si>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</si>
  <si>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</si>
  <si>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</si>
  <si>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</si>
  <si>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</si>
  <si>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</si>
  <si>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</si>
  <si>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</si>
  <si>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</si>
  <si>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</si>
  <si>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</si>
  <si>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</si>
  <si>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</si>
  <si>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</si>
  <si>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</si>
  <si>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</si>
  <si>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</si>
  <si>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</si>
  <si>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</si>
  <si>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</si>
  <si>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</si>
  <si>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</si>
  <si>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</si>
  <si>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</si>
  <si>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</si>
  <si>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</si>
  <si>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</si>
  <si>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</si>
  <si>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</si>
  <si>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</si>
  <si>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</si>
  <si>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</si>
  <si>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</si>
  <si>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</si>
  <si>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</si>
  <si>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</si>
  <si>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</si>
  <si>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</si>
  <si>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</si>
  <si>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</si>
  <si>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</si>
  <si>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</si>
  <si>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</si>
  <si>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</si>
  <si>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</si>
  <si>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</si>
  <si>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</si>
  <si>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</si>
  <si>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</si>
  <si>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</si>
  <si>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</si>
  <si>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</si>
  <si>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</si>
  <si>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</si>
  <si>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</si>
  <si>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</si>
  <si>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</si>
  <si>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</si>
  <si>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</si>
  <si>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</si>
  <si>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</si>
  <si>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</si>
  <si>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</si>
  <si>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</si>
  <si>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</si>
  <si>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</si>
  <si>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</si>
  <si>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</si>
  <si>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</si>
  <si>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</si>
  <si>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</si>
  <si>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</si>
  <si>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</si>
  <si>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</si>
  <si>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</si>
  <si>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</si>
  <si>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</si>
  <si>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</si>
  <si>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</si>
  <si>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</si>
  <si>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</si>
  <si>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</si>
  <si>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</si>
  <si>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</si>
  <si>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</si>
  <si>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</si>
  <si>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</si>
  <si>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</si>
  <si>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</si>
  <si>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</si>
  <si>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</si>
  <si>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</si>
  <si>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</si>
  <si>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</si>
  <si>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</si>
  <si>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</si>
  <si>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</si>
  <si>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</si>
  <si>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</si>
  <si>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</si>
  <si>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</si>
  <si>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</si>
  <si>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</si>
  <si>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</si>
  <si>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</si>
  <si>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</si>
  <si>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</si>
  <si>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</si>
  <si>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</si>
  <si>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</si>
  <si>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</si>
  <si>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</si>
  <si>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</si>
  <si>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</si>
  <si>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</si>
  <si>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</si>
  <si>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</si>
  <si>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</si>
  <si>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</si>
  <si>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</si>
  <si>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</si>
  <si>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</si>
  <si>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</si>
  <si>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</si>
  <si>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</si>
  <si>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</si>
  <si>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</si>
  <si>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</si>
  <si>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</si>
  <si>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</si>
  <si>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</si>
  <si>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</si>
  <si>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</si>
  <si>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</si>
  <si>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</si>
  <si>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</si>
  <si>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</si>
  <si>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</si>
  <si>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</si>
  <si>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</si>
  <si>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</si>
  <si>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</si>
  <si>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</si>
  <si>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</si>
  <si>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</si>
  <si>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</si>
  <si>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</si>
  <si>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</si>
  <si>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</si>
  <si>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</si>
  <si>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</si>
  <si>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</si>
  <si>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</si>
  <si>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</si>
  <si>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</si>
  <si>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</si>
  <si>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</si>
  <si>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</si>
  <si>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</si>
  <si>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</si>
  <si>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</si>
  <si>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</si>
  <si>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</si>
  <si>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</si>
  <si>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</si>
  <si>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</si>
  <si>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</si>
  <si>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</si>
  <si>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</si>
  <si>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</si>
  <si>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</si>
  <si>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</si>
  <si>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</si>
  <si>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</si>
  <si>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</si>
  <si>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</si>
  <si>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</si>
  <si>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</si>
  <si>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</si>
  <si>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</si>
  <si>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</si>
  <si>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</si>
  <si>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</si>
  <si>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</si>
  <si>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</si>
  <si>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</si>
  <si>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</si>
  <si>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</si>
  <si>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</si>
  <si>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</si>
  <si>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</si>
  <si>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</si>
  <si>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</si>
  <si>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Outcome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</si>
  <si>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</si>
  <si>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</si>
  <si>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</si>
  <si>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</si>
  <si>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</si>
  <si>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</si>
  <si>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</si>
  <si>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</si>
  <si>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</si>
  <si>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</si>
  <si>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</si>
  <si>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</si>
  <si>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</si>
  <si>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</si>
  <si>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</si>
  <si>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</si>
  <si>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</si>
  <si>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number_failed</t>
  </si>
  <si>
    <t>number_successful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</si>
  <si>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</si>
  <si>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</si>
  <si>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</si>
  <si>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</si>
  <si>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</si>
  <si>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</si>
  <si>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</si>
  <si>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</si>
  <si>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</si>
  <si>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</si>
  <si>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</si>
  <si>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</si>
  <si>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</si>
  <si>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</si>
  <si>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</si>
  <si>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</si>
  <si>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</si>
  <si>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</si>
  <si>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</si>
  <si>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</si>
  <si>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Standard Deviation</t>
  </si>
  <si>
    <t>Minimum</t>
  </si>
  <si>
    <t>Maximum</t>
  </si>
  <si>
    <t>SUCCESSFUL</t>
  </si>
  <si>
    <t>FAILED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</si>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</sst>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ill="1" applyBorder="1" applyAlignment="1"/>
    <xf numFmtId="0" fontId="2" fillId="0" borderId="1" xfId="0" applyFont="1" applyFill="1" applyBorder="1" applyAlignment="1">
      <alignment horizontal="centerContinuous"/>
    </xf>
    <xf numFmtId="1" fontId="0" fillId="0" borderId="0" xfId="0" applyNumberFormat="1"/>
    <xf numFmtId="1" fontId="0" fillId="0" borderId="0" xfId="0" applyNumberFormat="1" applyFill="1" applyBorder="1" applyAlignment="1"/>
    <xf numFmtId="0" fontId="1" fillId="0" borderId="0" xfId="0" applyFont="1" applyFill="1" applyBorder="1" applyAlignment="1"/>
    <xf numFmtId="0" fontId="3" fillId="0" borderId="1" xfId="0" applyFont="1" applyFill="1" applyBorder="1" applyAlignment="1">
      <alignment horizontal="centerContinuous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ont>
        <color theme="0" tint="-0.14996795556505021"/>
      </font>
      <fill>
        <patternFill>
          <bgColor rgb="FFE23201"/>
        </patternFill>
      </fill>
    </dxf>
    <dxf>
      <fill>
        <patternFill>
          <bgColor rgb="FF6BBCD1"/>
        </patternFill>
      </fill>
    </dxf>
    <dxf>
      <fill>
        <patternFill>
          <bgColor rgb="FFFEB938"/>
        </patternFill>
      </fill>
    </dxf>
    <dxf>
      <fill>
        <patternFill>
          <bgColor theme="9" tint="0.39994506668294322"/>
        </patternFill>
      </fill>
    </dxf>
    <dxf>
      <font>
        <color theme="0" tint="-0.14996795556505021"/>
      </font>
      <fill>
        <patternFill>
          <bgColor rgb="FFE23201"/>
        </patternFill>
      </fill>
    </dxf>
    <dxf>
      <fill>
        <patternFill>
          <bgColor rgb="FF6BBCD1"/>
        </patternFill>
      </fill>
    </dxf>
    <dxf>
      <fill>
        <patternFill>
          <bgColor rgb="FFFEB938"/>
        </patternFill>
      </fill>
    </dxf>
    <dxf>
      <fill>
        <patternFill>
          <bgColor theme="9" tint="0.39994506668294322"/>
        </patternFill>
      </fill>
    </dxf>
    <dxf>
      <font>
        <color theme="0" tint="-0.14996795556505021"/>
      </font>
      <fill>
        <patternFill>
          <bgColor rgb="FFE23201"/>
        </patternFill>
      </fill>
    </dxf>
    <dxf>
      <fill>
        <patternFill>
          <bgColor rgb="FF6BBCD1"/>
        </patternFill>
      </fill>
    </dxf>
    <dxf>
      <fill>
        <patternFill>
          <bgColor rgb="FFFEB938"/>
        </patternFill>
      </fill>
    </dxf>
  </dxfs>
  <tableStyles count="0" defaultTableStyle="TableStyleMedium2" defaultPivotStyle="PivotStyleLight16"/>
  <colors>
    <mruColors>
      <color rgb="FFE23201"/>
      <color rgb="FFFEB938"/>
      <color rgb="FF6BBCD1"/>
      <color rgb="FFFD94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OUTCOME OF CAMPAIGNS BY CATEGORY</a:t>
            </a:r>
          </a:p>
        </c:rich>
      </c:tx>
      <c:layout>
        <c:manualLayout>
          <c:xMode val="edge"/>
          <c:yMode val="edge"/>
          <c:x val="0.35947222222222219"/>
          <c:y val="6.892661479140425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C-475B-BC0A-5C4923086D7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C-475B-BC0A-5C4923086D7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CC-475B-BC0A-5C4923086D7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CC-475B-BC0A-5C4923086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088704"/>
        <c:axId val="1565109088"/>
      </c:barChart>
      <c:catAx>
        <c:axId val="156508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109088"/>
        <c:crosses val="autoZero"/>
        <c:auto val="1"/>
        <c:lblAlgn val="ctr"/>
        <c:lblOffset val="100"/>
        <c:noMultiLvlLbl val="0"/>
      </c:catAx>
      <c:valAx>
        <c:axId val="15651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8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OUTCOME OF CAMPAIGNS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13663905394726"/>
          <c:y val="0.2572178477690289"/>
          <c:w val="0.74127428309379539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1-494D-A714-3BE29FA70D62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1-494D-A714-3BE29FA70D62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1-494D-A714-3BE29FA70D62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C1-494D-A714-3BE29FA70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089120"/>
        <c:axId val="1565089952"/>
      </c:barChart>
      <c:catAx>
        <c:axId val="156508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89952"/>
        <c:crosses val="autoZero"/>
        <c:auto val="1"/>
        <c:lblAlgn val="ctr"/>
        <c:lblOffset val="100"/>
        <c:noMultiLvlLbl val="0"/>
      </c:catAx>
      <c:valAx>
        <c:axId val="15650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[StarterBook.xlsx]Pivot_OverTime!PivotTable3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  <a:latin typeface="Acumin Pro" panose="020B0504020202020204" pitchFamily="34" charset="0"/>
              </a:rPr>
              <a:t>OUTCOME OF CAMPAIGNS</a:t>
            </a:r>
          </a:p>
          <a:p>
            <a:pPr>
              <a:defRPr>
                <a:solidFill>
                  <a:schemeClr val="accent1">
                    <a:lumMod val="75000"/>
                  </a:schemeClr>
                </a:solidFill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  <a:latin typeface="Acumin Pro" panose="020B0504020202020204" pitchFamily="34" charset="0"/>
              </a:rPr>
              <a:t>BY MONTH</a:t>
            </a:r>
          </a:p>
        </c:rich>
      </c:tx>
      <c:layout>
        <c:manualLayout>
          <c:xMode val="edge"/>
          <c:yMode val="edge"/>
          <c:x val="0.41782633420822402"/>
          <c:y val="5.09260286126206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EB938"/>
            </a:solidFill>
            <a:round/>
          </a:ln>
          <a:effectLst/>
        </c:spPr>
        <c:marker>
          <c:symbol val="circle"/>
          <c:size val="5"/>
          <c:spPr>
            <a:solidFill>
              <a:srgbClr val="FEB938"/>
            </a:solidFill>
            <a:ln w="9525">
              <a:solidFill>
                <a:srgbClr val="FEB93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E23201"/>
            </a:solidFill>
            <a:round/>
          </a:ln>
          <a:effectLst/>
        </c:spPr>
        <c:marker>
          <c:symbol val="circle"/>
          <c:size val="5"/>
          <c:spPr>
            <a:solidFill>
              <a:srgbClr val="E23201"/>
            </a:solidFill>
            <a:ln w="9525">
              <a:solidFill>
                <a:srgbClr val="E232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BBCD1"/>
            </a:solidFill>
            <a:round/>
          </a:ln>
          <a:effectLst/>
        </c:spPr>
        <c:marker>
          <c:symbol val="circle"/>
          <c:size val="5"/>
          <c:spPr>
            <a:solidFill>
              <a:srgbClr val="6BBCD1"/>
            </a:solidFill>
            <a:ln w="9525">
              <a:solidFill>
                <a:srgbClr val="6BBCD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B93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EB938"/>
              </a:solidFill>
              <a:ln w="9525">
                <a:solidFill>
                  <a:srgbClr val="FEB938"/>
                </a:solidFill>
              </a:ln>
              <a:effectLst/>
            </c:spPr>
          </c:marker>
          <c:cat>
            <c:strRef>
              <c:f>Pivot_OverTime!$A$6:$A$18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1-4CA6-BC3F-031750BF255B}"/>
            </c:ext>
          </c:extLst>
        </c:ser>
        <c:ser>
          <c:idx val="1"/>
          <c:order val="1"/>
          <c:tx>
            <c:strRef>
              <c:f>Pivot_OverTime!$C$4:$C$5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232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23201"/>
              </a:solidFill>
              <a:ln w="9525">
                <a:solidFill>
                  <a:srgbClr val="E23201"/>
                </a:solidFill>
              </a:ln>
              <a:effectLst/>
            </c:spPr>
          </c:marker>
          <c:cat>
            <c:strRef>
              <c:f>Pivot_OverTime!$A$6:$A$18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21-4CA6-BC3F-031750BF255B}"/>
            </c:ext>
          </c:extLst>
        </c:ser>
        <c:ser>
          <c:idx val="2"/>
          <c:order val="2"/>
          <c:tx>
            <c:strRef>
              <c:f>Pivot_OverTime!$D$4:$D$5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6BBCD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BBCD1"/>
              </a:solidFill>
              <a:ln w="9525">
                <a:solidFill>
                  <a:srgbClr val="6BBCD1"/>
                </a:solidFill>
              </a:ln>
              <a:effectLst/>
            </c:spPr>
          </c:marker>
          <c:cat>
            <c:strRef>
              <c:f>Pivot_OverTime!$A$6:$A$18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21-4CA6-BC3F-031750BF255B}"/>
            </c:ext>
          </c:extLst>
        </c:ser>
        <c:ser>
          <c:idx val="3"/>
          <c:order val="3"/>
          <c:tx>
            <c:strRef>
              <c:f>Pivot_OverTime!$E$4:$E$5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Pivot_OverTime!$E$6:$E$18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1-462F-AA96-7F434C904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079552"/>
        <c:axId val="1565079968"/>
      </c:lineChart>
      <c:catAx>
        <c:axId val="156507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79968"/>
        <c:crosses val="autoZero"/>
        <c:auto val="1"/>
        <c:lblAlgn val="ctr"/>
        <c:lblOffset val="100"/>
        <c:noMultiLvlLbl val="0"/>
      </c:catAx>
      <c:valAx>
        <c:axId val="15650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E-4CFF-9D98-8EBE5F3902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rgbClr val="E2320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4CFF-9D98-8EBE5F3902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rgbClr val="FEB938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E-4CFF-9D98-8EBE5F390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242112"/>
        <c:axId val="1187242944"/>
      </c:lineChart>
      <c:catAx>
        <c:axId val="118724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42944"/>
        <c:crosses val="autoZero"/>
        <c:auto val="1"/>
        <c:lblAlgn val="ctr"/>
        <c:lblOffset val="100"/>
        <c:noMultiLvlLbl val="0"/>
      </c:catAx>
      <c:valAx>
        <c:axId val="11872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4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3174</xdr:rowOff>
    </xdr:from>
    <xdr:to>
      <xdr:col>13</xdr:col>
      <xdr:colOff>463550</xdr:colOff>
      <xdr:row>19</xdr:row>
      <xdr:rowOff>107949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45D35-1D47-41C7-AFC5-146974D98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15874</xdr:rowOff>
    </xdr:from>
    <xdr:to>
      <xdr:col>14</xdr:col>
      <xdr:colOff>412750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FB63D-D491-41DE-A833-CB98D0145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3</xdr:row>
      <xdr:rowOff>9524</xdr:rowOff>
    </xdr:from>
    <xdr:to>
      <xdr:col>13</xdr:col>
      <xdr:colOff>501650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D9054-1EC8-45E2-843A-FE41EABD1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288924</xdr:colOff>
      <xdr:row>1</xdr:row>
      <xdr:rowOff>352424</xdr:rowOff>
    </xdr:from>
    <xdr:to>
      <xdr:col>16</xdr:col>
      <xdr:colOff>501649</xdr:colOff>
      <xdr:row>12</xdr:row>
      <xdr:rowOff>253999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36E7F-A773-4A78-B6C5-101C004A6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 Jeffrey" refreshedDate="44193.348023611114" createdVersion="6" refreshedVersion="6" minRefreshableVersion="3" recordCount="4114" xr:uid="{6BF53998-FCB0-4DF9-8039-C7A1BDB304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 Jeffrey" refreshedDate="44193.370133564815" createdVersion="6" refreshedVersion="6" minRefreshableVersion="3" recordCount="4114" xr:uid="{5B00DD59-2C3E-4E3A-8636-54A71BA928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CCCE6-0DE0-4673-AF4E-C6E6D1BC7A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4E487-E171-49C1-B0F2-B53FBAFFC1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8CCE3-0AE5-4B72-8A15-FF905C56CED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80" zoomScaleNormal="80" workbookViewId="0">
      <selection activeCell="R4" sqref="R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453125" customWidth="1"/>
    <col min="16" max="16" width="19" customWidth="1"/>
    <col min="17" max="17" width="10" customWidth="1"/>
    <col min="18" max="18" width="14" customWidth="1"/>
    <col min="19" max="19" width="26.7265625" customWidth="1"/>
    <col min="20" max="20" width="21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 xml:space="preserve"> E2/D2</f>
        <v>1.3685882352941177</v>
      </c>
      <c r="P2" s="6">
        <f xml:space="preserve"> 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 xml:space="preserve"> 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 xml:space="preserve"> 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 xml:space="preserve"> 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 xml:space="preserve"> 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3" xml:space="preserve"> IF(L131=0,0,E131/L131)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 xml:space="preserve"> 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19" xml:space="preserve"> IF(L195=0,0,E195/L195)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 xml:space="preserve"> 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 xml:space="preserve"> 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 xml:space="preserve"> 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 xml:space="preserve"> 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 xml:space="preserve"> 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 xml:space="preserve"> 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 xml:space="preserve"> E450/D450</f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 xml:space="preserve"> IF(L451=0,0,E451/L451)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 xml:space="preserve"> E514/D514</f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 xml:space="preserve"> 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 xml:space="preserve"> E578/D578</f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 xml:space="preserve"> IF(L579=0,0,E579/L579)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 xml:space="preserve"> E642/D642</f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 xml:space="preserve"> 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 xml:space="preserve"> E706/D706</f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 xml:space="preserve"> IF(L707=0,0,E707/L707)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 xml:space="preserve"> E770/D770</f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 xml:space="preserve"> 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 xml:space="preserve"> E834/D834</f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 xml:space="preserve"> 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 xml:space="preserve"> E898/D898</f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5" xml:space="preserve"> IF(L899=0,0,E899/L899)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 xml:space="preserve"> E962/D962</f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 xml:space="preserve"> 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 xml:space="preserve"> E1026/D1026</f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 xml:space="preserve"> 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 xml:space="preserve"> E1090/D1090</f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 xml:space="preserve"> 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 xml:space="preserve"> E1154/D1154</f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 xml:space="preserve"> IF(L1155=0,0,E1155/L1155)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 xml:space="preserve"> 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 xml:space="preserve"> 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 xml:space="preserve"> E1282/D1282</f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 xml:space="preserve"> 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 xml:space="preserve"> 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 xml:space="preserve"> 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 xml:space="preserve"> E1410/D1410</f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3" xml:space="preserve"> 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 xml:space="preserve"> 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 xml:space="preserve"> 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 xml:space="preserve"> 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 xml:space="preserve"> 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 xml:space="preserve"> 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 xml:space="preserve"> 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 xml:space="preserve"> E1666/D1666</f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 xml:space="preserve"> 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 xml:space="preserve"> E1730/D1730</f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3" xml:space="preserve"> IF(L1731=0,0,E1731/L1731)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 xml:space="preserve"> E1794/D1794</f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 xml:space="preserve"> 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 xml:space="preserve"> E1858/D1858</f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 xml:space="preserve"> 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 xml:space="preserve"> E1922/D1922</f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 xml:space="preserve"> IF(L1923=0,0,E1923/L1923)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 xml:space="preserve"> E1986/D1986</f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 xml:space="preserve"> 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 xml:space="preserve"> E2050/D2050</f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 xml:space="preserve"> 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 xml:space="preserve"> E2114/D2114</f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 xml:space="preserve"> 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 xml:space="preserve"> E2178/D2178</f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 xml:space="preserve"> 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 xml:space="preserve"> E2242/D2242</f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 xml:space="preserve"> 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 xml:space="preserve"> E2306/D2306</f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 xml:space="preserve"> 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 xml:space="preserve"> E2370/D2370</f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3" xml:space="preserve"> 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 xml:space="preserve"> E2434/D2434</f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29" xml:space="preserve"> IF(L2435=0,0,E2435/L2435)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 xml:space="preserve"> E2498/D2498</f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 xml:space="preserve"> 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 xml:space="preserve"> E2562/D2562</f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1" xml:space="preserve"> IF(L2563=0,0,E2563/L2563)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 xml:space="preserve"> E2626/D2626</f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 xml:space="preserve"> 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 xml:space="preserve"> E2690/D2690</f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 xml:space="preserve"> IF(L2691=0,0,E2691/L2691)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 xml:space="preserve"> E2754/D2754</f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 xml:space="preserve"> 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 xml:space="preserve"> E2818/D2818</f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 xml:space="preserve"> 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 xml:space="preserve"> E2882/D2882</f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1" xml:space="preserve"> 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 xml:space="preserve"> E2946/D2946</f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7" xml:space="preserve"> 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 xml:space="preserve"> E3010/D3010</f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 xml:space="preserve"> 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 xml:space="preserve"> E3074/D3074</f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 xml:space="preserve"> 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 xml:space="preserve"> E3138/D3138</f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 xml:space="preserve"> 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 xml:space="preserve"> E3202/D3202</f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 xml:space="preserve"> 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 xml:space="preserve"> E3266/D3266</f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 xml:space="preserve"> 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 xml:space="preserve"> E3330/D3330</f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 xml:space="preserve"> 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 xml:space="preserve"> E3394/D3394</f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 xml:space="preserve"> 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 xml:space="preserve"> E3458/D3458</f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 xml:space="preserve"> 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 xml:space="preserve"> E3522/D3522</f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 xml:space="preserve"> 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 xml:space="preserve"> E3586/D3586</f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 xml:space="preserve"> 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 xml:space="preserve"> E3650/D3650</f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 xml:space="preserve"> 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 xml:space="preserve"> E3714/D3714</f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 xml:space="preserve"> 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 xml:space="preserve"> E3778/D3778</f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 xml:space="preserve"> 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 xml:space="preserve"> E3842/D3842</f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 xml:space="preserve"> 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 xml:space="preserve"> E3906/D3906</f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 xml:space="preserve"> 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 xml:space="preserve"> E3970/D3970</f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 xml:space="preserve"> 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 xml:space="preserve"> E4034/D4034</f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 xml:space="preserve"> 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 xml:space="preserve"> E4098/D4098</f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5" xml:space="preserve"> 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666AD458-6809-4BA2-B797-A0CCBBE9B021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C14AE-1C11-4E13-B509-30C497DDBC2D}">
  <dimension ref="A1:F14"/>
  <sheetViews>
    <sheetView topLeftCell="C1"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8365</v>
      </c>
    </row>
    <row r="3" spans="1:6" x14ac:dyDescent="0.35">
      <c r="A3" s="8" t="s">
        <v>8364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8DF06-5BA1-4DC4-A1D6-2A6FC7996E2B}">
  <dimension ref="A1:F47"/>
  <sheetViews>
    <sheetView topLeftCell="C1" workbookViewId="0">
      <selection activeCell="Q20" sqref="Q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8365</v>
      </c>
    </row>
    <row r="2" spans="1:6" x14ac:dyDescent="0.35">
      <c r="A2" s="8" t="s">
        <v>8308</v>
      </c>
      <c r="B2" t="s">
        <v>8365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4226-2F9B-425D-BCFA-6E7FC906B71D}">
  <dimension ref="A1:F18"/>
  <sheetViews>
    <sheetView topLeftCell="B1" workbookViewId="0">
      <selection activeCell="B1" sqref="B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8365</v>
      </c>
    </row>
    <row r="2" spans="1:6" x14ac:dyDescent="0.35">
      <c r="A2" s="8" t="s">
        <v>8380</v>
      </c>
      <c r="B2" t="s">
        <v>8365</v>
      </c>
    </row>
    <row r="4" spans="1:6" x14ac:dyDescent="0.35">
      <c r="A4" s="8" t="s">
        <v>8364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1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1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1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1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1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1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1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1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1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1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E474-F74A-4D84-898C-9138FB832D16}">
  <dimension ref="A1:H13"/>
  <sheetViews>
    <sheetView topLeftCell="E1" workbookViewId="0">
      <selection activeCell="J17" sqref="J17"/>
    </sheetView>
  </sheetViews>
  <sheetFormatPr defaultRowHeight="14.5" x14ac:dyDescent="0.35"/>
  <cols>
    <col min="1" max="1" width="17.90625" customWidth="1"/>
    <col min="2" max="2" width="17" bestFit="1" customWidth="1"/>
    <col min="3" max="3" width="13.1796875" bestFit="1" customWidth="1"/>
    <col min="4" max="4" width="15.81640625" bestFit="1" customWidth="1"/>
    <col min="5" max="5" width="12.26953125" bestFit="1" customWidth="1"/>
    <col min="6" max="6" width="19.6328125" bestFit="1" customWidth="1"/>
    <col min="7" max="7" width="15.81640625" bestFit="1" customWidth="1"/>
    <col min="8" max="8" width="18.54296875" bestFit="1" customWidth="1"/>
  </cols>
  <sheetData>
    <row r="1" spans="1:8" x14ac:dyDescent="0.35">
      <c r="A1" t="s">
        <v>8381</v>
      </c>
      <c r="B1" t="s">
        <v>8383</v>
      </c>
      <c r="C1" t="s">
        <v>8382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29" customHeight="1" x14ac:dyDescent="0.35">
      <c r="A2" t="s">
        <v>8389</v>
      </c>
      <c r="B2">
        <f>COUNTIFS(Data!$F$2:$F$4115, "successful", Data!$D$2:$D$4115, "&lt;" &amp; 1000)</f>
        <v>322</v>
      </c>
      <c r="C2">
        <f>COUNTIFS(Data!$F$2:$F$4115, "failed", Data!$D$2:$D$4115, "&lt;" &amp; 1000)</f>
        <v>113</v>
      </c>
      <c r="D2">
        <f>COUNTIFS(Data!$F$2:$F$4115, "canceled", Data!$D$2:$D$4115, "&lt;" &amp; 1000)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ht="29" customHeight="1" x14ac:dyDescent="0.35">
      <c r="A3" t="s">
        <v>8390</v>
      </c>
      <c r="B3">
        <f>COUNTIFS(Data!$F$2:$F$4115, "successful", Data!$D$2:$D$4115, "&gt;=" &amp; 1000, Data!$D$2:$D$4115, "&lt;=" &amp; 4999)</f>
        <v>932</v>
      </c>
      <c r="C3">
        <f>COUNTIFS(Data!$F$2:$F$4115, "failed", Data!$D$2:$D$4115, "&gt;=" &amp; 1000, Data!$D$2:$D$4115, "&lt;=" &amp; 4999)</f>
        <v>420</v>
      </c>
      <c r="D3">
        <f>COUNTIFS(Data!$F$2:$F$4115, "canceled", Data!$D$2:$D$4115, "&gt;=" &amp; 1000, Data!$D$2:$D$4115, "&lt;=" &amp; 4999)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ht="29" customHeight="1" x14ac:dyDescent="0.35">
      <c r="A4" t="s">
        <v>8391</v>
      </c>
      <c r="B4">
        <f>COUNTIFS(Data!$F$2:$F$4115, "successful", Data!$D$2:$D$4115, "&gt;=" &amp; 5000, Data!$D$2:$D$4115, "&lt;=" &amp; 9999)</f>
        <v>381</v>
      </c>
      <c r="C4">
        <f>COUNTIFS(Data!$F$2:$F$4115, "failed", Data!$D$2:$D$4115, "&gt;=" &amp; 5000, Data!$D$2:$D$4115, "&lt;=" &amp; 9999)</f>
        <v>283</v>
      </c>
      <c r="D4">
        <f>COUNTIFS(Data!$F$2:$F$4115, "canceled", Data!$D$2:$D$4115, "&gt;=" &amp; 5000, Data!$D$2:$D$4115, "&lt;=" &amp; 9999)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ht="29" customHeight="1" x14ac:dyDescent="0.35">
      <c r="A5" t="s">
        <v>8392</v>
      </c>
      <c r="B5">
        <f>COUNTIFS(Data!$F$2:$F$4115, "successful", Data!$D$2:$D$4115, "&gt;=" &amp; 10000, Data!$D$2:$D$4115, "&lt;=" &amp; 14999)</f>
        <v>168</v>
      </c>
      <c r="C5">
        <f>COUNTIFS(Data!$F$2:$F$4115, "failed", Data!$D$2:$D$4115, "&gt;=" &amp; 10000, Data!$D$2:$D$4115, "&lt;=" &amp; 14999)</f>
        <v>144</v>
      </c>
      <c r="D5">
        <f>COUNTIFS(Data!$F$2:$F$4115, "canceled", Data!$D$2:$D$4115, "&gt;=" &amp; 10000, Data!$D$2:$D$4115, "&lt;=" &amp; 14999)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ht="29" customHeight="1" x14ac:dyDescent="0.35">
      <c r="A6" t="s">
        <v>8393</v>
      </c>
      <c r="B6">
        <f>COUNTIFS(Data!$F$2:$F$4115, "successful", Data!$D$2:$D$4115, "&gt;=" &amp; 15000, Data!$D$2:$D$4115, "&lt;=" &amp; 19999)</f>
        <v>94</v>
      </c>
      <c r="C6">
        <f>COUNTIFS(Data!$F$2:$F$4115, "failed", Data!$D$2:$D$4115, "&gt;=" &amp; 15000, Data!$D$2:$D$4115, "&lt;=" &amp; 19999)</f>
        <v>90</v>
      </c>
      <c r="D6">
        <f>COUNTIFS(Data!$F$2:$F$4115, "canceled", Data!$D$2:$D$4115, "&gt;=" &amp; 15000, Data!$D$2:$D$4115, "&lt;=" &amp; 19999)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ht="29" customHeight="1" x14ac:dyDescent="0.35">
      <c r="A7" t="s">
        <v>8394</v>
      </c>
      <c r="B7">
        <f>COUNTIFS(Data!$F$2:$F$4115, "successful", Data!$D$2:$D$4115, "&gt;=" &amp; 20000, Data!$D$2:$D$4115, "&lt;=" &amp; 24999)</f>
        <v>62</v>
      </c>
      <c r="C7">
        <f>COUNTIFS(Data!$F$2:$F$4115, "failed", Data!$D$2:$D$4115, "&gt;=" &amp; 20000, Data!$D$2:$D$4115, "&lt;=" &amp; 24999)</f>
        <v>72</v>
      </c>
      <c r="D7">
        <f>COUNTIFS(Data!$F$2:$F$4115, "canceled", Data!$D$2:$D$4115, "&gt;=" &amp; 20000, Data!$D$2:$D$4115, "&lt;=" &amp; 24999)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ht="29" customHeight="1" x14ac:dyDescent="0.35">
      <c r="A8" t="s">
        <v>8395</v>
      </c>
      <c r="B8">
        <f>COUNTIFS(Data!$F$2:$F$4115, "successful", Data!$D$2:$D$4115, "&gt;=" &amp; 25000, Data!$D$2:$D$4115, "&lt;=" &amp; 29999)</f>
        <v>55</v>
      </c>
      <c r="C8">
        <f>COUNTIFS(Data!$F$2:$F$4115, "failed", Data!$D$2:$D$4115, "&gt;=" &amp; 25000, Data!$D$2:$D$4115, "&lt;=" &amp; 29999)</f>
        <v>64</v>
      </c>
      <c r="D8">
        <f>COUNTIFS(Data!$F$2:$F$4115, "canceled", Data!$D$2:$D$4115, "&gt;=" &amp; 25000, Data!$D$2:$D$4115, "&lt;=" &amp; 29999)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ht="29" customHeight="1" x14ac:dyDescent="0.35">
      <c r="A9" t="s">
        <v>8396</v>
      </c>
      <c r="B9">
        <f>COUNTIFS(Data!$F$2:$F$4115, "successful", Data!$D$2:$D$4115, "&gt;=" &amp; 30000, Data!$D$2:$D$4115, "&lt;=" &amp; 34999)</f>
        <v>32</v>
      </c>
      <c r="C9">
        <f>COUNTIFS(Data!$F$2:$F$4115, "failed", Data!$D$2:$D$4115, "&gt;=" &amp; 30000, Data!$D$2:$D$4115, "&lt;=" &amp; 34999)</f>
        <v>37</v>
      </c>
      <c r="D9">
        <f>COUNTIFS(Data!$F$2:$F$4115, "canceled", Data!$D$2:$D$4115, "&gt;=" &amp; 30000, Data!$D$2:$D$4115, "&lt;=" &amp; 34999)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ht="29" customHeight="1" x14ac:dyDescent="0.35">
      <c r="A10" t="s">
        <v>8397</v>
      </c>
      <c r="B10">
        <f>COUNTIFS(Data!$F$2:$F$4115, "successful", Data!$D$2:$D$4115, "&gt;=" &amp; 35000, Data!$D$2:$D$4115, "&lt;=" &amp; 39999)</f>
        <v>26</v>
      </c>
      <c r="C10">
        <f>COUNTIFS(Data!$F$2:$F$4115, "failed", Data!$D$2:$D$4115, "&gt;=" &amp; 35000, Data!$D$2:$D$4115, "&lt;=" &amp; 39999)</f>
        <v>22</v>
      </c>
      <c r="D10">
        <f>COUNTIFS(Data!$F$2:$F$4115, "canceled", Data!$D$2:$D$4115, "&gt;=" &amp; 35000, Data!$D$2:$D$4115, "&lt;=" &amp; 39999)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ht="29" customHeight="1" x14ac:dyDescent="0.35">
      <c r="A11" t="s">
        <v>8398</v>
      </c>
      <c r="B11">
        <f>COUNTIFS(Data!$F$2:$F$4115, "successful", Data!$D$2:$D$4115, "&gt;=" &amp; 40000, Data!$D$2:$D$4115, "&lt;=" &amp; 44999)</f>
        <v>21</v>
      </c>
      <c r="C11">
        <f>COUNTIFS(Data!$F$2:$F$4115, "failed", Data!$D$2:$D$4115, "&gt;=" &amp; 40000, Data!$D$2:$D$4115, "&lt;=" &amp; 44999)</f>
        <v>16</v>
      </c>
      <c r="D11">
        <f>COUNTIFS(Data!$F$2:$F$4115, "canceled", Data!$D$2:$D$4115, "&gt;=" &amp; 40000, Data!$D$2:$D$4115, "&lt;=" &amp; 44999)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ht="29" customHeight="1" x14ac:dyDescent="0.35">
      <c r="A12" t="s">
        <v>8399</v>
      </c>
      <c r="B12">
        <f>COUNTIFS(Data!$F$2:$F$4115, "successful", Data!$D$2:$D$4115, "&gt;=" &amp; 45000, Data!$D$2:$D$4115, "&lt;=" &amp; 49999)</f>
        <v>6</v>
      </c>
      <c r="C12">
        <f>COUNTIFS(Data!$F$2:$F$4115, "failed", Data!$D$2:$D$4115, "&gt;=" &amp; 45000, Data!$D$2:$D$4115, "&lt;=" &amp; 49999)</f>
        <v>11</v>
      </c>
      <c r="D12">
        <f>COUNTIFS(Data!$F$2:$F$4115, "canceled", Data!$D$2:$D$4115, "&gt;=" &amp; 45000, Data!$D$2:$D$4115, "&lt;=" &amp; 49999)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29" customHeight="1" x14ac:dyDescent="0.35">
      <c r="A13" s="3" t="s">
        <v>8400</v>
      </c>
      <c r="B13">
        <f>COUNTIFS(Data!$F$2:$F$4115, "successful", Data!$D$2:$D$4115, "&gt;=" &amp; 50000)</f>
        <v>86</v>
      </c>
      <c r="C13">
        <f>COUNTIFS(Data!$F$2:$F$4115, "failed", Data!$D$2:$D$4115, "&gt;=" &amp; 50000)</f>
        <v>258</v>
      </c>
      <c r="D13">
        <f>COUNTIFS(Data!$F$2:$F$4115, "canceled", Data!$D$2:$D$4115, "&gt;=" &amp; 50000)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330F-9E0D-4E8D-8C17-706BA868EC9D}">
  <dimension ref="A1:K2186"/>
  <sheetViews>
    <sheetView workbookViewId="0">
      <selection activeCell="G13" sqref="G13"/>
    </sheetView>
  </sheetViews>
  <sheetFormatPr defaultRowHeight="14.5" x14ac:dyDescent="0.35"/>
  <cols>
    <col min="1" max="1" width="9.1796875" bestFit="1" customWidth="1"/>
    <col min="2" max="2" width="13" bestFit="1" customWidth="1"/>
    <col min="3" max="3" width="4.36328125" customWidth="1"/>
    <col min="4" max="4" width="8.1796875" bestFit="1" customWidth="1"/>
    <col min="5" max="5" width="13" bestFit="1" customWidth="1"/>
    <col min="7" max="7" width="16.81640625" bestFit="1" customWidth="1"/>
    <col min="8" max="8" width="7.90625" bestFit="1" customWidth="1"/>
    <col min="9" max="9" width="3.6328125" customWidth="1"/>
    <col min="10" max="10" width="16.81640625" bestFit="1" customWidth="1"/>
    <col min="11" max="11" width="4.81640625" bestFit="1" customWidth="1"/>
  </cols>
  <sheetData>
    <row r="1" spans="1:11" ht="15" thickBot="1" x14ac:dyDescent="0.4">
      <c r="A1" t="s">
        <v>8401</v>
      </c>
      <c r="B1" t="s">
        <v>8262</v>
      </c>
      <c r="D1" t="s">
        <v>8401</v>
      </c>
      <c r="E1" t="s">
        <v>8262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s="18" t="s">
        <v>8407</v>
      </c>
      <c r="H2" s="14"/>
      <c r="J2" s="18" t="s">
        <v>8408</v>
      </c>
      <c r="K2" s="14"/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s="13"/>
      <c r="H3" s="13"/>
      <c r="J3" s="13"/>
      <c r="K3" s="13"/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s="17" t="s">
        <v>8402</v>
      </c>
      <c r="H4" s="15">
        <f>AVERAGE(B2:B2186)</f>
        <v>194.42517162471395</v>
      </c>
      <c r="J4" s="17" t="s">
        <v>8402</v>
      </c>
      <c r="K4" s="15">
        <f>AVERAGE(E2:E1531)</f>
        <v>17.709803921568628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s="17" t="s">
        <v>8403</v>
      </c>
      <c r="H5" s="15">
        <f>MEDIAN(B2:B2186)</f>
        <v>62</v>
      </c>
      <c r="J5" s="17" t="s">
        <v>8403</v>
      </c>
      <c r="K5" s="15">
        <f>MEDIAN(E2:E1531)</f>
        <v>4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s="17" t="s">
        <v>8405</v>
      </c>
      <c r="H6" s="15">
        <f>MIN(B2:B2186)</f>
        <v>1</v>
      </c>
      <c r="J6" s="17" t="s">
        <v>8405</v>
      </c>
      <c r="K6" s="15">
        <f>MIN(E2:E1531)</f>
        <v>0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s="17" t="s">
        <v>8406</v>
      </c>
      <c r="H7" s="16">
        <f>MAX(B2:B2186)</f>
        <v>26457</v>
      </c>
      <c r="J7" s="17" t="s">
        <v>8406</v>
      </c>
      <c r="K7" s="16">
        <f>MAX(E2:E1531)</f>
        <v>1293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s="17" t="s">
        <v>8404</v>
      </c>
      <c r="H8" s="16">
        <f>_xlfn.STDEV.P(B2:B2186)</f>
        <v>844.29910975602149</v>
      </c>
      <c r="J8" s="17" t="s">
        <v>8404</v>
      </c>
      <c r="K8" s="16">
        <f>_xlfn.STDEV.P(E2:E1531)</f>
        <v>61.426555076684906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6">
        <f>_xlfn.VAR.P(B2:B2186)</f>
        <v>712840.9867348104</v>
      </c>
      <c r="J9" s="17" t="s">
        <v>8409</v>
      </c>
      <c r="K9" s="16">
        <f>_xlfn.VAR.P(E2:E1531)</f>
        <v>3773.2216685890044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s="13"/>
      <c r="H10" s="13"/>
    </row>
    <row r="11" spans="1:11" x14ac:dyDescent="0.35">
      <c r="A11" t="s">
        <v>8219</v>
      </c>
      <c r="B11">
        <v>20</v>
      </c>
      <c r="D11" t="s">
        <v>8221</v>
      </c>
      <c r="E11">
        <v>10</v>
      </c>
      <c r="G11" s="13"/>
      <c r="H11" s="13"/>
    </row>
    <row r="12" spans="1:11" x14ac:dyDescent="0.35">
      <c r="A12" t="s">
        <v>8219</v>
      </c>
      <c r="B12">
        <v>19</v>
      </c>
      <c r="D12" t="s">
        <v>8221</v>
      </c>
      <c r="E12">
        <v>10</v>
      </c>
      <c r="G12" s="13"/>
      <c r="H12" s="13"/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  <c r="G15" s="13"/>
      <c r="H15" s="13"/>
    </row>
    <row r="16" spans="1:11" x14ac:dyDescent="0.35">
      <c r="A16" t="s">
        <v>8219</v>
      </c>
      <c r="B16">
        <v>41</v>
      </c>
      <c r="D16" t="s">
        <v>8221</v>
      </c>
      <c r="E16">
        <v>0</v>
      </c>
      <c r="G16" s="13"/>
      <c r="H16" s="13"/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Pivot_Subcategory</vt:lpstr>
      <vt:lpstr>Pivot_OverTime</vt:lpstr>
      <vt:lpstr>Bonus</vt:lpstr>
      <vt:lpstr>Bonus_Statistical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Beau Jeffrey</cp:lastModifiedBy>
  <dcterms:created xsi:type="dcterms:W3CDTF">2017-04-20T15:17:24Z</dcterms:created>
  <dcterms:modified xsi:type="dcterms:W3CDTF">2020-12-30T04:06:36Z</dcterms:modified>
</cp:coreProperties>
</file>